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Dsalahud\Desktop\"/>
    </mc:Choice>
  </mc:AlternateContent>
  <xr:revisionPtr revIDLastSave="0" documentId="8_{716085CB-A3E6-43E6-9F6C-0ED17D17D2D8}" xr6:coauthVersionLast="44" xr6:coauthVersionMax="44" xr10:uidLastSave="{00000000-0000-0000-0000-000000000000}"/>
  <bookViews>
    <workbookView xWindow="-110" yWindow="-110" windowWidth="19420" windowHeight="10420" tabRatio="894" activeTab="1" xr2:uid="{D8E08C87-E785-44FE-92B1-A4A3687C623D}"/>
  </bookViews>
  <sheets>
    <sheet name="Table 1" sheetId="23" r:id="rId1"/>
    <sheet name="Table 2" sheetId="26" r:id="rId2"/>
    <sheet name="T1 Compare to 2003.02" sheetId="19" state="hidden" r:id="rId3"/>
    <sheet name="T1 Compare to 2003.07" sheetId="20" state="hidden" r:id="rId4"/>
    <sheet name="T2 Compare to 2003.02" sheetId="21" state="hidden" r:id="rId5"/>
    <sheet name="T2 Compare to 2003.07" sheetId="22" state="hidden" r:id="rId6"/>
    <sheet name="units" sheetId="15" state="hidden" r:id="rId7"/>
  </sheets>
  <definedNames>
    <definedName name="_xlnm._FilterDatabase" localSheetId="2" hidden="1">'T1 Compare to 2003.02'!$A$3:$V$58</definedName>
    <definedName name="_xlnm._FilterDatabase" localSheetId="3" hidden="1">'T1 Compare to 2003.07'!$A$3:$V$58</definedName>
    <definedName name="_xlnm._FilterDatabase" localSheetId="6" hidden="1">units!$A$1:$E$119</definedName>
    <definedName name="OLE_LINK1" localSheetId="2">'T1 Compare to 2003.02'!$A$1</definedName>
    <definedName name="OLE_LINK1" localSheetId="3">'T1 Compare to 2003.07'!$A$1</definedName>
    <definedName name="OLE_LINK1" localSheetId="0">'Table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4" i="23" l="1"/>
  <c r="G24" i="23" s="1"/>
  <c r="I24" i="23" s="1"/>
  <c r="H24" i="23"/>
  <c r="K24" i="23"/>
  <c r="D24" i="23"/>
  <c r="I11" i="23" l="1"/>
  <c r="K23" i="23" l="1"/>
  <c r="D23" i="23"/>
  <c r="F23" i="23" s="1"/>
  <c r="G23" i="23" s="1"/>
  <c r="K21" i="23"/>
  <c r="D21" i="23"/>
  <c r="F21" i="23" s="1"/>
  <c r="H21" i="23" s="1"/>
  <c r="E10" i="23"/>
  <c r="G21" i="23" l="1"/>
  <c r="I21" i="23" s="1"/>
  <c r="H23" i="23"/>
  <c r="I23" i="23" s="1"/>
  <c r="K25" i="23"/>
  <c r="K22" i="23"/>
  <c r="K20" i="23"/>
  <c r="K19" i="23"/>
  <c r="K18" i="23"/>
  <c r="K17" i="23"/>
  <c r="K16" i="23"/>
  <c r="K26" i="23" l="1"/>
  <c r="B13" i="26"/>
  <c r="D13" i="26" l="1"/>
  <c r="F13" i="26" s="1"/>
  <c r="D12" i="26"/>
  <c r="F12" i="26" s="1"/>
  <c r="F11" i="26"/>
  <c r="D10" i="26"/>
  <c r="F10" i="26" s="1"/>
  <c r="D9" i="26"/>
  <c r="F9" i="26" s="1"/>
  <c r="D8" i="26"/>
  <c r="F8" i="26" s="1"/>
  <c r="D7" i="26"/>
  <c r="F7" i="26" s="1"/>
  <c r="D6" i="26"/>
  <c r="F6" i="26" s="1"/>
  <c r="H11" i="26" l="1"/>
  <c r="G12" i="26"/>
  <c r="H12" i="26"/>
  <c r="H10" i="26"/>
  <c r="G10" i="26"/>
  <c r="G7" i="26"/>
  <c r="H7" i="26"/>
  <c r="G8" i="26"/>
  <c r="H8" i="26"/>
  <c r="G13" i="26"/>
  <c r="H13" i="26"/>
  <c r="H6" i="26"/>
  <c r="G6" i="26"/>
  <c r="G9" i="26"/>
  <c r="H9" i="26"/>
  <c r="G11" i="26"/>
  <c r="I12" i="26" l="1"/>
  <c r="I6" i="26"/>
  <c r="I8" i="26"/>
  <c r="I10" i="26"/>
  <c r="I11" i="26"/>
  <c r="I9" i="26"/>
  <c r="I13" i="26"/>
  <c r="I7" i="26"/>
  <c r="F15" i="26"/>
  <c r="F14" i="26"/>
  <c r="I14" i="26" l="1"/>
  <c r="I15" i="26"/>
  <c r="D30" i="23"/>
  <c r="F30" i="23" s="1"/>
  <c r="D25" i="23"/>
  <c r="F25" i="23" s="1"/>
  <c r="D32" i="23"/>
  <c r="F32" i="23" s="1"/>
  <c r="D29" i="23"/>
  <c r="F29" i="23" s="1"/>
  <c r="D22" i="23"/>
  <c r="F22" i="23" s="1"/>
  <c r="D20" i="23"/>
  <c r="F20" i="23" s="1"/>
  <c r="D19" i="23"/>
  <c r="F19" i="23" s="1"/>
  <c r="D18" i="23"/>
  <c r="F18" i="23" s="1"/>
  <c r="D17" i="23"/>
  <c r="F17" i="23" s="1"/>
  <c r="D16" i="23"/>
  <c r="F16" i="23" s="1"/>
  <c r="D10" i="23"/>
  <c r="D8" i="23"/>
  <c r="F8" i="23" s="1"/>
  <c r="I18" i="23" l="1"/>
  <c r="G8" i="23"/>
  <c r="G25" i="23"/>
  <c r="H25" i="23"/>
  <c r="F10" i="23"/>
  <c r="G30" i="23"/>
  <c r="H30" i="23"/>
  <c r="G19" i="23"/>
  <c r="H19" i="23"/>
  <c r="G32" i="23"/>
  <c r="H32" i="23"/>
  <c r="H8" i="23"/>
  <c r="H17" i="23"/>
  <c r="G17" i="23"/>
  <c r="G20" i="23"/>
  <c r="H20" i="23"/>
  <c r="G16" i="23"/>
  <c r="G22" i="23"/>
  <c r="G29" i="23"/>
  <c r="H16" i="23"/>
  <c r="H22" i="23"/>
  <c r="H29" i="23"/>
  <c r="X38" i="20"/>
  <c r="W38" i="20"/>
  <c r="Y37" i="20"/>
  <c r="Y35" i="20"/>
  <c r="Y28" i="20"/>
  <c r="Y24" i="20"/>
  <c r="Y23" i="20"/>
  <c r="Y22" i="20"/>
  <c r="Y21" i="20"/>
  <c r="Y14" i="20"/>
  <c r="Y13" i="20"/>
  <c r="F35" i="23" l="1"/>
  <c r="I8" i="23"/>
  <c r="G10" i="23"/>
  <c r="H10" i="23"/>
  <c r="I19" i="23"/>
  <c r="I30" i="23"/>
  <c r="I32" i="23"/>
  <c r="I16" i="23"/>
  <c r="I17" i="23"/>
  <c r="I25" i="23"/>
  <c r="I20" i="23"/>
  <c r="I29" i="23"/>
  <c r="I22" i="23"/>
  <c r="S21" i="22"/>
  <c r="S19" i="22"/>
  <c r="S18" i="22"/>
  <c r="S16" i="22"/>
  <c r="S15" i="22"/>
  <c r="S14" i="22"/>
  <c r="S13" i="22"/>
  <c r="S12" i="22"/>
  <c r="S11" i="22"/>
  <c r="S10" i="22"/>
  <c r="S9" i="22"/>
  <c r="S8" i="22"/>
  <c r="S7" i="22"/>
  <c r="S6" i="22"/>
  <c r="F26" i="23" l="1"/>
  <c r="F37" i="23" s="1"/>
  <c r="K37" i="23" s="1"/>
  <c r="I35" i="23"/>
  <c r="I10" i="23"/>
  <c r="W21" i="22"/>
  <c r="Y21" i="22" s="1"/>
  <c r="W20" i="22"/>
  <c r="Y20" i="22" s="1"/>
  <c r="Z20" i="22" s="1"/>
  <c r="W17" i="22"/>
  <c r="Y17" i="22" s="1"/>
  <c r="Y14" i="22"/>
  <c r="AA14" i="22" s="1"/>
  <c r="W10" i="22"/>
  <c r="Y10" i="22" s="1"/>
  <c r="W9" i="22"/>
  <c r="Y9" i="22" s="1"/>
  <c r="W8" i="22"/>
  <c r="Y8" i="22" s="1"/>
  <c r="Z8" i="22" s="1"/>
  <c r="W7" i="22"/>
  <c r="Y7" i="22" s="1"/>
  <c r="W6" i="22"/>
  <c r="Y6" i="22" s="1"/>
  <c r="R27" i="22"/>
  <c r="D20" i="22"/>
  <c r="F20" i="22" s="1"/>
  <c r="E19" i="22"/>
  <c r="D19" i="22"/>
  <c r="D18" i="22"/>
  <c r="F18" i="22" s="1"/>
  <c r="E17" i="22"/>
  <c r="D17" i="22"/>
  <c r="E16" i="22"/>
  <c r="D16" i="22"/>
  <c r="E15" i="22"/>
  <c r="D15" i="22"/>
  <c r="D13" i="22"/>
  <c r="F13" i="22" s="1"/>
  <c r="D12" i="22"/>
  <c r="F12" i="22" s="1"/>
  <c r="D11" i="22"/>
  <c r="F11" i="22" s="1"/>
  <c r="D10" i="22"/>
  <c r="F10" i="22" s="1"/>
  <c r="D9" i="22"/>
  <c r="F9" i="22" s="1"/>
  <c r="D7" i="22"/>
  <c r="F7" i="22" s="1"/>
  <c r="D6" i="22"/>
  <c r="F6" i="22" s="1"/>
  <c r="R25" i="21"/>
  <c r="D19" i="21"/>
  <c r="F19" i="21" s="1"/>
  <c r="E18" i="21"/>
  <c r="D18" i="21"/>
  <c r="F18" i="21" s="1"/>
  <c r="D17" i="21"/>
  <c r="F17" i="21" s="1"/>
  <c r="E16" i="21"/>
  <c r="D16" i="21"/>
  <c r="F16" i="21" s="1"/>
  <c r="E15" i="21"/>
  <c r="F15" i="21" s="1"/>
  <c r="D15" i="21"/>
  <c r="F14" i="21"/>
  <c r="E14" i="21"/>
  <c r="D14" i="21"/>
  <c r="H12" i="21"/>
  <c r="G12" i="21"/>
  <c r="N12" i="21" s="1"/>
  <c r="O12" i="21" s="1"/>
  <c r="F12" i="21"/>
  <c r="I12" i="21" s="1"/>
  <c r="J12" i="21" s="1"/>
  <c r="D12" i="21"/>
  <c r="H11" i="21"/>
  <c r="G11" i="21"/>
  <c r="N11" i="21" s="1"/>
  <c r="Q11" i="21" s="1"/>
  <c r="F11" i="21"/>
  <c r="I11" i="21" s="1"/>
  <c r="L11" i="21" s="1"/>
  <c r="D11" i="21"/>
  <c r="N10" i="21"/>
  <c r="Q10" i="21" s="1"/>
  <c r="H10" i="21"/>
  <c r="G10" i="21"/>
  <c r="F10" i="21"/>
  <c r="I10" i="21" s="1"/>
  <c r="L10" i="21" s="1"/>
  <c r="D10" i="21"/>
  <c r="N9" i="21"/>
  <c r="Q9" i="21" s="1"/>
  <c r="H9" i="21"/>
  <c r="G9" i="21"/>
  <c r="F9" i="21"/>
  <c r="I9" i="21" s="1"/>
  <c r="L9" i="21" s="1"/>
  <c r="D9" i="21"/>
  <c r="H8" i="21"/>
  <c r="G8" i="21"/>
  <c r="N8" i="21" s="1"/>
  <c r="Q8" i="21" s="1"/>
  <c r="F8" i="21"/>
  <c r="I8" i="21" s="1"/>
  <c r="L8" i="21" s="1"/>
  <c r="D8" i="21"/>
  <c r="H7" i="21"/>
  <c r="G7" i="21"/>
  <c r="N7" i="21" s="1"/>
  <c r="Q7" i="21" s="1"/>
  <c r="F7" i="21"/>
  <c r="I7" i="21" s="1"/>
  <c r="L7" i="21" s="1"/>
  <c r="D7" i="21"/>
  <c r="D6" i="21"/>
  <c r="F6" i="21" s="1"/>
  <c r="I26" i="23" l="1"/>
  <c r="I36" i="23" s="1"/>
  <c r="F15" i="22"/>
  <c r="F19" i="22"/>
  <c r="G10" i="22"/>
  <c r="H10" i="22"/>
  <c r="G6" i="22"/>
  <c r="H6" i="22"/>
  <c r="N6" i="22" s="1"/>
  <c r="Q6" i="22" s="1"/>
  <c r="G7" i="22"/>
  <c r="H7" i="22"/>
  <c r="G12" i="22"/>
  <c r="H12" i="22"/>
  <c r="H11" i="22"/>
  <c r="G11" i="22"/>
  <c r="N11" i="22" s="1"/>
  <c r="Q11" i="22" s="1"/>
  <c r="G9" i="22"/>
  <c r="H9" i="22"/>
  <c r="G13" i="22"/>
  <c r="H13" i="22"/>
  <c r="Z17" i="22"/>
  <c r="F16" i="22"/>
  <c r="G16" i="22" s="1"/>
  <c r="AA17" i="22"/>
  <c r="F17" i="22"/>
  <c r="H17" i="22" s="1"/>
  <c r="AA10" i="22"/>
  <c r="Z10" i="22"/>
  <c r="AA6" i="22"/>
  <c r="Z6" i="22"/>
  <c r="AB6" i="22" s="1"/>
  <c r="Z7" i="22"/>
  <c r="AA7" i="22"/>
  <c r="AA8" i="22"/>
  <c r="AB8" i="22" s="1"/>
  <c r="Z9" i="22"/>
  <c r="AA20" i="22"/>
  <c r="AB20" i="22" s="1"/>
  <c r="S20" i="22" s="1"/>
  <c r="Z21" i="22"/>
  <c r="AA9" i="22"/>
  <c r="Z14" i="22"/>
  <c r="AB14" i="22" s="1"/>
  <c r="AA21" i="22"/>
  <c r="G19" i="22"/>
  <c r="H19" i="22"/>
  <c r="H20" i="22"/>
  <c r="G20" i="22"/>
  <c r="H16" i="22"/>
  <c r="G18" i="22"/>
  <c r="H18" i="22"/>
  <c r="G15" i="22"/>
  <c r="H15" i="22"/>
  <c r="H15" i="21"/>
  <c r="G15" i="21"/>
  <c r="N15" i="21" s="1"/>
  <c r="Q15" i="21" s="1"/>
  <c r="I15" i="21"/>
  <c r="L15" i="21" s="1"/>
  <c r="G16" i="21"/>
  <c r="I16" i="21" s="1"/>
  <c r="L16" i="21" s="1"/>
  <c r="H16" i="21"/>
  <c r="G18" i="21"/>
  <c r="N18" i="21" s="1"/>
  <c r="I18" i="21"/>
  <c r="H18" i="21"/>
  <c r="H19" i="21"/>
  <c r="N19" i="21"/>
  <c r="P19" i="21" s="1"/>
  <c r="G19" i="21"/>
  <c r="I19" i="21"/>
  <c r="K19" i="21" s="1"/>
  <c r="G6" i="21"/>
  <c r="I6" i="21" s="1"/>
  <c r="H6" i="21"/>
  <c r="G17" i="21"/>
  <c r="N17" i="21" s="1"/>
  <c r="O17" i="21" s="1"/>
  <c r="H17" i="21"/>
  <c r="I17" i="21"/>
  <c r="J17" i="21" s="1"/>
  <c r="G14" i="21"/>
  <c r="I14" i="21" s="1"/>
  <c r="L14" i="21" s="1"/>
  <c r="N14" i="21"/>
  <c r="Q14" i="21" s="1"/>
  <c r="H14" i="21"/>
  <c r="I37" i="23" l="1"/>
  <c r="N12" i="22"/>
  <c r="Q12" i="22" s="1"/>
  <c r="I6" i="22"/>
  <c r="L6" i="22" s="1"/>
  <c r="I13" i="22"/>
  <c r="J13" i="22" s="1"/>
  <c r="AB21" i="22"/>
  <c r="I16" i="22"/>
  <c r="L16" i="22" s="1"/>
  <c r="G17" i="22"/>
  <c r="I17" i="22" s="1"/>
  <c r="L17" i="22" s="1"/>
  <c r="I18" i="22"/>
  <c r="J18" i="22" s="1"/>
  <c r="N7" i="22"/>
  <c r="Q7" i="22" s="1"/>
  <c r="N15" i="22"/>
  <c r="Q15" i="22" s="1"/>
  <c r="AB9" i="22"/>
  <c r="AB17" i="22"/>
  <c r="S17" i="22" s="1"/>
  <c r="I7" i="22"/>
  <c r="L7" i="22" s="1"/>
  <c r="N9" i="22"/>
  <c r="Q9" i="22" s="1"/>
  <c r="I11" i="22"/>
  <c r="L11" i="22" s="1"/>
  <c r="N10" i="22"/>
  <c r="Q10" i="22" s="1"/>
  <c r="I12" i="22"/>
  <c r="L12" i="22" s="1"/>
  <c r="I19" i="22"/>
  <c r="J19" i="22" s="1"/>
  <c r="L19" i="22" s="1"/>
  <c r="I15" i="22"/>
  <c r="L15" i="22" s="1"/>
  <c r="I20" i="22"/>
  <c r="K20" i="22" s="1"/>
  <c r="K22" i="22" s="1"/>
  <c r="AB7" i="22"/>
  <c r="AB22" i="22" s="1"/>
  <c r="S22" i="22" s="1"/>
  <c r="AB10" i="22"/>
  <c r="N13" i="22"/>
  <c r="O13" i="22" s="1"/>
  <c r="I9" i="22"/>
  <c r="L9" i="22" s="1"/>
  <c r="I10" i="22"/>
  <c r="L10" i="22" s="1"/>
  <c r="Y22" i="22"/>
  <c r="Y23" i="22"/>
  <c r="N18" i="22"/>
  <c r="O18" i="22" s="1"/>
  <c r="N19" i="22"/>
  <c r="N16" i="22"/>
  <c r="Q16" i="22" s="1"/>
  <c r="N20" i="22"/>
  <c r="P20" i="22" s="1"/>
  <c r="O18" i="21"/>
  <c r="O20" i="21" s="1"/>
  <c r="L6" i="21"/>
  <c r="I21" i="21"/>
  <c r="I20" i="21"/>
  <c r="F21" i="21"/>
  <c r="F20" i="21"/>
  <c r="N16" i="21"/>
  <c r="Q16" i="21" s="1"/>
  <c r="J18" i="21"/>
  <c r="J21" i="21" s="1"/>
  <c r="K20" i="21"/>
  <c r="K21" i="21"/>
  <c r="P20" i="21"/>
  <c r="P24" i="21"/>
  <c r="P21" i="21"/>
  <c r="N6" i="21"/>
  <c r="Q6" i="21" s="1"/>
  <c r="L18" i="21" l="1"/>
  <c r="J20" i="21"/>
  <c r="Q18" i="21"/>
  <c r="Q21" i="21" s="1"/>
  <c r="F23" i="22"/>
  <c r="N17" i="22"/>
  <c r="Q17" i="22" s="1"/>
  <c r="F22" i="22"/>
  <c r="I23" i="22"/>
  <c r="AB23" i="22"/>
  <c r="S23" i="22" s="1"/>
  <c r="K23" i="22"/>
  <c r="I22" i="22"/>
  <c r="L22" i="22"/>
  <c r="L23" i="22"/>
  <c r="J22" i="22"/>
  <c r="J23" i="22"/>
  <c r="O19" i="22"/>
  <c r="O22" i="22" s="1"/>
  <c r="P22" i="22"/>
  <c r="P26" i="22"/>
  <c r="P23" i="22"/>
  <c r="L21" i="21"/>
  <c r="M21" i="21" s="1"/>
  <c r="L20" i="21"/>
  <c r="M20" i="21" s="1"/>
  <c r="O21" i="21"/>
  <c r="R21" i="21" s="1"/>
  <c r="O24" i="21"/>
  <c r="Q20" i="21"/>
  <c r="Q24" i="21"/>
  <c r="V57" i="20"/>
  <c r="I57" i="20"/>
  <c r="M57" i="20" s="1"/>
  <c r="M52" i="20"/>
  <c r="D51" i="20"/>
  <c r="F51" i="20" s="1"/>
  <c r="E50" i="20"/>
  <c r="D50" i="20"/>
  <c r="D49" i="20"/>
  <c r="F49" i="20" s="1"/>
  <c r="H49" i="20" s="1"/>
  <c r="D48" i="20"/>
  <c r="F48" i="20" s="1"/>
  <c r="H48" i="20" s="1"/>
  <c r="Q47" i="20"/>
  <c r="S47" i="20" s="1"/>
  <c r="D46" i="20"/>
  <c r="F46" i="20" s="1"/>
  <c r="D45" i="20"/>
  <c r="F45" i="20" s="1"/>
  <c r="Q44" i="20"/>
  <c r="S44" i="20" s="1"/>
  <c r="U44" i="20" s="1"/>
  <c r="D43" i="20"/>
  <c r="F43" i="20" s="1"/>
  <c r="H43" i="20" s="1"/>
  <c r="M42" i="20"/>
  <c r="Q41" i="20"/>
  <c r="S41" i="20" s="1"/>
  <c r="D41" i="20"/>
  <c r="F41" i="20" s="1"/>
  <c r="M40" i="20"/>
  <c r="M39" i="20"/>
  <c r="Q37" i="20"/>
  <c r="S37" i="20" s="1"/>
  <c r="U37" i="20" s="1"/>
  <c r="Q36" i="20"/>
  <c r="S36" i="20" s="1"/>
  <c r="D36" i="20"/>
  <c r="F36" i="20" s="1"/>
  <c r="Q35" i="20"/>
  <c r="S35" i="20" s="1"/>
  <c r="U35" i="20" s="1"/>
  <c r="E35" i="20"/>
  <c r="D35" i="20"/>
  <c r="E34" i="20"/>
  <c r="D34" i="20"/>
  <c r="F34" i="20" s="1"/>
  <c r="M33" i="20"/>
  <c r="M32" i="20"/>
  <c r="M31" i="20"/>
  <c r="M30" i="20"/>
  <c r="E29" i="20"/>
  <c r="D29" i="20"/>
  <c r="Q28" i="20"/>
  <c r="S28" i="20" s="1"/>
  <c r="E28" i="20"/>
  <c r="D28" i="20"/>
  <c r="M27" i="20"/>
  <c r="M26" i="20"/>
  <c r="M25" i="20"/>
  <c r="Q24" i="20"/>
  <c r="S24" i="20" s="1"/>
  <c r="D24" i="20"/>
  <c r="F24" i="20" s="1"/>
  <c r="Q23" i="20"/>
  <c r="S23" i="20" s="1"/>
  <c r="D23" i="20"/>
  <c r="F23" i="20" s="1"/>
  <c r="Q22" i="20"/>
  <c r="S22" i="20" s="1"/>
  <c r="T22" i="20" s="1"/>
  <c r="D22" i="20"/>
  <c r="F22" i="20" s="1"/>
  <c r="G22" i="20" s="1"/>
  <c r="Q21" i="20"/>
  <c r="S21" i="20" s="1"/>
  <c r="V21" i="20" s="1"/>
  <c r="D21" i="20"/>
  <c r="F21" i="20" s="1"/>
  <c r="M20" i="20"/>
  <c r="M19" i="20"/>
  <c r="M18" i="20"/>
  <c r="Q17" i="20"/>
  <c r="S17" i="20" s="1"/>
  <c r="D17" i="20"/>
  <c r="F17" i="20" s="1"/>
  <c r="D16" i="20"/>
  <c r="F16" i="20" s="1"/>
  <c r="D15" i="20"/>
  <c r="F15" i="20" s="1"/>
  <c r="Q14" i="20"/>
  <c r="S14" i="20" s="1"/>
  <c r="Q13" i="20"/>
  <c r="S13" i="20" s="1"/>
  <c r="D13" i="20"/>
  <c r="F13" i="20" s="1"/>
  <c r="Q12" i="20"/>
  <c r="S12" i="20" s="1"/>
  <c r="F12" i="20"/>
  <c r="E12" i="20"/>
  <c r="D12" i="20"/>
  <c r="Q11" i="20"/>
  <c r="S11" i="20" s="1"/>
  <c r="U11" i="20" s="1"/>
  <c r="E11" i="20"/>
  <c r="D11" i="20"/>
  <c r="F11" i="20" s="1"/>
  <c r="H11" i="20" s="1"/>
  <c r="M10" i="20"/>
  <c r="Q9" i="20"/>
  <c r="S9" i="20" s="1"/>
  <c r="U9" i="20" s="1"/>
  <c r="E9" i="20"/>
  <c r="D9" i="20"/>
  <c r="M8" i="20"/>
  <c r="M7" i="20"/>
  <c r="M6" i="20"/>
  <c r="M5" i="20"/>
  <c r="J3" i="20"/>
  <c r="M52" i="19"/>
  <c r="M47" i="19"/>
  <c r="M44" i="19"/>
  <c r="M42" i="19"/>
  <c r="M40" i="19"/>
  <c r="M39" i="19"/>
  <c r="M37" i="19"/>
  <c r="M33" i="19"/>
  <c r="M32" i="19"/>
  <c r="M31" i="19"/>
  <c r="M30" i="19"/>
  <c r="M27" i="19"/>
  <c r="M26" i="19"/>
  <c r="M25" i="19"/>
  <c r="M20" i="19"/>
  <c r="M19" i="19"/>
  <c r="M18" i="19"/>
  <c r="M14" i="19"/>
  <c r="M10" i="19"/>
  <c r="M8" i="19"/>
  <c r="M7" i="19"/>
  <c r="M6" i="19"/>
  <c r="M5" i="19"/>
  <c r="V58" i="19"/>
  <c r="V53" i="19"/>
  <c r="V38" i="19"/>
  <c r="I57" i="19"/>
  <c r="D51" i="19"/>
  <c r="F51" i="19" s="1"/>
  <c r="G51" i="19" s="1"/>
  <c r="E50" i="19"/>
  <c r="D50" i="19"/>
  <c r="D49" i="19"/>
  <c r="F49" i="19" s="1"/>
  <c r="D48" i="19"/>
  <c r="F48" i="19" s="1"/>
  <c r="H48" i="19" s="1"/>
  <c r="D46" i="19"/>
  <c r="F46" i="19" s="1"/>
  <c r="D45" i="19"/>
  <c r="F45" i="19" s="1"/>
  <c r="G45" i="19" s="1"/>
  <c r="D43" i="19"/>
  <c r="F43" i="19" s="1"/>
  <c r="D41" i="19"/>
  <c r="F41" i="19" s="1"/>
  <c r="H41" i="19" s="1"/>
  <c r="D36" i="19"/>
  <c r="F36" i="19" s="1"/>
  <c r="E35" i="19"/>
  <c r="D35" i="19"/>
  <c r="E34" i="19"/>
  <c r="D34" i="19"/>
  <c r="J3" i="19"/>
  <c r="E29" i="19"/>
  <c r="D29" i="19"/>
  <c r="E28" i="19"/>
  <c r="D28" i="19"/>
  <c r="D24" i="19"/>
  <c r="F24" i="19" s="1"/>
  <c r="D23" i="19"/>
  <c r="F23" i="19" s="1"/>
  <c r="D22" i="19"/>
  <c r="F22" i="19" s="1"/>
  <c r="D21" i="19"/>
  <c r="F21" i="19" s="1"/>
  <c r="D17" i="19"/>
  <c r="F17" i="19" s="1"/>
  <c r="H17" i="19" s="1"/>
  <c r="D16" i="19"/>
  <c r="F16" i="19" s="1"/>
  <c r="D15" i="19"/>
  <c r="F15" i="19" s="1"/>
  <c r="D13" i="19"/>
  <c r="F13" i="19" s="1"/>
  <c r="E12" i="19"/>
  <c r="D12" i="19"/>
  <c r="E11" i="19"/>
  <c r="D11" i="19"/>
  <c r="E9" i="19"/>
  <c r="D9" i="19"/>
  <c r="M57" i="19" l="1"/>
  <c r="L57" i="19"/>
  <c r="O23" i="22"/>
  <c r="O26" i="22"/>
  <c r="Q19" i="22"/>
  <c r="Q26" i="22" s="1"/>
  <c r="R26" i="22" s="1"/>
  <c r="M22" i="22"/>
  <c r="M23" i="22"/>
  <c r="R24" i="21"/>
  <c r="F50" i="20"/>
  <c r="F28" i="20"/>
  <c r="F29" i="20"/>
  <c r="G29" i="20" s="1"/>
  <c r="U12" i="20"/>
  <c r="T12" i="20"/>
  <c r="G15" i="20"/>
  <c r="H15" i="20"/>
  <c r="U23" i="20"/>
  <c r="T23" i="20"/>
  <c r="V23" i="20"/>
  <c r="H12" i="20"/>
  <c r="I12" i="20" s="1"/>
  <c r="G12" i="20"/>
  <c r="H23" i="20"/>
  <c r="G23" i="20"/>
  <c r="I23" i="20" s="1"/>
  <c r="U36" i="20"/>
  <c r="T36" i="20"/>
  <c r="V36" i="20" s="1"/>
  <c r="Y36" i="20" s="1"/>
  <c r="H45" i="20"/>
  <c r="G45" i="20"/>
  <c r="I45" i="20" s="1"/>
  <c r="H51" i="20"/>
  <c r="G51" i="20"/>
  <c r="I51" i="20" s="1"/>
  <c r="G16" i="20"/>
  <c r="H16" i="20"/>
  <c r="T17" i="20"/>
  <c r="U17" i="20"/>
  <c r="U22" i="20"/>
  <c r="V22" i="20" s="1"/>
  <c r="T28" i="20"/>
  <c r="U28" i="20"/>
  <c r="H34" i="20"/>
  <c r="G34" i="20"/>
  <c r="I34" i="20"/>
  <c r="H46" i="20"/>
  <c r="G46" i="20"/>
  <c r="I46" i="20" s="1"/>
  <c r="I11" i="20"/>
  <c r="G11" i="20"/>
  <c r="G17" i="20"/>
  <c r="H17" i="20"/>
  <c r="G13" i="20"/>
  <c r="I13" i="20" s="1"/>
  <c r="H13" i="20"/>
  <c r="G24" i="20"/>
  <c r="H24" i="20"/>
  <c r="F9" i="20"/>
  <c r="T13" i="20"/>
  <c r="U13" i="20"/>
  <c r="U14" i="20"/>
  <c r="T14" i="20"/>
  <c r="V14" i="20" s="1"/>
  <c r="M14" i="20" s="1"/>
  <c r="H21" i="20"/>
  <c r="G21" i="20"/>
  <c r="H22" i="20"/>
  <c r="I22" i="20" s="1"/>
  <c r="T24" i="20"/>
  <c r="U24" i="20"/>
  <c r="G28" i="20"/>
  <c r="H28" i="20"/>
  <c r="H36" i="20"/>
  <c r="G41" i="20"/>
  <c r="H41" i="20"/>
  <c r="F35" i="20"/>
  <c r="G36" i="20"/>
  <c r="I36" i="20" s="1"/>
  <c r="T41" i="20"/>
  <c r="V41" i="20" s="1"/>
  <c r="U41" i="20"/>
  <c r="T47" i="20"/>
  <c r="U47" i="20"/>
  <c r="V47" i="20" s="1"/>
  <c r="M47" i="20" s="1"/>
  <c r="H50" i="20"/>
  <c r="G50" i="20"/>
  <c r="I50" i="20" s="1"/>
  <c r="T9" i="20"/>
  <c r="V9" i="20" s="1"/>
  <c r="Y9" i="20" s="1"/>
  <c r="T11" i="20"/>
  <c r="V11" i="20" s="1"/>
  <c r="Y11" i="20" s="1"/>
  <c r="T35" i="20"/>
  <c r="V35" i="20" s="1"/>
  <c r="T37" i="20"/>
  <c r="V37" i="20" s="1"/>
  <c r="M37" i="20" s="1"/>
  <c r="T44" i="20"/>
  <c r="V44" i="20" s="1"/>
  <c r="M44" i="20" s="1"/>
  <c r="G48" i="20"/>
  <c r="I48" i="20" s="1"/>
  <c r="G49" i="20"/>
  <c r="I49" i="20" s="1"/>
  <c r="G43" i="20"/>
  <c r="I43" i="20" s="1"/>
  <c r="F29" i="19"/>
  <c r="H29" i="19" s="1"/>
  <c r="F12" i="19"/>
  <c r="H12" i="19" s="1"/>
  <c r="F35" i="19"/>
  <c r="G35" i="19" s="1"/>
  <c r="F28" i="19"/>
  <c r="H28" i="19" s="1"/>
  <c r="F11" i="19"/>
  <c r="G11" i="19" s="1"/>
  <c r="F34" i="19"/>
  <c r="H34" i="19" s="1"/>
  <c r="F50" i="19"/>
  <c r="H50" i="19" s="1"/>
  <c r="H22" i="19"/>
  <c r="G22" i="19"/>
  <c r="H24" i="19"/>
  <c r="G24" i="19"/>
  <c r="H36" i="19"/>
  <c r="G36" i="19"/>
  <c r="H46" i="19"/>
  <c r="G46" i="19"/>
  <c r="H49" i="19"/>
  <c r="G49" i="19"/>
  <c r="H16" i="19"/>
  <c r="G16" i="19"/>
  <c r="H43" i="19"/>
  <c r="G43" i="19"/>
  <c r="G15" i="19"/>
  <c r="H15" i="19"/>
  <c r="H13" i="19"/>
  <c r="G13" i="19"/>
  <c r="F9" i="19"/>
  <c r="H21" i="19"/>
  <c r="G21" i="19"/>
  <c r="H23" i="19"/>
  <c r="G23" i="19"/>
  <c r="H45" i="19"/>
  <c r="I45" i="19" s="1"/>
  <c r="H51" i="19"/>
  <c r="G17" i="19"/>
  <c r="I17" i="19" s="1"/>
  <c r="G41" i="19"/>
  <c r="G48" i="19"/>
  <c r="I48" i="19" s="1"/>
  <c r="I51" i="19"/>
  <c r="V12" i="20" l="1"/>
  <c r="Y12" i="20" s="1"/>
  <c r="S53" i="20"/>
  <c r="Q23" i="22"/>
  <c r="R23" i="22" s="1"/>
  <c r="Q22" i="22"/>
  <c r="I29" i="20"/>
  <c r="H29" i="20"/>
  <c r="V53" i="20"/>
  <c r="I15" i="20"/>
  <c r="J15" i="20" s="1"/>
  <c r="I41" i="20"/>
  <c r="I21" i="20"/>
  <c r="S38" i="20"/>
  <c r="I24" i="20"/>
  <c r="L24" i="20" s="1"/>
  <c r="I17" i="20"/>
  <c r="I16" i="20"/>
  <c r="M50" i="20"/>
  <c r="K50" i="20"/>
  <c r="M21" i="20"/>
  <c r="L21" i="20"/>
  <c r="M43" i="20"/>
  <c r="J43" i="20"/>
  <c r="J53" i="20" s="1"/>
  <c r="M36" i="20"/>
  <c r="K36" i="20"/>
  <c r="I53" i="20"/>
  <c r="L41" i="20"/>
  <c r="M41" i="20"/>
  <c r="M45" i="20"/>
  <c r="L45" i="20"/>
  <c r="M29" i="20"/>
  <c r="L29" i="20"/>
  <c r="M15" i="20"/>
  <c r="L17" i="20"/>
  <c r="K49" i="20"/>
  <c r="M49" i="20"/>
  <c r="L48" i="20"/>
  <c r="M48" i="20"/>
  <c r="M22" i="20"/>
  <c r="L22" i="20"/>
  <c r="L13" i="20"/>
  <c r="M51" i="20"/>
  <c r="K51" i="20"/>
  <c r="L11" i="20"/>
  <c r="M11" i="20"/>
  <c r="I28" i="20"/>
  <c r="V13" i="20"/>
  <c r="M34" i="20"/>
  <c r="K34" i="20"/>
  <c r="K38" i="20" s="1"/>
  <c r="M23" i="20"/>
  <c r="L23" i="20"/>
  <c r="F53" i="20"/>
  <c r="M46" i="20"/>
  <c r="L46" i="20"/>
  <c r="G9" i="20"/>
  <c r="H9" i="20"/>
  <c r="V28" i="20"/>
  <c r="V17" i="20"/>
  <c r="G35" i="20"/>
  <c r="I35" i="20" s="1"/>
  <c r="H35" i="20"/>
  <c r="J16" i="20"/>
  <c r="M16" i="20"/>
  <c r="L12" i="20"/>
  <c r="V24" i="20"/>
  <c r="K51" i="19"/>
  <c r="M51" i="19"/>
  <c r="L48" i="19"/>
  <c r="M48" i="19"/>
  <c r="L45" i="19"/>
  <c r="M45" i="19"/>
  <c r="L17" i="19"/>
  <c r="M17" i="19"/>
  <c r="I22" i="19"/>
  <c r="G29" i="19"/>
  <c r="I29" i="19" s="1"/>
  <c r="G12" i="19"/>
  <c r="I12" i="19" s="1"/>
  <c r="G50" i="19"/>
  <c r="I50" i="19" s="1"/>
  <c r="G34" i="19"/>
  <c r="I34" i="19" s="1"/>
  <c r="I15" i="19"/>
  <c r="I16" i="19"/>
  <c r="I46" i="19"/>
  <c r="H35" i="19"/>
  <c r="I35" i="19" s="1"/>
  <c r="G28" i="19"/>
  <c r="I28" i="19" s="1"/>
  <c r="I13" i="19"/>
  <c r="I36" i="19"/>
  <c r="H11" i="19"/>
  <c r="I11" i="19" s="1"/>
  <c r="I21" i="19"/>
  <c r="I23" i="19"/>
  <c r="I43" i="19"/>
  <c r="I49" i="19"/>
  <c r="I24" i="19"/>
  <c r="I41" i="19"/>
  <c r="M41" i="19" s="1"/>
  <c r="H9" i="19"/>
  <c r="G9" i="19"/>
  <c r="M17" i="20" l="1"/>
  <c r="Y17" i="20"/>
  <c r="Y38" i="20"/>
  <c r="M12" i="20"/>
  <c r="S54" i="20"/>
  <c r="V38" i="20"/>
  <c r="V54" i="20" s="1"/>
  <c r="V58" i="20" s="1"/>
  <c r="M24" i="20"/>
  <c r="K53" i="20"/>
  <c r="I9" i="20"/>
  <c r="J9" i="20" s="1"/>
  <c r="L9" i="20"/>
  <c r="M9" i="20"/>
  <c r="M13" i="20"/>
  <c r="L53" i="20"/>
  <c r="F38" i="20"/>
  <c r="F54" i="20" s="1"/>
  <c r="K54" i="20"/>
  <c r="K58" i="20" s="1"/>
  <c r="M53" i="20"/>
  <c r="L35" i="20"/>
  <c r="J35" i="20"/>
  <c r="M35" i="20"/>
  <c r="L28" i="20"/>
  <c r="M28" i="20"/>
  <c r="L23" i="19"/>
  <c r="M23" i="19"/>
  <c r="L13" i="19"/>
  <c r="M13" i="19"/>
  <c r="J16" i="19"/>
  <c r="M16" i="19"/>
  <c r="L12" i="19"/>
  <c r="M12" i="19"/>
  <c r="L22" i="19"/>
  <c r="M22" i="19"/>
  <c r="L24" i="19"/>
  <c r="M24" i="19"/>
  <c r="L21" i="19"/>
  <c r="M21" i="19"/>
  <c r="L28" i="19"/>
  <c r="M28" i="19"/>
  <c r="J15" i="19"/>
  <c r="M15" i="19"/>
  <c r="K49" i="19"/>
  <c r="M49" i="19"/>
  <c r="L11" i="19"/>
  <c r="M11" i="19"/>
  <c r="J35" i="19"/>
  <c r="M35" i="19"/>
  <c r="K34" i="19"/>
  <c r="K38" i="19" s="1"/>
  <c r="M34" i="19"/>
  <c r="L29" i="19"/>
  <c r="M29" i="19"/>
  <c r="J43" i="19"/>
  <c r="J53" i="19" s="1"/>
  <c r="M43" i="19"/>
  <c r="K36" i="19"/>
  <c r="M36" i="19"/>
  <c r="L46" i="19"/>
  <c r="M46" i="19"/>
  <c r="K50" i="19"/>
  <c r="M50" i="19"/>
  <c r="F53" i="19"/>
  <c r="L35" i="19"/>
  <c r="F38" i="19"/>
  <c r="I9" i="19"/>
  <c r="I53" i="19"/>
  <c r="M53" i="19" s="1"/>
  <c r="L41" i="19"/>
  <c r="I38" i="20" l="1"/>
  <c r="J38" i="20"/>
  <c r="J54" i="20" s="1"/>
  <c r="J58" i="20" s="1"/>
  <c r="M38" i="20"/>
  <c r="I54" i="20"/>
  <c r="L38" i="20"/>
  <c r="L54" i="20" s="1"/>
  <c r="L58" i="20" s="1"/>
  <c r="K53" i="19"/>
  <c r="J9" i="19"/>
  <c r="J38" i="19" s="1"/>
  <c r="M9" i="19"/>
  <c r="F54" i="19"/>
  <c r="L9" i="19"/>
  <c r="L38" i="19" s="1"/>
  <c r="K54" i="19"/>
  <c r="K58" i="19" s="1"/>
  <c r="I38" i="19"/>
  <c r="L53" i="19"/>
  <c r="M54" i="20" l="1"/>
  <c r="I58" i="20"/>
  <c r="I54" i="19"/>
  <c r="M54" i="19" s="1"/>
  <c r="M38" i="19"/>
  <c r="J54" i="19"/>
  <c r="L54" i="19"/>
  <c r="L58" i="19" s="1"/>
  <c r="I58" i="19" l="1"/>
  <c r="M58" i="19" s="1"/>
  <c r="M58" i="20"/>
  <c r="J58" i="19"/>
</calcChain>
</file>

<file path=xl/sharedStrings.xml><?xml version="1.0" encoding="utf-8"?>
<sst xmlns="http://schemas.openxmlformats.org/spreadsheetml/2006/main" count="1284" uniqueCount="702">
  <si>
    <t>Burden item</t>
  </si>
  <si>
    <t>N/A</t>
  </si>
  <si>
    <t>(A)</t>
  </si>
  <si>
    <t>(B)</t>
  </si>
  <si>
    <t>(C)</t>
  </si>
  <si>
    <t>(D)</t>
  </si>
  <si>
    <t>(E)</t>
  </si>
  <si>
    <t>(F)</t>
  </si>
  <si>
    <t>(G)</t>
  </si>
  <si>
    <t>(H)</t>
  </si>
  <si>
    <t>Person hours per occurrence</t>
  </si>
  <si>
    <t>No. of occurrences per respondent per year</t>
  </si>
  <si>
    <t>Person hours per respondent per year (C=AxB)</t>
  </si>
  <si>
    <t>Technical person- hours per year (E=CxD)</t>
  </si>
  <si>
    <t>Management person hours per year (Ex0.05)</t>
  </si>
  <si>
    <t>Clerical person hours per year (Ex0.1)</t>
  </si>
  <si>
    <t>1.  Applications</t>
  </si>
  <si>
    <t>2.  Survey and Studies</t>
  </si>
  <si>
    <t>3.  Reporting Requirements</t>
  </si>
  <si>
    <t xml:space="preserve">         v.   Inspection and maintenance of capture systems and                  control devices</t>
  </si>
  <si>
    <t xml:space="preserve">     C.  Gather existing information</t>
  </si>
  <si>
    <t>See 4D, 4E</t>
  </si>
  <si>
    <t xml:space="preserve">      vii.  Reports of performance test results</t>
  </si>
  <si>
    <t>See 3B, 4E</t>
  </si>
  <si>
    <t>Subtotal  for Reporting  Requirements</t>
  </si>
  <si>
    <t>4.  Recordkeeping Requirements</t>
  </si>
  <si>
    <t>See 3A</t>
  </si>
  <si>
    <t xml:space="preserve">     B.  Plan activities</t>
  </si>
  <si>
    <t xml:space="preserve">     C.  Implement activities</t>
  </si>
  <si>
    <t>See 3B</t>
  </si>
  <si>
    <t xml:space="preserve">     D.  Develop record system</t>
  </si>
  <si>
    <t xml:space="preserve">     F.  Time to train personnel</t>
  </si>
  <si>
    <t xml:space="preserve">Subtotal  for Recordkeeping Requirements  </t>
  </si>
  <si>
    <t>Assumptions:</t>
  </si>
  <si>
    <t>Labor Cost Per Hour</t>
  </si>
  <si>
    <t xml:space="preserve">     A.  Familiarization with rule requirements</t>
  </si>
  <si>
    <t xml:space="preserve">         iii.  Method 9071B performance test</t>
  </si>
  <si>
    <t xml:space="preserve">     viii.  Semiannual compliance reports </t>
  </si>
  <si>
    <t xml:space="preserve">     G.  Time for audits</t>
  </si>
  <si>
    <t>Labor Cost per Hour</t>
  </si>
  <si>
    <t>Activity</t>
  </si>
  <si>
    <t>EPA person- hours per occurrence</t>
  </si>
  <si>
    <t>No. of occurrences per plant per year</t>
  </si>
  <si>
    <t>EPA person- hours per plant per year (C=AxB)</t>
  </si>
  <si>
    <r>
      <t xml:space="preserve">Plants per year  </t>
    </r>
    <r>
      <rPr>
        <b/>
        <vertAlign val="superscript"/>
        <sz val="12"/>
        <color theme="1"/>
        <rFont val="Times New Roman"/>
        <family val="1"/>
      </rPr>
      <t>a</t>
    </r>
  </si>
  <si>
    <t>Management person-hours per year (Ex0.05)</t>
  </si>
  <si>
    <t>Clerical person-hours per year (Ex0.1)</t>
  </si>
  <si>
    <r>
      <t xml:space="preserve">Cost, $ </t>
    </r>
    <r>
      <rPr>
        <b/>
        <vertAlign val="superscript"/>
        <sz val="12"/>
        <color theme="1"/>
        <rFont val="Times New Roman"/>
        <family val="1"/>
      </rPr>
      <t>b</t>
    </r>
  </si>
  <si>
    <r>
      <t xml:space="preserve">New Respondents </t>
    </r>
    <r>
      <rPr>
        <vertAlign val="superscript"/>
        <sz val="10"/>
        <color theme="1"/>
        <rFont val="Times New Roman"/>
        <family val="1"/>
      </rPr>
      <t>c</t>
    </r>
  </si>
  <si>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</si>
  <si>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</si>
  <si>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</si>
  <si>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</si>
  <si>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</si>
  <si>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t>Existing Respondents</t>
  </si>
  <si>
    <r>
      <t xml:space="preserve">i.    Performance test report for Method 5 and Method 9 </t>
    </r>
    <r>
      <rPr>
        <vertAlign val="superscript"/>
        <sz val="10"/>
        <color theme="1"/>
        <rFont val="Times New Roman"/>
        <family val="1"/>
      </rPr>
      <t>d</t>
    </r>
  </si>
  <si>
    <r>
      <t xml:space="preserve">ii.   Review semiannual compliance reports </t>
    </r>
    <r>
      <rPr>
        <vertAlign val="superscript"/>
        <sz val="10"/>
        <color theme="1"/>
        <rFont val="Times New Roman"/>
        <family val="1"/>
      </rPr>
      <t>e</t>
    </r>
  </si>
  <si>
    <r>
      <t xml:space="preserve">iii.  Review of startup, shutdown, and malfunction reports </t>
    </r>
    <r>
      <rPr>
        <vertAlign val="superscript"/>
        <sz val="10"/>
        <color theme="1"/>
        <rFont val="Times New Roman"/>
        <family val="1"/>
      </rPr>
      <t>f</t>
    </r>
  </si>
  <si>
    <t>Subtotals Labor Burden and Cost</t>
  </si>
  <si>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</si>
  <si>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</si>
  <si>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</si>
  <si>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</si>
  <si>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</si>
  <si>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r>
      <t>e</t>
    </r>
    <r>
      <rPr>
        <sz val="10"/>
        <color theme="1"/>
        <rFont val="Times New Roman"/>
        <family val="1"/>
      </rPr>
      <t xml:space="preserve"> Sources are required to submit semiannual compliance reports.</t>
    </r>
  </si>
  <si>
    <r>
      <t xml:space="preserve">f </t>
    </r>
    <r>
      <rPr>
        <sz val="10"/>
        <color theme="1"/>
        <rFont val="Times New Roman"/>
        <family val="1"/>
      </rPr>
      <t>We have assumed that one respondent per year will have at least one startup, shutdown, or malfunction (SSM) that is not managed according to the SSM plan.</t>
    </r>
  </si>
  <si>
    <r>
      <t xml:space="preserve">g </t>
    </r>
    <r>
      <rPr>
        <sz val="10"/>
        <color theme="1"/>
        <rFont val="Times New Roman"/>
        <family val="1"/>
      </rPr>
      <t>Totals have been rounded to 3 significant figures.  Figures may not add exactly due to rounding.</t>
    </r>
  </si>
  <si>
    <t>3. Acquisition, Installation, and
Utilization of Technology and
Systems</t>
  </si>
  <si>
    <t>6b</t>
  </si>
  <si>
    <t>4.  Reporting Requirements</t>
  </si>
  <si>
    <t xml:space="preserve">     A.  Read instructions</t>
  </si>
  <si>
    <t xml:space="preserve">     B.  Required activities </t>
  </si>
  <si>
    <t>7.6c</t>
  </si>
  <si>
    <t>3.6d</t>
  </si>
  <si>
    <t>365e</t>
  </si>
  <si>
    <t>0f</t>
  </si>
  <si>
    <t xml:space="preserve">         Method 5 performance test</t>
  </si>
  <si>
    <t xml:space="preserve">         Method 9 performance test</t>
  </si>
  <si>
    <t xml:space="preserve">         Method 6071B performance test</t>
  </si>
  <si>
    <t xml:space="preserve">         Startup, shutdown, malfunction plan</t>
  </si>
  <si>
    <t xml:space="preserve">         Inspection and maintenance of capture systems and control devices</t>
  </si>
  <si>
    <t>C. Create information</t>
  </si>
  <si>
    <t>See 4B</t>
  </si>
  <si>
    <t xml:space="preserve">     D.  Gather existing information</t>
  </si>
  <si>
    <t xml:space="preserve">     E.  Write report</t>
  </si>
  <si>
    <t xml:space="preserve">        Notification of applicability</t>
  </si>
  <si>
    <t xml:space="preserve">        Notification of constr./reconstr.</t>
  </si>
  <si>
    <t xml:space="preserve">        Notification of anticipated startup</t>
  </si>
  <si>
    <t xml:space="preserve">        Notification of actual startup</t>
  </si>
  <si>
    <t xml:space="preserve">        Notification of special compliance requirements</t>
  </si>
  <si>
    <t xml:space="preserve">  Compliance extension request</t>
  </si>
  <si>
    <t xml:space="preserve">        Notification of opacity observations</t>
  </si>
  <si>
    <t xml:space="preserve">        Notification of performance test</t>
  </si>
  <si>
    <t xml:space="preserve">  Operation and maintenance plan</t>
  </si>
  <si>
    <t xml:space="preserve">  Site-specific test plan</t>
  </si>
  <si>
    <t>Notification of compliance status</t>
  </si>
  <si>
    <t xml:space="preserve">  Notification of compliance status</t>
  </si>
  <si>
    <t xml:space="preserve">  NESHAP waiver application</t>
  </si>
  <si>
    <t xml:space="preserve">  Report of performance test</t>
  </si>
  <si>
    <t xml:space="preserve">  Emergency startup, shutdown, or malfunction reports</t>
  </si>
  <si>
    <t>2g</t>
  </si>
  <si>
    <t>5.  Recordkeeping Requirements</t>
  </si>
  <si>
    <t xml:space="preserve">     A. Read instructions</t>
  </si>
  <si>
    <t>See 4A</t>
  </si>
  <si>
    <t xml:space="preserve">     E.  Time to enter information Records of all info. required by standards</t>
  </si>
  <si>
    <t>3h</t>
  </si>
  <si>
    <t>52h</t>
  </si>
  <si>
    <t xml:space="preserve">    G.  Time to adjust existing ways to comply with previously applicable requirements</t>
  </si>
  <si>
    <t>0.25l</t>
  </si>
  <si>
    <t xml:space="preserve">    H.  Time to transmit or disclose information</t>
  </si>
  <si>
    <t xml:space="preserve">    I.  Time for audits</t>
  </si>
  <si>
    <t xml:space="preserve">TOTAL LABOR BURDEN AND COST </t>
  </si>
  <si>
    <t>Annualized cost of capitalj</t>
  </si>
  <si>
    <t>Operation and maintenance (O&amp;M)k</t>
  </si>
  <si>
    <t>Total (capital recovery plus O&amp;M)</t>
  </si>
  <si>
    <t>a Costs are based on the following hourly rates: technical at $59.83, management at $88.62, and clerical at $38.66.</t>
  </si>
  <si>
    <t>b One time event for 18 respondents over 3-year term of ICR is 18/3 = 6 respondents/yr.</t>
  </si>
  <si>
    <t>c Method 5 performance tests are required for 137 control devices, which is 137/18 =7. 6 per respondent.</t>
  </si>
  <si>
    <t>d Method 9 performance tests are required for 65 sources or 65/18 = 3.6 per respondent.</t>
  </si>
  <si>
    <t>e The oil content of the sinter feed must be analyzed each day.</t>
  </si>
  <si>
    <t>f Compliance is required 3 years after the effective date; consequently, none of these activities will occur during the 3-year period of this ICR.</t>
  </si>
  <si>
    <t>g Semiannual reports are required: includes startup, shutdown, and malfunction activities consistent with the plan and deviations from emission or operating limits.</t>
  </si>
  <si>
    <t>h Assumes 3 hours per week per plant to enter into records.</t>
  </si>
  <si>
    <t>i Assumes 15 minutes to transmit recorded information.</t>
  </si>
  <si>
    <t>j Cost includes 86 bag leaks detectors and 3 continuous opacity monitors (COMS). Capital cost is $885,000 for continuous opacity monitors and bag leak detectors, 7 percent interest,</t>
  </si>
  <si>
    <t>and 5-year equipment life (capital recovery factor = 0.142). Incurred in the third year of the ICR term ($126,000/3 = $42,000/yr).</t>
  </si>
  <si>
    <t>k Operation and maintenance cost for 3 COMS and 86 bag leak detectors. Incurred in the third year of the ICR term ($67,000/3 = $22,300/yr).</t>
  </si>
  <si>
    <t>N/A = Not Applicable.</t>
  </si>
  <si>
    <t>Number of
respondents
per year</t>
  </si>
  <si>
    <t>Total Cost Per year a</t>
  </si>
  <si>
    <t>Hours per
occurrence</t>
  </si>
  <si>
    <t>Hours per
plant per year</t>
  </si>
  <si>
    <t>Plants
per year</t>
  </si>
  <si>
    <t>Technical
person-hours
per year
(D=BxC)</t>
  </si>
  <si>
    <t>Management
person-hours
per year
(Dx0.05)</t>
  </si>
  <si>
    <t>Clerical
person-hours
per year
(Dx0.1)</t>
  </si>
  <si>
    <t>Cost, $a</t>
  </si>
  <si>
    <t>Initial performance test</t>
  </si>
  <si>
    <t>Repeat performance test-Retesting preparation</t>
  </si>
  <si>
    <t>Repeat performance- Retesting</t>
  </si>
  <si>
    <t>Litigation</t>
  </si>
  <si>
    <t>Excess Emissions Enforcement Activities</t>
  </si>
  <si>
    <t>1b</t>
  </si>
  <si>
    <t>0c</t>
  </si>
  <si>
    <t>0d</t>
  </si>
  <si>
    <t>Report Review</t>
  </si>
  <si>
    <t>Notification of construction/reconstruction</t>
  </si>
  <si>
    <t>Notification of anticipated startup</t>
  </si>
  <si>
    <t>Notification of actual startup</t>
  </si>
  <si>
    <t>Notification of special compliance requirements</t>
  </si>
  <si>
    <t>Notification of initial performance test</t>
  </si>
  <si>
    <t>Review of repeat performance test report</t>
  </si>
  <si>
    <t>Review of semi-annual compliance reporte</t>
  </si>
  <si>
    <t>Review of NESHAP waiver application</t>
  </si>
  <si>
    <t>Review of emergency startup, shutdown, and
malfunction report</t>
  </si>
  <si>
    <t>6e</t>
  </si>
  <si>
    <t>16e</t>
  </si>
  <si>
    <t>0g</t>
  </si>
  <si>
    <t>TOTAL BURDEN AND COST (SALARY)</t>
  </si>
  <si>
    <t>Travel Expenses for Tests Attendedh</t>
  </si>
  <si>
    <t>TOTAL ANNUAL COST</t>
  </si>
  <si>
    <t>(1 person x 1 plant/yr x 1 day/plant x $100 per diem) + ($400/round trip x 1 round trips/yr) = $500</t>
  </si>
  <si>
    <t>$4,360 + $500 = $4,860</t>
  </si>
  <si>
    <t>b Assumes EPA/State personnel will attend 3 performance tests over 3 years (3/3 = 1).</t>
  </si>
  <si>
    <t>c Assumes no plants have to repeat their performance test over the 3-year term of the ICR.</t>
  </si>
  <si>
    <t>d Assumes no plants will be involved in litigation or excess emissions enforcement activities over the 3-year term of the ICR.</t>
  </si>
  <si>
    <t>e For 18 plants over 3-year term of the ICR (18/3 = 6).</t>
  </si>
  <si>
    <t>g Assumes no plants ask for waivers.</t>
  </si>
  <si>
    <t>SPPD_FACILITY_IDENTIFIER_EMISSION_UNIT_ID_EMISSION_UNIT_DESCRIPTION_EMISSION_RELEASE_POINT_ID</t>
  </si>
  <si>
    <t>SPPD_FACILITY_IDENTIFIER</t>
  </si>
  <si>
    <t>AKS-Ashland-KY_Amanda Blast Furnace_BF Controlled_Amanda BF East Casthouse</t>
  </si>
  <si>
    <t>AKS-Ashland-KY</t>
  </si>
  <si>
    <t>EMISSION_UNIT_ID</t>
  </si>
  <si>
    <t>EMISSION_UNIT_DESCRIPTION</t>
  </si>
  <si>
    <t>Amanda Blast Furnace</t>
  </si>
  <si>
    <t>BF Controlled</t>
  </si>
  <si>
    <t>EMISSION_RELEASE_POINT_ID</t>
  </si>
  <si>
    <t>Amanda BF East Casthouse</t>
  </si>
  <si>
    <t>AKS-Ashland-KY_Amanda Blast Furnace_BF Controlled_Amanda BF North Casthouse</t>
  </si>
  <si>
    <t>Amanda BF North Casthouse</t>
  </si>
  <si>
    <t>AKS-Ashland-KY_Amanda Blast Furnace Stoves Stack_BF Stoves_Amanda Blast Furnace Stoves Stack</t>
  </si>
  <si>
    <t>Amanda Blast Furnace Stoves Stack</t>
  </si>
  <si>
    <t>BF Stoves</t>
  </si>
  <si>
    <t>AKS-Ashland-KY_BOPF No. 1 Vessel - Oxygen Blowing_BOPF Primary-Top Blown_No. 1 Vessel Venturi Scrubber + BOPF No. 1 Vessel Stack Flare</t>
  </si>
  <si>
    <t>BOPF No. 1 Vessel - Oxygen Blowing</t>
  </si>
  <si>
    <t>BOPF Primary-Top Blown</t>
  </si>
  <si>
    <t>No. 1 Vessel Venturi Scrubber + BOPF No. 1 Vessel Stack Flare</t>
  </si>
  <si>
    <t>AKS-Ashland-KY_BOPF No. 2 Vessel - Oxygen Blowing_BOPF Primary-Top Blown_No. 2 Vessel Venturi Scrubber + BOPF No. 2 Vessel Stack Flare</t>
  </si>
  <si>
    <t>BOPF No. 2 Vessel - Oxygen Blowing</t>
  </si>
  <si>
    <t>No. 2 Vessel Venturi Scrubber + BOPF No. 2 Vessel Stack Flare</t>
  </si>
  <si>
    <t>AKS-Ashland-KY_BOPF No. 1 Vessel - Charging &amp; Tapping; BOPF No. 2 Vessel - Charging &amp; Tapping; Hot Metal Transfer Desulfurization East Station; Hot Metal Transfer Desulfurization West Station; Slag Skimmig Station_BOPF Secondary-Top Blown &amp; Hot metal transfer, skimming, desulfurization_BOF Secondary Emissions Control Baghouse</t>
  </si>
  <si>
    <t>BOPF No. 1 Vessel - Charging &amp; Tapping; BOPF No. 2 Vessel - Charging &amp; Tapping; Hot Metal Transfer Desulfurization East Station; Hot Metal Transfer Desulfurization West Station; Slag Skimmig Station</t>
  </si>
  <si>
    <t>BOPF Secondary-Top Blown &amp; Hot metal transfer, skimming, desulfurization</t>
  </si>
  <si>
    <t>BOF Secondary Emissions Control Baghouse</t>
  </si>
  <si>
    <t>AKS-Ashland-KY_No. 3 Steel Producing - Ladle Metallurgical Facility_Ladle Metallurgy_Ladle Refiner Baghouse 1</t>
  </si>
  <si>
    <t>No. 3 Steel Producing - Ladle Metallurgical Facility</t>
  </si>
  <si>
    <t>Ladle Metallurgy</t>
  </si>
  <si>
    <t>Ladle Refiner Baghouse 1</t>
  </si>
  <si>
    <t>AKS-Ashland-KY_No. 3 Steel Producing - Ladle Metallurgical Facility_Ladle Metallurgy_Ladle Refiner Baghouse 2</t>
  </si>
  <si>
    <t>Ladle Refiner Baghouse 2</t>
  </si>
  <si>
    <t>AKS-Middletown-OH_No. 3 BF East Casthouse; No. 3 BF West Casthouse_BF Controlled_#3 BlastFurnace Casthouse/Baghouse</t>
  </si>
  <si>
    <t>AKS-Middletown-OH</t>
  </si>
  <si>
    <t>No. 3 BF East Casthouse; No. 3 BF West Casthouse</t>
  </si>
  <si>
    <t>#3 BlastFurnace Casthouse/Baghouse</t>
  </si>
  <si>
    <t>AKS-Middletown-OH_No. 3 Blast Furnace Stove Stack_BF Stoves_No. 3 Blast Furnace Stove Stack</t>
  </si>
  <si>
    <t>No. 3 Blast Furnace Stove Stack</t>
  </si>
  <si>
    <t>AKS-Middletown-OH_BOPF No. 15 Vessel - Oxygen Blowing_BOPF Primary-Top Blown_BOF #15 Primary System Venturi Scrubber + BOPF No. 15 Vessel Stack Flare</t>
  </si>
  <si>
    <t>BOPF No. 15 Vessel - Oxygen Blowing</t>
  </si>
  <si>
    <t>BOF #15 Primary System Venturi Scrubber + BOPF No. 15 Vessel Stack Flare</t>
  </si>
  <si>
    <t>AKS-Middletown-OH_BOPF No. 16 Vessel - Oxygen Blowing_BOPF Primary-Top Blown_BOF #16 Primary System Venturi Scrubber + BOPF No. 16 Vessel Stack Flare</t>
  </si>
  <si>
    <t>BOPF No. 16 Vessel - Oxygen Blowing</t>
  </si>
  <si>
    <t>BOF #16 Primary System Venturi Scrubber + BOPF No. 16 Vessel Stack Flare</t>
  </si>
  <si>
    <t>AKS-Middletown-OH_BOPF No. 15 Vessel - Charging &amp; Tapping; BOPF No. 16 Vessel - Charging &amp; Tapping; Slag Skimming Station_BOPF Secondary-Top Blown &amp; Hot metal transfer, skimming, desulfurization_BOF Secondary Baghouse Exhaust</t>
  </si>
  <si>
    <t>BOPF No. 15 Vessel - Charging &amp; Tapping; BOPF No. 16 Vessel - Charging &amp; Tapping; Slag Skimming Station</t>
  </si>
  <si>
    <t>BOF Secondary Baghouse Exhaust</t>
  </si>
  <si>
    <t>AKS-Middletown-OH_BO Shop Hot Metal Transfer/Desulfurization East Station; BO Shop Hot Metal Transfer/Desulfurization West Station_Hot metal transfer, skimming, desulfurization_Hot Metal Transfer Desulfurization Baghouse</t>
  </si>
  <si>
    <t>BO Shop Hot Metal Transfer/Desulfurization East Station; BO Shop Hot Metal Transfer/Desulfurization West Station</t>
  </si>
  <si>
    <t>Hot metal transfer, skimming, desulfurization</t>
  </si>
  <si>
    <t>Hot Metal Transfer Desulfurization Baghouse</t>
  </si>
  <si>
    <t>AKS-Middletown-OH_CAS-OB; Vaccum Degas_Ladle Metallurgy_CAS-OB Baghouse</t>
  </si>
  <si>
    <t>CAS-OB; Vaccum Degas</t>
  </si>
  <si>
    <t>CAS-OB Baghouse</t>
  </si>
  <si>
    <t>AM-BurnsHarbor-IN_BF C Castfloor_BF Controlled_BF C Castfloor Baghouse Stack</t>
  </si>
  <si>
    <t>AM-BurnsHarbor-IN</t>
  </si>
  <si>
    <t>BF C Castfloor</t>
  </si>
  <si>
    <t>BF C Castfloor Baghouse Stack</t>
  </si>
  <si>
    <t>AM-BurnsHarbor-IN_BF D Castfloor_BF Controlled_BF D Cast floor Baghouse Stack</t>
  </si>
  <si>
    <t>BF D Castfloor</t>
  </si>
  <si>
    <t>BF D Cast floor Baghouse Stack</t>
  </si>
  <si>
    <t>AM-BurnsHarbor-IN_BF C Stove_BF Stoves_BF C Stove Stack</t>
  </si>
  <si>
    <t>BF C Stove</t>
  </si>
  <si>
    <t>BF C Stove Stack</t>
  </si>
  <si>
    <t>AM-BurnsHarbor-IN_BF D Stove_BF Stoves_BF D Stove Stack</t>
  </si>
  <si>
    <t>BF D Stove</t>
  </si>
  <si>
    <t>BF D Stove Stack</t>
  </si>
  <si>
    <t>AM-BurnsHarbor-IN_#3 BOPF Vessel/Furnace ( EU534-07 )_BOPF Primary-Top Blown_#1 Scrubber Stack</t>
  </si>
  <si>
    <t>#3 BOPF Vessel/Furnace ( EU534-07 )</t>
  </si>
  <si>
    <t>#1 Scrubber Stack</t>
  </si>
  <si>
    <t>AM-BurnsHarbor-IN_#1 BOPF Vessel/Furnace (EU534-06a); #2 BOPF Vessel/Furnace (EU534-06b)_BOPF Primary-Top Blown_No. 2 Scrubber Stack</t>
  </si>
  <si>
    <t>#1 BOPF Vessel/Furnace (EU534-06a); #2 BOPF Vessel/Furnace (EU534-06b)</t>
  </si>
  <si>
    <t>No. 2 Scrubber Stack</t>
  </si>
  <si>
    <t>AM-BurnsHarbor-IN_#1 BOPF Vessel/Furnace (EU534-06a); #2 BOPF Vessel/Furnace (EU534-06b)_BOPF Primary-Top Blown_No. 3 Scrubber Stack</t>
  </si>
  <si>
    <t>No. 3 Scrubber Stack</t>
  </si>
  <si>
    <t>AM-BurnsHarbor-IN_#1 BOPF Vessel/Furnace (EU534-06a); #2 BOPF Vessel/Furnace (EU534-06b)_BOPF Primary-Top Blown_No. 4 Scrubber Stack</t>
  </si>
  <si>
    <t>No. 4 Scrubber Stack</t>
  </si>
  <si>
    <t>AM-BurnsHarbor-IN_#1 BOF Vessel, EU534-06a ; #2 BOF Vessel, EU534-06b; #3 BOF Vessel, EU534-07; #1 SLD ( Steel Ladle Desulfurization) Station, EU534-14; #1 HMD Station EU534-01 ( Hot Metal transfer, desulfurization, skimming)_BOPF Secondary-Top Blown &amp; Ladle Metallurgy &amp; Hot metal transfer, skimming, desulfurization_SEC Baghouse Stack</t>
  </si>
  <si>
    <t>#1 BOF Vessel, EU534-06a ; #2 BOF Vessel, EU534-06b; #3 BOF Vessel, EU534-07; #1 SLD ( Steel Ladle Desulfurization) Station, EU534-14; #1 HMD Station EU534-01 ( Hot Metal transfer, desulfurization, skimming)</t>
  </si>
  <si>
    <t>BOPF Secondary-Top Blown &amp; Ladle Metallurgy &amp; Hot metal transfer, skimming, desulfurization</t>
  </si>
  <si>
    <t>SEC Baghouse Stack</t>
  </si>
  <si>
    <t>AM-BurnsHarbor-IN_Hot Metal Desulfurization #2_Hot metal transfer, skimming, desulfurization_#2 HMD Station 1.a. #1 HMD Baghouse (C534-4001)</t>
  </si>
  <si>
    <t>Hot Metal Desulfurization #2</t>
  </si>
  <si>
    <t>#2 HMD Station 1.a. #1 HMD Baghouse (C534-4001)</t>
  </si>
  <si>
    <t>AM-BurnsHarbor-IN_Hot Metal Desulfurization #2_Hot metal transfer, skimming, desulfurization_#2 HMD Station 1.b. #2 HMD Baghouse (C534-4001)</t>
  </si>
  <si>
    <t>#2 HMD Station 1.b. #2 HMD Baghouse (C534-4001)</t>
  </si>
  <si>
    <t>AM-BurnsHarbor-IN_BOF #3 HMD_Hot metal transfer, skimming, desulfurization_BOF #3 HMD Baghouse Stack</t>
  </si>
  <si>
    <t>BOF #3 HMD</t>
  </si>
  <si>
    <t>BOF #3 HMD Baghouse Stack</t>
  </si>
  <si>
    <t>AM-BurnsHarbor-IN_BOF #5 LTS_Ladle Metallurgy_BOF #5 LTS Baghouse Stack</t>
  </si>
  <si>
    <t>BOF #5 LTS</t>
  </si>
  <si>
    <t>BOF #5 LTS Baghouse Stack</t>
  </si>
  <si>
    <t>AM-BurnsHarbor-IN_Ladle Treatment Station #4_Ladle Metallurgy_Ladle Treatment Station #4</t>
  </si>
  <si>
    <t>Ladle Treatment Station #4</t>
  </si>
  <si>
    <t>AM-BurnsHarbor-IN_Dedust Baghouse Stack_Sinter Plant Discharge End_Dedust Baghouse Stack</t>
  </si>
  <si>
    <t>Dedust Baghouse Stack</t>
  </si>
  <si>
    <t>Sinter Plant Discharge End</t>
  </si>
  <si>
    <t>AM-BurnsHarbor-IN_Windbox Scrubber_Sinter Plant Windbox_Windbox Scrubber</t>
  </si>
  <si>
    <t>Windbox Scrubber</t>
  </si>
  <si>
    <t>Sinter Plant Windbox</t>
  </si>
  <si>
    <t>AM-Cleveland-OH_C-5 Blast Furnace_BF Controlled_C-5 Blast Furnace (P903) Casthouse</t>
  </si>
  <si>
    <t>AM-Cleveland-OH</t>
  </si>
  <si>
    <t>C-5 Blast Furnace</t>
  </si>
  <si>
    <t>C-5 Blast Furnace (P903) Casthouse</t>
  </si>
  <si>
    <t>AM-Cleveland-OH_C-6 Blast Furnace_BF Controlled_C-6 Blast Furnace (P904) Casthouse</t>
  </si>
  <si>
    <t>C-6 Blast Furnace</t>
  </si>
  <si>
    <t>C-6 Blast Furnace (P904) Casthouse</t>
  </si>
  <si>
    <t>AM-Cleveland-OH_C-5 Blast Furnace Stoves_BF Stoves_C-5 Blast Furnace Stoves Stack</t>
  </si>
  <si>
    <t>C-5 Blast Furnace Stoves</t>
  </si>
  <si>
    <t>C-5 Blast Furnace Stoves Stack</t>
  </si>
  <si>
    <t>AM-Cleveland-OH_C-6 Blast Furnace Stoves_BF Stoves_C-6 Blast Furnace Stoves Stack</t>
  </si>
  <si>
    <t>C-6 Blast Furnace Stoves</t>
  </si>
  <si>
    <t>C-6 Blast Furnace Stoves Stack</t>
  </si>
  <si>
    <t>AM-Cleveland-OH_No. 1 BOF, No. 1 Vessel (P905) oxygen blowing_BOPF Primary-Top Blown_No. 1 BOF, No. 1 Vessel Scrubber (P905) + No. 1 Vessel Flare</t>
  </si>
  <si>
    <t>No. 1 BOF, No. 1 Vessel (P905) oxygen blowing</t>
  </si>
  <si>
    <t>No. 1 BOF, No. 1 Vessel Scrubber (P905) + No. 1 Vessel Flare</t>
  </si>
  <si>
    <t>AM-Cleveland-OH_No. 1 BOF, No. 2 Vessel (P906) oxygen blowing_BOPF Primary-Top Blown_No. 1 BOF, No. 2 Vessel Scrubber (P906) + No. 2 Vessel Flare</t>
  </si>
  <si>
    <t>No. 1 BOF, No. 2 Vessel (P906) oxygen blowing</t>
  </si>
  <si>
    <t>No. 1 BOF, No. 2 Vessel Scrubber (P906) + No. 2 Vessel Flare</t>
  </si>
  <si>
    <t>AM-Cleveland-OH_No. 2 BOF, No. 94&amp;95 Vessel (P925&amp;P926) oxygen blowing, charging, tapping_BOPF Primary-Top Blown_No. 2 BOF ESP North Stack</t>
  </si>
  <si>
    <t>No. 2 BOF, No. 94&amp;95 Vessel (P925&amp;P926) oxygen blowing, charging, tapping</t>
  </si>
  <si>
    <t>No. 2 BOF ESP North Stack</t>
  </si>
  <si>
    <t>AM-Cleveland-OH_No. 2 BOF, No. 94&amp;95 Vessel (P925&amp;P926) oxygen blowing, charging, tapping_BOPF Primary-Top Blown_No. 2 BOF ESP South Stack</t>
  </si>
  <si>
    <t>No. 2 BOF ESP South Stack</t>
  </si>
  <si>
    <t>AM-Cleveland-OH_No. 1 BOF, #1 Vessel &amp; #2 Vessel Charging and Tapping; No. 1 BOF Hot Metal Reladle; No. 1 BOF Hot Metal Desulfurization; No. 1 BOF Slag Skimming_BOPF Secondary-Top Blown &amp; Hot metal transfer, skimming, desulfurization_No. 1 BOF Secondary Emissions Control Baghouse</t>
  </si>
  <si>
    <t>No. 1 BOF, #1 Vessel &amp; #2 Vessel Charging and Tapping; No. 1 BOF Hot Metal Reladle; No. 1 BOF Hot Metal Desulfurization; No. 1 BOF Slag Skimming</t>
  </si>
  <si>
    <t>No. 1 BOF Secondary Emissions Control Baghouse</t>
  </si>
  <si>
    <t>AM-Cleveland-OH_No. 2 BOF Hot Metal Reladle; No. 2 BOF Hot Metal Desulfurization; No. 2 BOF Slag Skimming_Hot metal transfer, skimming, desulfurization_No. 2 BOF Hot Metal Transfer/Desulfurization Baghouse (F209)</t>
  </si>
  <si>
    <t>No. 2 BOF Hot Metal Reladle; No. 2 BOF Hot Metal Desulfurization; No. 2 BOF Slag Skimming</t>
  </si>
  <si>
    <t>No. 2 BOF Hot Metal Transfer/Desulfurization Baghouse (F209)</t>
  </si>
  <si>
    <t>AM-Cleveland-OH_No. 1 LMF_Ladle Metallurgy_No. 1 LMF Baghouse</t>
  </si>
  <si>
    <t>No. 1 LMF</t>
  </si>
  <si>
    <t>No. 1 LMF Baghouse</t>
  </si>
  <si>
    <t>AM-Cleveland-OH_No. 2 LMF_Ladle Metallurgy_No. 2 LMF Baghouse</t>
  </si>
  <si>
    <t>No. 2 LMF</t>
  </si>
  <si>
    <t>No. 2 LMF Baghouse</t>
  </si>
  <si>
    <t>AM-IndianaHarbor-E_IH7 Blast Furnace  Casthouse_BF Controlled_IH7 Blast Furnace East Casthouse Baghouse (Stack 167)</t>
  </si>
  <si>
    <t>AM-IndianaHarbor-E</t>
  </si>
  <si>
    <t>IH7 Blast Furnace  Casthouse</t>
  </si>
  <si>
    <t>IH7 Blast Furnace East Casthouse Baghouse (Stack 167)</t>
  </si>
  <si>
    <t>AM-IndianaHarbor-E_IH7 Blast Furnace  Casthouse_BF Nonstack Controlled_IH7 Blast Furnace West Casthouse Baghouse (Stack 166)</t>
  </si>
  <si>
    <t>BF Nonstack Controlled</t>
  </si>
  <si>
    <t>IH7 Blast Furnace West Casthouse Baghouse (Stack 166)</t>
  </si>
  <si>
    <t>AM-IndianaHarbor-E_IH7 Blast Furnace Stoves (Stack 170)_BF Stoves_IH7 Blast Furnace Stoves (Stack 170)</t>
  </si>
  <si>
    <t>IH7 Blast Furnace Stoves (Stack 170)</t>
  </si>
  <si>
    <t>AM-IndianaHarbor-E_No. 2 Steel Producing - No. 10 Basic Oxygen Furnace (2SP - No. 10 BOF)_BOPF Primary-Top Blown_No. 2 Steel Producing - No. 10 Off-Gas Scrubber System (Stack 147)</t>
  </si>
  <si>
    <t>No. 2 Steel Producing - No. 10 Basic Oxygen Furnace (2SP - No. 10 BOF)</t>
  </si>
  <si>
    <t>No. 2 Steel Producing - No. 10 Off-Gas Scrubber System (Stack 147)</t>
  </si>
  <si>
    <t>AM-IndianaHarbor-E_No. 2 Steel Producing - No. 20 Basic Oxygen Furnace (2SP - No. 20 BOF)_BOPF Primary-Top Blown_No. 2 Steel Producing - No. 20 Off-Gas Scrubber System (Stack 148)</t>
  </si>
  <si>
    <t>No. 2 Steel Producing - No. 20 Basic Oxygen Furnace (2SP - No. 20 BOF)</t>
  </si>
  <si>
    <t>No. 2 Steel Producing - No. 20 Off-Gas Scrubber System (Stack 148)</t>
  </si>
  <si>
    <t>AM-IndianaHarbor-E_No. 4 Steel Producing - No. 50 Basic Oxygen Furnace (BOF); No. 4 Steel Producing - No. 60 Basic Oxygen Furnace (BOF)_BOPF Primary-Top Blown_No. 4 Steel Producing - BOF Primary Scrubber (Stack 38)</t>
  </si>
  <si>
    <t>No. 4 Steel Producing - No. 50 Basic Oxygen Furnace (BOF); No. 4 Steel Producing - No. 60 Basic Oxygen Furnace (BOF)</t>
  </si>
  <si>
    <t>No. 4 Steel Producing - BOF Primary Scrubber (Stack 38)</t>
  </si>
  <si>
    <t>AM-IndianaHarbor-E_No. 4 Steel Producing - No. 50 Basic Oxygen Furnace (BOF) Charging and Tapping; No. 4 Steel Producing - No. 60 Basic Oxygen Furnace (BOF) Charging and Tapping_BOPF Secondary-Top Blown_Secondary Ventilation (Cadre) Baghouse (Stack 37)</t>
  </si>
  <si>
    <t>No. 4 Steel Producing - No. 50 Basic Oxygen Furnace (BOF) Charging and Tapping; No. 4 Steel Producing - No. 60 Basic Oxygen Furnace (BOF) Charging and Tapping</t>
  </si>
  <si>
    <t>BOPF Secondary-Top Blown</t>
  </si>
  <si>
    <t>Secondary Ventilation (Cadre) Baghouse (Stack 37)</t>
  </si>
  <si>
    <t>AM-IndianaHarbor-E_No. 2 Steel Producing - No. 10 Basic Oxygen Furnace (2SP - No. 10 BOF) Charging and Tapping, Blow (secondary); No. 2 Steel Producing - No. 20 Basic Oxygen Furnace (2SP - No. 20 BOF) Charging and Tapping, Blow (secondary)_BOPF Secondary-Top Blown_Secondary Ventilation Scrubber (Stack 149)</t>
  </si>
  <si>
    <t>No. 2 Steel Producing - No. 10 Basic Oxygen Furnace (2SP - No. 10 BOF) Charging and Tapping, Blow (secondary); No. 2 Steel Producing - No. 20 Basic Oxygen Furnace (2SP - No. 20 BOF) Charging and Tapping, Blow (secondary)</t>
  </si>
  <si>
    <t>Secondary Ventilation Scrubber (Stack 149)</t>
  </si>
  <si>
    <t>AM-IndianaHarbor-E_No. 4 Steel Producing - Hot Metal South Pit (Reladle and Desulfurization Facility)_Hot metal transfer, skimming, desulfurization_N. Hot Metal (Peabody) Baghouse (Stack 27)</t>
  </si>
  <si>
    <t>No. 4 Steel Producing - Hot Metal South Pit (Reladle and Desulfurization Facility)</t>
  </si>
  <si>
    <t>N. Hot Metal (Peabody) Baghouse (Stack 27)</t>
  </si>
  <si>
    <t>AM-IndianaHarbor-E_No. 2 Steel Producing - Hot Metal Station_Hot metal transfer, skimming, desulfurization_No. 2 Steel Producing - Hot Metal Station Baghouse (Stack 152)</t>
  </si>
  <si>
    <t>No. 2 Steel Producing - Hot Metal Station</t>
  </si>
  <si>
    <t>No. 2 Steel Producing - Hot Metal Station Baghouse (Stack 152)</t>
  </si>
  <si>
    <t>AM-IndianaHarbor-E_No. 4 Steel Producing - Hot Metal North Pit (Reladle and Desulfurization Facility)_Hot metal transfer, skimming, desulfurization_S. Hot Metal (MikroPul) Baghouse (Stack 26)</t>
  </si>
  <si>
    <t>No. 4 Steel Producing - Hot Metal North Pit (Reladle and Desulfurization Facility)</t>
  </si>
  <si>
    <t>S. Hot Metal (MikroPul) Baghouse (Stack 26)</t>
  </si>
  <si>
    <t>AM-IndianaHarbor-E_No. 2 Steel Producing - Ladle Metallurgy Facility_Ladle Metallurgy_LMF Baghouse (Stack 154)</t>
  </si>
  <si>
    <t>No. 2 Steel Producing - Ladle Metallurgy Facility</t>
  </si>
  <si>
    <t>LMF Baghouse (Stack 154)</t>
  </si>
  <si>
    <t>AM-IndianaHarbor-E_No. 3 Sinter Plant Discharge End (Crusher + Cooler Feed)_Sinter Plant Discharge End_No. 3 Sinter Plant Discharge End Baghouse (Stack 8)</t>
  </si>
  <si>
    <t>No. 3 Sinter Plant Discharge End (Crusher + Cooler Feed)</t>
  </si>
  <si>
    <t>No. 3 Sinter Plant Discharge End Baghouse (Stack 8)</t>
  </si>
  <si>
    <t>AM-IndianaHarbor-E_No. 3 Sinter Plant Windbox_Sinter Plant Windbox_No. 3 Sinter Plant Main Stack (Windbox) Baghouse (Stack 7)</t>
  </si>
  <si>
    <t>No. 3 Sinter Plant Windbox</t>
  </si>
  <si>
    <t>No. 3 Sinter Plant Main Stack (Windbox) Baghouse (Stack 7)</t>
  </si>
  <si>
    <t>AM-IndianaHarbor-W_IH3 Blast Furnace Casthouse_BF Controlled_IH3 Blast Furnace Casthouse</t>
  </si>
  <si>
    <t>AM-IndianaHarbor-W</t>
  </si>
  <si>
    <t>IH3 Blast Furnace Casthouse</t>
  </si>
  <si>
    <t>AM-IndianaHarbor-W_IH4 Blast Furnace Casthouse_BF Controlled_IH4 Blast Furnace Casthouse Baghouse (Stack S1B)</t>
  </si>
  <si>
    <t>IH4 Blast Furnace Casthouse</t>
  </si>
  <si>
    <t>IH4 Blast Furnace Casthouse Baghouse (Stack S1B)</t>
  </si>
  <si>
    <t>AM-IndianaHarbor-W_IH3 Blast Furnace Stove Stack (Stack S1A)_BF Stoves_IH3 Blast Furnace Stove Stack (Stack S1A)</t>
  </si>
  <si>
    <t>IH3 Blast Furnace Stove Stack (Stack S1A)</t>
  </si>
  <si>
    <t>AM-IndianaHarbor-W_IH4 Blast Furnace Stove Stack (Stack S1C)_BF Stoves_IH4 Blast Furnace Stove Stack (Stack S1C)</t>
  </si>
  <si>
    <t>IH4 Blast Furnace Stove Stack (Stack S1C)</t>
  </si>
  <si>
    <t>AM-IndianaHarbor-W_No. 3 Steel Producing - No. 1 Basic Oxygen Furnace (BOF); No. 3 Steel Producing - No. 2 Basic Oxygen Furnace (BOF)_BOPF Primary-Top Blown_No. 3 Steel Producing - BOF ESP (Stack S3A)</t>
  </si>
  <si>
    <t>No. 3 Steel Producing - No. 1 Basic Oxygen Furnace (BOF); No. 3 Steel Producing - No. 2 Basic Oxygen Furnace (BOF)</t>
  </si>
  <si>
    <t>No. 3 Steel Producing - BOF ESP (Stack S3A)</t>
  </si>
  <si>
    <t>AM-IndianaHarbor-W_No. 3 Steel Producing - Hot Metal Reladle/Desulfurization Facility_Hot metal transfer, skimming, desulfurization_No. 3 Steel Producing - Reladle/Desulf Baghouse (Stack S3B)</t>
  </si>
  <si>
    <t>No. 3 Steel Producing - Hot Metal Reladle/Desulfurization Facility</t>
  </si>
  <si>
    <t>No. 3 Steel Producing - Reladle/Desulf Baghouse (Stack S3B)</t>
  </si>
  <si>
    <t>AM-IndianaHarbor-W_No. 3 Steel Producing - Ladle Metallurgical Facility (LMF)_Ladle Metallurgy_No. 3 Steel Producing - LMF Baghouse (Stack S3C)</t>
  </si>
  <si>
    <t>No. 3 Steel Producing - Ladle Metallurgical Facility (LMF)</t>
  </si>
  <si>
    <t>No. 3 Steel Producing - LMF Baghouse (Stack S3C)</t>
  </si>
  <si>
    <t>Dearborn-Works-MI_C Furnace East Casthouse; C Furnace North Casthouse_BF Controlled_C Furnace East &amp; North Casthouse Baghouse Stack</t>
  </si>
  <si>
    <t>Dearborn-Works-MI</t>
  </si>
  <si>
    <t>C Furnace East Casthouse; C Furnace North Casthouse</t>
  </si>
  <si>
    <t>C Furnace East &amp; North Casthouse Baghouse Stack</t>
  </si>
  <si>
    <t>Dearborn-Works-MI_C Furnace Stove_BF Stoves_C Furnace Stove Stack</t>
  </si>
  <si>
    <t>C Furnace Stove</t>
  </si>
  <si>
    <t>C Furnace Stove Stack</t>
  </si>
  <si>
    <t>Dearborn-Works-MI_BOF A Vessel Oxygen Blowing; BOF B Vessel Oxygen Blowing_BOPF Primary-Top Blown_BOF ESP #1</t>
  </si>
  <si>
    <t>BOF A Vessel Oxygen Blowing; BOF B Vessel Oxygen Blowing</t>
  </si>
  <si>
    <t>BOF ESP #1</t>
  </si>
  <si>
    <t>Dearborn-Works-MI_BOF A Vessel scrap and hot metal charging and steel and slag tapping; BOF B Vessel scrap and hot metal charging and steel and slag tapping; Hot Metal Transfer Operations_BOPF Secondary-Top Blown &amp; Hot metal transfer, skimming, desulfurization_BOF Secondary Emission Baghouse #3</t>
  </si>
  <si>
    <t>BOF A Vessel scrap and hot metal charging and steel and slag tapping; BOF B Vessel scrap and hot metal charging and steel and slag tapping; Hot Metal Transfer Operations</t>
  </si>
  <si>
    <t>BOF Secondary Emission Baghouse #3</t>
  </si>
  <si>
    <t>Dearborn-Works-MI_Desulfurization and Slag Skimming_Hot metal transfer, skimming, desulfurization_Desulfurization Baghouse #2</t>
  </si>
  <si>
    <t>Desulfurization and Slag Skimming</t>
  </si>
  <si>
    <t>Desulfurization Baghouse #2</t>
  </si>
  <si>
    <t>Dearborn-Works-MI_Ladle Refining Facility #1 (LRF#1)_Ladle Metallurgy_LRF #1 Baghouse #4</t>
  </si>
  <si>
    <t>Ladle Refining Facility #1 (LRF#1)</t>
  </si>
  <si>
    <t>LRF #1 Baghouse #4</t>
  </si>
  <si>
    <t>Dearborn-Works-MI_Ladle Refining Facility #2 (LRF#2)_Ladle Metallurgy_LRF #2 Baghouse #5</t>
  </si>
  <si>
    <t>Ladle Refining Facility #2 (LRF#2)</t>
  </si>
  <si>
    <t>LRF #2 Baghouse #5</t>
  </si>
  <si>
    <t>USS-Braddock-PA_Blast Furnace P001a Casthouse 1; Blast Furnace P002a Casthouse 3_BF Controlled_BH-1 Blast Furnace Casthouse Baghouse</t>
  </si>
  <si>
    <t>USS-Braddock-PA</t>
  </si>
  <si>
    <t>Blast Furnace P001a Casthouse 1; Blast Furnace P002a Casthouse 3</t>
  </si>
  <si>
    <t>BH-1 Blast Furnace Casthouse Baghouse</t>
  </si>
  <si>
    <t>USS-Braddock-PA_BF #1 Stove P001b_BF Stoves_S001 (BF #1 Stove Stack)</t>
  </si>
  <si>
    <t>BF #1 Stove P001b</t>
  </si>
  <si>
    <t>S001 (BF #1 Stove Stack)</t>
  </si>
  <si>
    <t>USS-Braddock-PA_BF #3 Stove P002b_BF Stoves_S004 (BF #3 Stove Stack)</t>
  </si>
  <si>
    <t>BF #3 Stove P002b</t>
  </si>
  <si>
    <t>S004 (BF #3 Stove Stack)</t>
  </si>
  <si>
    <t>USS-Braddock-PA_P003-9 (R Vessel) primary oxygen blow; P003-7 (F Vessel) primary oxygen blow_BOPF Primary-Top Blown_PM-1 Wet Scrubber Stack S007 (A Stack) / S008 (B Stack)</t>
  </si>
  <si>
    <t>P003-9 (R Vessel) primary oxygen blow; P003-7 (F Vessel) primary oxygen blow</t>
  </si>
  <si>
    <t>PM-1 Wet Scrubber Stack S007 (A Stack) / S008 (B Stack)</t>
  </si>
  <si>
    <t>USS-Braddock-PA_P003-9 (R Vessel) charging and uncaptured fugitive emissions from shop operations; P003-7 (F Vessel) charging and uncaptured fugitive emissions from shop operations_BOPF Secondary-Top Blown_BH-3 Fugitive (Secondary) Baghouse</t>
  </si>
  <si>
    <t>P003-9 (R Vessel) charging and uncaptured fugitive emissions from shop operations; P003-7 (F Vessel) charging and uncaptured fugitive emissions from shop operations</t>
  </si>
  <si>
    <t>BH-3 Fugitive (Secondary) Baghouse</t>
  </si>
  <si>
    <t>USS-Braddock-PA_Hot metal transfer and desulfurization station (P003-1)._Hot metal transfer, skimming, desulfurization_BH-2 Mixer and Desulfurization Baghouse (12 Stacks)</t>
  </si>
  <si>
    <t>Hot metal transfer and desulfurization station (P003-1).</t>
  </si>
  <si>
    <t>BH-2 Mixer and Desulfurization Baghouse (12 Stacks)</t>
  </si>
  <si>
    <t>USS-Braddock-PA_P004-2 LMF Ladle_Ladle Metallurgy_BH-4 LMF Baghouse ( 6 Stacks)</t>
  </si>
  <si>
    <t>P004-2 LMF Ladle</t>
  </si>
  <si>
    <t>BH-4 LMF Baghouse ( 6 Stacks)</t>
  </si>
  <si>
    <t>USS-Ecorse-MI_B2 Blast Furnace Casthouse Operations_BF Controlled_B2 Blast Furnace Casthouse Baghouse</t>
  </si>
  <si>
    <t>USS-Ecorse-MI</t>
  </si>
  <si>
    <t>B2 Blast Furnace Casthouse Operations</t>
  </si>
  <si>
    <t>B2 Blast Furnace Casthouse Baghouse</t>
  </si>
  <si>
    <t>USS-Ecorse-MI_D4 Blast Furnace Casthouse Operations_BF Controlled_D4 Blast Furnace Casthouse Baghouse</t>
  </si>
  <si>
    <t>D4 Blast Furnace Casthouse Operations</t>
  </si>
  <si>
    <t>D4 Blast Furnace Casthouse Baghouse</t>
  </si>
  <si>
    <t>USS-Ecorse-MI_B2 Blast Furnace Stoves_BF Stoves_B2 Blast Furnace Stoves Stack</t>
  </si>
  <si>
    <t>B2 Blast Furnace Stoves</t>
  </si>
  <si>
    <t>B2 Blast Furnace Stoves Stack</t>
  </si>
  <si>
    <t>USS-Ecorse-MI_D4 Blast Furnace Stoves_BF Stoves_D4 Blast Furnace Stoves Stack</t>
  </si>
  <si>
    <t>D4 Blast Furnace Stoves</t>
  </si>
  <si>
    <t>D4 Blast Furnace Stoves Stack</t>
  </si>
  <si>
    <t>USS-Ecorse-MI_No. 2 BOP Shop Vessel 25 primary operations; No. 2 BOP Shop Vessel 26 primary operations_BOPF Primary-Top Blown_No. 2 BOP ESP</t>
  </si>
  <si>
    <t>No. 2 BOP Shop Vessel 25 primary operations; No. 2 BOP Shop Vessel 26 primary operations</t>
  </si>
  <si>
    <t>No. 2 BOP ESP</t>
  </si>
  <si>
    <t>USS-Ecorse-MI_No. 2 BOP Shop Vessel 25 Charging scrap, Charging hot metal, Tapping Steel No. 2 BOP No. 1 Baghouse; No. 2 BOP Shop Vessel 26 Charging scrap, Charging hot metal, Tapping Steel No. 2 BOP No. 1 Baghouse_BOPF Secondary-Top Blown_No. 2 BOP No. 1 Baghouse</t>
  </si>
  <si>
    <t>No. 2 BOP Shop Vessel 25 Charging scrap, Charging hot metal, Tapping Steel No. 2 BOP No. 1 Baghouse; No. 2 BOP Shop Vessel 26 Charging scrap, Charging hot metal, Tapping Steel No. 2 BOP No. 1 Baghouse</t>
  </si>
  <si>
    <t>No. 2 BOP No. 1 Baghouse</t>
  </si>
  <si>
    <t>USS-Ecorse-MI_Auxiliary hot metal transfer station; Main hot metal transfer station; East Desulfurization station; West Desulfurization station_Hot metal transfer, skimming, desulfurization_No. 2 BOP No. 2 Baghouse</t>
  </si>
  <si>
    <t>Auxiliary hot metal transfer station; Main hot metal transfer station; East Desulfurization station; West Desulfurization station</t>
  </si>
  <si>
    <t>No. 2 BOP No. 2 Baghouse</t>
  </si>
  <si>
    <t>USS-Ecorse-MI_No. 1 Argon Stir Station_Ladle Metallurgy_No. 1 Argon Stirring Station Baghouse</t>
  </si>
  <si>
    <t>No. 1 Argon Stir Station</t>
  </si>
  <si>
    <t>No. 1 Argon Stirring Station Baghouse</t>
  </si>
  <si>
    <t>USS-Ecorse-MI_No. 2 Argon Stir Station; Ladle metallurgy station_Ladle Metallurgy_No. 2 Argon/LMF Baghouse</t>
  </si>
  <si>
    <t>No. 2 Argon Stir Station; Ladle metallurgy station</t>
  </si>
  <si>
    <t>No. 2 Argon/LMF Baghouse</t>
  </si>
  <si>
    <t>USS-Gary-IN_No. 14 Blast Furnace Casthouse_BF Controlled_No. 14 Blast Furnace Casthouse Baghouse (ID3185)</t>
  </si>
  <si>
    <t>USS-Gary-IN</t>
  </si>
  <si>
    <t>No. 14 Blast Furnace Casthouse</t>
  </si>
  <si>
    <t>No. 14 Blast Furnace Casthouse Baghouse (ID3185)</t>
  </si>
  <si>
    <t>USS-Gary-IN_No. 4 Blast Furnace Casthouse_BF Controlled_No. 4 Blast Furnace Casthouse (IABF0308)</t>
  </si>
  <si>
    <t>No. 4 Blast Furnace Casthouse</t>
  </si>
  <si>
    <t>No. 4 Blast Furnace Casthouse (IABF0308)</t>
  </si>
  <si>
    <t>USS-Gary-IN_No. 6 Blast Furnace Casthouse_BF Controlled_No. 6 Blast Furnace Casthouse (IBBF0341)</t>
  </si>
  <si>
    <t>No. 6 Blast Furnace Casthouse</t>
  </si>
  <si>
    <t>No. 6 Blast Furnace Casthouse (IBBF0341)</t>
  </si>
  <si>
    <t>USS-Gary-IN_No. 8 Blast Furnace Casthouse_BF Controlled_No. 8 Blast Furnace Casthouse (ICBF0354)</t>
  </si>
  <si>
    <t>No. 8 Blast Furnace Casthouse</t>
  </si>
  <si>
    <t>No. 8 Blast Furnace Casthouse (ICBF0354)</t>
  </si>
  <si>
    <t>USS-Gary-IN_Boiler No. 6 [No. 14 BF Stoves]_BF Stoves (Boiler)_No. 14 BF Stoves</t>
  </si>
  <si>
    <t>Boiler No. 6 [No. 14 BF Stoves]</t>
  </si>
  <si>
    <t>BF Stoves (Boiler)</t>
  </si>
  <si>
    <t>No. 14 BF Stoves</t>
  </si>
  <si>
    <t>USS-Gary-IN_Boiler No. 6 [No. 4 BF Stoves]_BF Stoves (Boiler)_No. 4 BF Stoves</t>
  </si>
  <si>
    <t>Boiler No. 6 [No. 4 BF Stoves]</t>
  </si>
  <si>
    <t>No. 4 BF Stoves</t>
  </si>
  <si>
    <t>USS-Gary-IN_Boiler No. 6 [No. 6 BF Stoves]_BF Stoves (Boiler)_No. 6 BF Stoves</t>
  </si>
  <si>
    <t>Boiler No. 6 [No. 6 BF Stoves]</t>
  </si>
  <si>
    <t>No. 6 BF Stoves</t>
  </si>
  <si>
    <t>USS-Gary-IN_Boiler No. 6 [No. 8 BF Stoves]_BF Stoves (Boiler)_No. 8 BF Stoves</t>
  </si>
  <si>
    <t>Boiler No. 6 [No. 8 BF Stoves]</t>
  </si>
  <si>
    <t>No. 8 BF Stoves</t>
  </si>
  <si>
    <t>USS-Gary-IN_No. 2 QBOP Shop Vessel T (NSVT0268) primary emissions; No. 2 QBOP Shop Vessel W (NSVW0269) primary emissions; No. 2 QBOP Shop Vessel Y (NSVY0270) primary emissions_BOPF Primary-Bottom Blown_No. 2 QBOP Gas Cleaner East (NS3125)</t>
  </si>
  <si>
    <t>No. 2 QBOP Shop Vessel T (NSVT0268) primary emissions; No. 2 QBOP Shop Vessel W (NSVW0269) primary emissions; No. 2 QBOP Shop Vessel Y (NSVY0270) primary emissions</t>
  </si>
  <si>
    <t>BOPF Primary-Bottom Blown</t>
  </si>
  <si>
    <t>No. 2 QBOP Gas Cleaner East (NS3125)</t>
  </si>
  <si>
    <t>USS-Gary-IN_No. 2 QBOP Shop Vessel T (NSVT0268) primary emissions; No. 2 QBOP Shop Vessel W (NSVW0269) primary emissions; No. 2 QBOP Shop Vessel Y (NSVY0270) primary emissions_BOPF Primary-Bottom Blown_No. 2 QBOP Gas Cleaner West (NS3126)</t>
  </si>
  <si>
    <t>No. 2 QBOP Gas Cleaner West (NS3126)</t>
  </si>
  <si>
    <t>USS-Gary-IN_No. 1 BOP Shop Vessel M (SSVM0234); No. 1 BOP Shop Vessel E (SSVE0235); No. 1 BOP Shop Vessel D (SSVD0236)_BOPF Primary-Top Blown_No. 1 BOP Gas Cleaner North (SS3103)</t>
  </si>
  <si>
    <t>No. 1 BOP Shop Vessel M (SSVM0234); No. 1 BOP Shop Vessel E (SSVE0235); No. 1 BOP Shop Vessel D (SSVD0236)</t>
  </si>
  <si>
    <t>No. 1 BOP Gas Cleaner North (SS3103)</t>
  </si>
  <si>
    <t>USS-Gary-IN_No. 1 BOP Shop Vessel M (SSVM0234); No. 1 BOP Shop Vessel E (SSVE0235); No. 1 BOP Shop Vessel D (SSVD0236)_BOPF Primary-Top Blown_No. 1 BOP Gas Cleaner South (SS3104)</t>
  </si>
  <si>
    <t>No. 1 BOP Gas Cleaner South (SS3104)</t>
  </si>
  <si>
    <t>USS-Gary-IN_No. 2 QBOP Shop Vessel T (NSVT0268) secondary emissions; No. 2 QBOP Shop Vessel W (NSVW0269) secondary emissions; No. 2 QBOP Shop Vessel Y (NSVY0270) secondary emissions_BOPF Secondary-Bottom Blown_No. 2 QBOP Secondary Emissions Control Baghouse (NS3124)</t>
  </si>
  <si>
    <t>No. 2 QBOP Shop Vessel T (NSVT0268) secondary emissions; No. 2 QBOP Shop Vessel W (NSVW0269) secondary emissions; No. 2 QBOP Shop Vessel Y (NSVY0270) secondary emissions</t>
  </si>
  <si>
    <t>BOPF Secondary-Bottom Blown</t>
  </si>
  <si>
    <t>No. 2 QBOP Secondary Emissions Control Baghouse (NS3124)</t>
  </si>
  <si>
    <t>USS-Gary-IN_Hot Metal Desulfurization Station (SSDS0201); Hot Metal Transfer (SSMT0203); Slag Skimming (SSSS0205)_Hot metal transfer, skimming, desulfurization_No. 1 BOP Hot Metal Desulfurization Baghouse (SS3100)</t>
  </si>
  <si>
    <t>Hot Metal Desulfurization Station (SSDS0201); Hot Metal Transfer (SSMT0203); Slag Skimming (SSSS0205)</t>
  </si>
  <si>
    <t>No. 1 BOP Hot Metal Desulfurization Baghouse (SS3100)</t>
  </si>
  <si>
    <t>USS-Gary-IN_Hot Metal Desulfurization Station (NSDS0246); Hot Metal Mixers (NSMM0264)_Hot metal transfer, skimming, desulfurization_No. 2 QBOP Hot Metal Desulfurization Baghouse (NS3115)</t>
  </si>
  <si>
    <t>Hot Metal Desulfurization Station (NSDS0246); Hot Metal Mixers (NSMM0264)</t>
  </si>
  <si>
    <t>No. 2 QBOP Hot Metal Desulfurization Baghouse (NS3115)</t>
  </si>
  <si>
    <t>USS-Gary-IN_No. 1 BOP CASbell/OB Lancing StationsM (SSCM0231 ), E (SSCD0232), D (SSCD0233)_Ladle Metallurgy_No. 1 BOP CASBell/OB Lancing Stations Baghouse (SS3105)</t>
  </si>
  <si>
    <t>No. 1 BOP CASbell/OB Lancing StationsM (SSCM0231 ), E (SSCD0232), D (SSCD0233)</t>
  </si>
  <si>
    <t>No. 1 BOP CASBell/OB Lancing Stations Baghouse (SS3105)</t>
  </si>
  <si>
    <t>USS-Gary-IN_No. 1 LMF (NSL10293)_Ladle Metallurgy_No. 1 LMF Baghouse (NS3135)</t>
  </si>
  <si>
    <t>No. 1 LMF (NSL10293)</t>
  </si>
  <si>
    <t>No. 1 LMF Baghouse (NS3135)</t>
  </si>
  <si>
    <t>USS-Gary-IN_No. 2 LMF (NSL20294)_Ladle Metallurgy_No. 2 LMF Baghouse (NS3136) [5 stacks]</t>
  </si>
  <si>
    <t>No. 2 LMF (NSL20294)</t>
  </si>
  <si>
    <t>No. 2 LMF Baghouse (NS3136) [5 stacks]</t>
  </si>
  <si>
    <t>USS-Gary-IN_No. 3 LMF (NSL30295)_Ladle Metallurgy_No. 3 LMF Baghouse (NS3137)</t>
  </si>
  <si>
    <t>No. 3 LMF (NSL30295)</t>
  </si>
  <si>
    <t>No. 3 LMF Baghouse (NS3137)</t>
  </si>
  <si>
    <t>USS-Gary-IN_Sinter Plant Discharge End No. 1 (ISS10379)_Sinter Plant Discharge End_Sinter Plant Discharge End Baghouse No. 1 (IS3205)</t>
  </si>
  <si>
    <t>Sinter Plant Discharge End No. 1 (ISS10379)</t>
  </si>
  <si>
    <t>Sinter Plant Discharge End Baghouse No. 1 (IS3205)</t>
  </si>
  <si>
    <t>USS-Gary-IN_Sinter Plant Discharge End No. 3 (ISS30381)_Sinter Plant Discharge End_Sinter Plant Discharge End Baghouse No. 3 (IS3207)</t>
  </si>
  <si>
    <t>Sinter Plant Discharge End No. 3 (ISS30381)</t>
  </si>
  <si>
    <t>Sinter Plant Discharge End Baghouse No. 3 (IS3207)</t>
  </si>
  <si>
    <t>USS-Gary-IN_Sinter Plant Strand No. 1 (ISS10379)_Sinter Plant Windbox_Sinter Plant Windbox Baghouse No. 1 (IS3203)</t>
  </si>
  <si>
    <t>Sinter Plant Strand No. 1 (ISS10379)</t>
  </si>
  <si>
    <t>Sinter Plant Windbox Baghouse No. 1 (IS3203)</t>
  </si>
  <si>
    <t>USS-Gary-IN_Sinter Plant Strand No. 3 (ISS30381)_Sinter Plant Windbox_Sinter Plant Windbox Baghouse No. 2 (IS3204)</t>
  </si>
  <si>
    <t>Sinter Plant Strand No. 3 (ISS30381)</t>
  </si>
  <si>
    <t>Sinter Plant Windbox Baghouse No. 2 (IS3204)</t>
  </si>
  <si>
    <t>USS-GraniteCity-IL_A Blast Furnace Casthouse; B Blast Furnace Casthouse_BF Controlled_Casthouse Baghouse</t>
  </si>
  <si>
    <t>USS-GraniteCity-IL</t>
  </si>
  <si>
    <t>A Blast Furnace Casthouse; B Blast Furnace Casthouse</t>
  </si>
  <si>
    <t>Casthouse Baghouse</t>
  </si>
  <si>
    <t>USS-GraniteCity-IL_A Blast Furnace Iron Spout Hoods; B Blast Furnace Tilter Hood_BF Controlled_Iron Spout Baghouse</t>
  </si>
  <si>
    <t>A Blast Furnace Iron Spout Hoods; B Blast Furnace Tilter Hood</t>
  </si>
  <si>
    <t>Iron Spout Baghouse</t>
  </si>
  <si>
    <t>USS-GraniteCity-IL_Boiler 12 Exhaust [BF A Stoves]_BF Stoves (Boiler)_BF A Stoves Stack</t>
  </si>
  <si>
    <t>Boiler 12 Exhaust [BF A Stoves]</t>
  </si>
  <si>
    <t>BF A Stoves Stack</t>
  </si>
  <si>
    <t>USS-GraniteCity-IL_Boiler 12 Exhaust [BF B Stoves]_BF Stoves (Boiler)_BF B Stoves Stack</t>
  </si>
  <si>
    <t>Boiler 12 Exhaust [BF B Stoves]</t>
  </si>
  <si>
    <t>BF B Stoves Stack</t>
  </si>
  <si>
    <t>USS-GraniteCity-IL_BOF #1 Vessel; BOF #2 Vessel_BOPF Primary-Top Blown_BOF ESP Exhaust</t>
  </si>
  <si>
    <t>BOF #1 Vessel; BOF #2 Vessel</t>
  </si>
  <si>
    <t>BOF ESP Exhaust</t>
  </si>
  <si>
    <t>USS-GraniteCity-IL_BOF hot metal slag skimming station_Hot metal transfer, skimming, desulfurization_Slag Skimmer Baghouse</t>
  </si>
  <si>
    <t>BOF hot metal slag skimming station</t>
  </si>
  <si>
    <t>Slag Skimmer Baghouse</t>
  </si>
  <si>
    <t>USS-GraniteCity-IL_BOF reladeling station and hot metal desulfurization stations_Hot metal transfer, skimming, desulfurization_Soda Ash (Reladle/Desulf) Baghouse</t>
  </si>
  <si>
    <t>BOF reladeling station and hot metal desulfurization stations</t>
  </si>
  <si>
    <t>Soda Ash (Reladle/Desulf) Baghouse</t>
  </si>
  <si>
    <t>USS-GraniteCity-IL_Ladle metallurgy facility; #1 caster stir station; #2 caster stir station_Ladle Metallurgy_LMF #2 Baghouse (4 modules)</t>
  </si>
  <si>
    <t>Ladle metallurgy facility; #1 caster stir station; #2 caster stir station</t>
  </si>
  <si>
    <t>LMF #2 Baghouse (4 modules)</t>
  </si>
  <si>
    <r>
      <t xml:space="preserve">TOTAL ANNUAL BURDEN AND COST (rounded) </t>
    </r>
    <r>
      <rPr>
        <b/>
        <vertAlign val="superscript"/>
        <sz val="10"/>
        <color theme="1"/>
        <rFont val="Times New Roman"/>
        <family val="1"/>
      </rPr>
      <t>f</t>
    </r>
  </si>
  <si>
    <r>
      <t xml:space="preserve">f </t>
    </r>
    <r>
      <rPr>
        <sz val="10"/>
        <color theme="1"/>
        <rFont val="Times New Roman"/>
        <family val="1"/>
      </rPr>
      <t>Totals have been rounded to 3 significant figures.  Figures may not add exactly due to rounding.</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</si>
  <si>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</si>
  <si>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t>1. Applications</t>
  </si>
  <si>
    <t>2. Survey and Studies</t>
  </si>
  <si>
    <t>3. Reporting Requirements</t>
  </si>
  <si>
    <t>4. Recordkeeping Requirements</t>
  </si>
  <si>
    <t>A. Familiarization with rule requirements</t>
  </si>
  <si>
    <t>vi. Inspection and maintenance of capture systems and                  control devices</t>
  </si>
  <si>
    <t>D. Gather existing information</t>
  </si>
  <si>
    <t>C. Implement activities</t>
  </si>
  <si>
    <t xml:space="preserve">F. Time to train personnel </t>
  </si>
  <si>
    <t>I. Time for audits</t>
  </si>
  <si>
    <t>E. Time to enter information</t>
  </si>
  <si>
    <r>
      <t>e</t>
    </r>
    <r>
      <rPr>
        <sz val="10"/>
        <rFont val="Times New Roman"/>
        <family val="1"/>
      </rPr>
      <t xml:space="preserve"> These requirements are one-time requirements that apply to new respondents. There are no new respondents estimated over the 3-year period of this ICR.</t>
    </r>
  </si>
  <si>
    <t>No. of responses</t>
  </si>
  <si>
    <t>Hours per response</t>
  </si>
  <si>
    <t xml:space="preserve">ii. Notification of intent to construct a            major source and review application </t>
  </si>
  <si>
    <t xml:space="preserve">i. Notification of start of construction </t>
  </si>
  <si>
    <t xml:space="preserve">iii. Notification of actual startup </t>
  </si>
  <si>
    <t xml:space="preserve">v. Notification of compliance status </t>
  </si>
  <si>
    <t>v. Notification of performance test</t>
  </si>
  <si>
    <t>vi. Notification of performance evaluation</t>
  </si>
  <si>
    <t>viii. Notification of compliance status</t>
  </si>
  <si>
    <t xml:space="preserve">i. Notification of performance test and test plan </t>
  </si>
  <si>
    <t>ii. Notification of performance evaluation</t>
  </si>
  <si>
    <r>
      <t xml:space="preserve">iii. Performance test report for Method 5, Method 9 </t>
    </r>
    <r>
      <rPr>
        <vertAlign val="superscript"/>
        <sz val="10"/>
        <color theme="1"/>
        <rFont val="Times New Roman"/>
        <family val="1"/>
      </rPr>
      <t>d</t>
    </r>
  </si>
  <si>
    <r>
      <t xml:space="preserve">vi. Semiannual compliance reports </t>
    </r>
    <r>
      <rPr>
        <vertAlign val="superscript"/>
        <sz val="10"/>
        <color theme="1"/>
        <rFont val="Times New Roman"/>
        <family val="1"/>
      </rPr>
      <t>e</t>
    </r>
  </si>
  <si>
    <t>iv. Scrap Plan Certify</t>
  </si>
  <si>
    <t xml:space="preserve">iv. Notification of performance test and test plan </t>
  </si>
  <si>
    <t>v. Notification of performance evaluation</t>
  </si>
  <si>
    <r>
      <t xml:space="preserve">vi. Performance test report for Method 5, Method 9 </t>
    </r>
    <r>
      <rPr>
        <vertAlign val="superscript"/>
        <sz val="10"/>
        <color theme="1"/>
        <rFont val="Times New Roman"/>
        <family val="1"/>
      </rPr>
      <t>d</t>
    </r>
  </si>
  <si>
    <t>vii. Scrap Plan Certify</t>
  </si>
  <si>
    <r>
      <t>d</t>
    </r>
    <r>
      <rPr>
        <sz val="10"/>
        <color rgb="FF00B050"/>
        <rFont val="Times New Roman"/>
        <family val="1"/>
      </rPr>
      <t xml:space="preserve"> Every 2.5 years (or about 0.4 times per year, if averaged over the 3-year period of ICR), respondents must sample each emission point using Method 5 for particulate matter, Method 9 for opacity observations, and submit a report with results.</t>
    </r>
  </si>
  <si>
    <t>A. Familiarization with regulatory requirements</t>
  </si>
  <si>
    <t xml:space="preserve">Table 1:  Average Annual Respondent Burden and Cost – NESHAP for Integrated Iron and Steel Manufacturing (40 CFR Part 63,  Subpart FFFFF) (Proposed Amendments)
</t>
  </si>
  <si>
    <t>Table 2:  Average Annual EPA Burden and Cost − NESHAP for Integrated Iron and Steel Manufacturing (40 CFR Part 63, Subpart FFFFF) (Proposed Amendments)</t>
  </si>
  <si>
    <r>
      <t>a</t>
    </r>
    <r>
      <rPr>
        <sz val="10"/>
        <color rgb="FF00B050"/>
        <rFont val="Times New Roman"/>
        <family val="1"/>
      </rPr>
      <t xml:space="preserve">  There are approximately 11 existing sources currently subject to this rule.  We expect there will be no additional new source that will become subject to the rule each year over the 3-year period of this ICR.</t>
    </r>
  </si>
  <si>
    <r>
      <t>c</t>
    </r>
    <r>
      <rPr>
        <sz val="12"/>
        <rFont val="Times New Roman"/>
        <family val="1"/>
      </rPr>
      <t xml:space="preserve"> </t>
    </r>
    <r>
      <rPr>
        <sz val="10"/>
        <rFont val="Times New Roman"/>
        <family val="1"/>
      </rPr>
      <t>These requirements are one-time requirements that apply to new respondents. There are no new respondents estimated over the 3-year period of this ICR.</t>
    </r>
  </si>
  <si>
    <t>%M29</t>
  </si>
  <si>
    <t>PRA costs for adding Hg NVMSRP</t>
  </si>
  <si>
    <t>check</t>
  </si>
  <si>
    <t>Continual compliance with rest of existing rule</t>
  </si>
  <si>
    <t>PRA costs for changing to electronic reporting</t>
  </si>
  <si>
    <t xml:space="preserve">2003.07 update 03/08/2019 </t>
  </si>
  <si>
    <r>
      <t xml:space="preserve">Respondents per year  </t>
    </r>
    <r>
      <rPr>
        <b/>
        <vertAlign val="superscript"/>
        <sz val="11"/>
        <rFont val="Times New Roman"/>
        <family val="1"/>
      </rPr>
      <t>a</t>
    </r>
  </si>
  <si>
    <r>
      <t xml:space="preserve">Total Cost Per year </t>
    </r>
    <r>
      <rPr>
        <b/>
        <vertAlign val="superscript"/>
        <sz val="11"/>
        <rFont val="Times New Roman"/>
        <family val="1"/>
      </rPr>
      <t>b</t>
    </r>
  </si>
  <si>
    <r>
      <t xml:space="preserve">Respondents per year  </t>
    </r>
    <r>
      <rPr>
        <b/>
        <vertAlign val="superscript"/>
        <sz val="11"/>
        <color theme="1"/>
        <rFont val="Times New Roman"/>
        <family val="1"/>
      </rPr>
      <t>a</t>
    </r>
  </si>
  <si>
    <r>
      <t xml:space="preserve">Total Cost Per year </t>
    </r>
    <r>
      <rPr>
        <b/>
        <vertAlign val="superscript"/>
        <sz val="11"/>
        <color theme="1"/>
        <rFont val="Times New Roman"/>
        <family val="1"/>
      </rPr>
      <t>b</t>
    </r>
  </si>
  <si>
    <r>
      <t>B. Required activities</t>
    </r>
    <r>
      <rPr>
        <vertAlign val="superscript"/>
        <sz val="11"/>
        <color theme="1"/>
        <rFont val="Times New Roman"/>
        <family val="1"/>
      </rPr>
      <t xml:space="preserve"> c</t>
    </r>
  </si>
  <si>
    <r>
      <t xml:space="preserve">     B.  Required activities</t>
    </r>
    <r>
      <rPr>
        <vertAlign val="superscript"/>
        <sz val="11"/>
        <color theme="1"/>
        <rFont val="Times New Roman"/>
        <family val="1"/>
      </rPr>
      <t xml:space="preserve"> c</t>
    </r>
  </si>
  <si>
    <r>
      <t xml:space="preserve">i. Method 5 performance test </t>
    </r>
    <r>
      <rPr>
        <vertAlign val="superscript"/>
        <sz val="11"/>
        <color theme="1"/>
        <rFont val="Times New Roman"/>
        <family val="1"/>
      </rPr>
      <t>d</t>
    </r>
  </si>
  <si>
    <r>
      <t xml:space="preserve">         i.    Method 5 performance test </t>
    </r>
    <r>
      <rPr>
        <vertAlign val="superscript"/>
        <sz val="11"/>
        <color theme="1"/>
        <rFont val="Times New Roman"/>
        <family val="1"/>
      </rPr>
      <t>d</t>
    </r>
  </si>
  <si>
    <r>
      <t xml:space="preserve">ii. Method 9 performance test </t>
    </r>
    <r>
      <rPr>
        <vertAlign val="superscript"/>
        <sz val="11"/>
        <color theme="1"/>
        <rFont val="Times New Roman"/>
        <family val="1"/>
      </rPr>
      <t>d</t>
    </r>
  </si>
  <si>
    <r>
      <t xml:space="preserve">         ii.   Method 9 performance test </t>
    </r>
    <r>
      <rPr>
        <vertAlign val="superscript"/>
        <sz val="11"/>
        <color theme="1"/>
        <rFont val="Times New Roman"/>
        <family val="1"/>
      </rPr>
      <t>d</t>
    </r>
  </si>
  <si>
    <r>
      <t xml:space="preserve">iii. Method 9071B performance test </t>
    </r>
    <r>
      <rPr>
        <vertAlign val="superscript"/>
        <sz val="11"/>
        <color theme="1"/>
        <rFont val="Times New Roman"/>
        <family val="1"/>
      </rPr>
      <t>d</t>
    </r>
  </si>
  <si>
    <r>
      <t xml:space="preserve">         iv.  Startup, shutdown, malfunction plan </t>
    </r>
    <r>
      <rPr>
        <vertAlign val="superscript"/>
        <sz val="11"/>
        <color theme="1"/>
        <rFont val="Times New Roman"/>
        <family val="1"/>
      </rPr>
      <t>e</t>
    </r>
  </si>
  <si>
    <r>
      <t xml:space="preserve">iv. Method 29 performance test </t>
    </r>
    <r>
      <rPr>
        <vertAlign val="superscript"/>
        <sz val="11"/>
        <rFont val="Times New Roman"/>
        <family val="1"/>
      </rPr>
      <t>d</t>
    </r>
  </si>
  <si>
    <r>
      <t xml:space="preserve">v. Prepare scrap plan/certify compliance </t>
    </r>
    <r>
      <rPr>
        <vertAlign val="superscript"/>
        <sz val="11"/>
        <rFont val="Times New Roman"/>
        <family val="1"/>
      </rPr>
      <t>d</t>
    </r>
  </si>
  <si>
    <r>
      <t xml:space="preserve">E. Write report </t>
    </r>
    <r>
      <rPr>
        <vertAlign val="superscript"/>
        <sz val="11"/>
        <color theme="1"/>
        <rFont val="Times New Roman"/>
        <family val="1"/>
      </rPr>
      <t>c</t>
    </r>
  </si>
  <si>
    <r>
      <t xml:space="preserve">     D.  Write report </t>
    </r>
    <r>
      <rPr>
        <vertAlign val="superscript"/>
        <sz val="11"/>
        <color theme="1"/>
        <rFont val="Times New Roman"/>
        <family val="1"/>
      </rPr>
      <t>c</t>
    </r>
  </si>
  <si>
    <r>
      <t xml:space="preserve">i. Notification of initial construction/reconstruction </t>
    </r>
    <r>
      <rPr>
        <vertAlign val="superscript"/>
        <sz val="11"/>
        <color theme="1"/>
        <rFont val="Times New Roman"/>
        <family val="1"/>
      </rPr>
      <t>e</t>
    </r>
  </si>
  <si>
    <r>
      <t xml:space="preserve">        iv.  Notification of initial construction/reconstruction </t>
    </r>
    <r>
      <rPr>
        <vertAlign val="superscript"/>
        <sz val="11"/>
        <color theme="1"/>
        <rFont val="Times New Roman"/>
        <family val="1"/>
      </rPr>
      <t>e</t>
    </r>
  </si>
  <si>
    <r>
      <t xml:space="preserve">ii. Notification of intent to construct a major source and review application </t>
    </r>
    <r>
      <rPr>
        <vertAlign val="superscript"/>
        <sz val="11"/>
        <color theme="1"/>
        <rFont val="Times New Roman"/>
        <family val="1"/>
      </rPr>
      <t>e</t>
    </r>
  </si>
  <si>
    <r>
      <t xml:space="preserve">        iii.  Notification of intent to construct a major source                     and review application </t>
    </r>
    <r>
      <rPr>
        <vertAlign val="superscript"/>
        <sz val="11"/>
        <color theme="1"/>
        <rFont val="Times New Roman"/>
        <family val="1"/>
      </rPr>
      <t>e</t>
    </r>
  </si>
  <si>
    <r>
      <t xml:space="preserve">iii. Notification of applicability </t>
    </r>
    <r>
      <rPr>
        <vertAlign val="superscript"/>
        <sz val="11"/>
        <color theme="1"/>
        <rFont val="Times New Roman"/>
        <family val="1"/>
      </rPr>
      <t>e</t>
    </r>
  </si>
  <si>
    <r>
      <t xml:space="preserve">        i.    Notification of applicability </t>
    </r>
    <r>
      <rPr>
        <vertAlign val="superscript"/>
        <sz val="11"/>
        <color theme="1"/>
        <rFont val="Times New Roman"/>
        <family val="1"/>
      </rPr>
      <t>e</t>
    </r>
  </si>
  <si>
    <r>
      <t xml:space="preserve">iv. Notification of actual startup </t>
    </r>
    <r>
      <rPr>
        <vertAlign val="superscript"/>
        <sz val="11"/>
        <color theme="1"/>
        <rFont val="Times New Roman"/>
        <family val="1"/>
      </rPr>
      <t>e</t>
    </r>
  </si>
  <si>
    <r>
      <t xml:space="preserve">        v.   Notification of actual startup </t>
    </r>
    <r>
      <rPr>
        <vertAlign val="superscript"/>
        <sz val="11"/>
        <color theme="1"/>
        <rFont val="Times New Roman"/>
        <family val="1"/>
      </rPr>
      <t>e</t>
    </r>
  </si>
  <si>
    <r>
      <t xml:space="preserve">       vi.  Notification of performance test </t>
    </r>
    <r>
      <rPr>
        <vertAlign val="superscript"/>
        <sz val="11"/>
        <color theme="1"/>
        <rFont val="Times New Roman"/>
        <family val="1"/>
      </rPr>
      <t>e</t>
    </r>
  </si>
  <si>
    <r>
      <t xml:space="preserve">vii. Report of performance test/performance evaluation (through CEDRI using ERT) </t>
    </r>
    <r>
      <rPr>
        <vertAlign val="superscript"/>
        <sz val="11"/>
        <rFont val="Times New Roman"/>
        <family val="1"/>
      </rPr>
      <t>f</t>
    </r>
  </si>
  <si>
    <r>
      <t xml:space="preserve">        ii.   Notification of compliance status </t>
    </r>
    <r>
      <rPr>
        <vertAlign val="superscript"/>
        <sz val="11"/>
        <color theme="1"/>
        <rFont val="Times New Roman"/>
        <family val="1"/>
      </rPr>
      <t>e</t>
    </r>
  </si>
  <si>
    <r>
      <t xml:space="preserve">ix. Semiannual compliance reports (through CEDRI) </t>
    </r>
    <r>
      <rPr>
        <vertAlign val="superscript"/>
        <sz val="11"/>
        <color theme="1"/>
        <rFont val="Times New Roman"/>
        <family val="1"/>
      </rPr>
      <t>f</t>
    </r>
  </si>
  <si>
    <r>
      <t xml:space="preserve">  Semiannual compliance reports</t>
    </r>
    <r>
      <rPr>
        <vertAlign val="superscript"/>
        <sz val="11"/>
        <color theme="1"/>
        <rFont val="Times New Roman"/>
        <family val="1"/>
      </rPr>
      <t>g</t>
    </r>
  </si>
  <si>
    <r>
      <t xml:space="preserve">       ix.  Startup, shutdown, malfunction report </t>
    </r>
    <r>
      <rPr>
        <vertAlign val="superscript"/>
        <sz val="11"/>
        <color theme="1"/>
        <rFont val="Times New Roman"/>
        <family val="1"/>
      </rPr>
      <t>f</t>
    </r>
  </si>
  <si>
    <r>
      <t xml:space="preserve">B. Plan activities </t>
    </r>
    <r>
      <rPr>
        <vertAlign val="superscript"/>
        <sz val="11"/>
        <color theme="1"/>
        <rFont val="Times New Roman"/>
        <family val="1"/>
      </rPr>
      <t>e</t>
    </r>
  </si>
  <si>
    <r>
      <t xml:space="preserve">     B.  Plan activities </t>
    </r>
    <r>
      <rPr>
        <vertAlign val="superscript"/>
        <sz val="11"/>
        <color theme="1"/>
        <rFont val="Times New Roman"/>
        <family val="1"/>
      </rPr>
      <t>e</t>
    </r>
  </si>
  <si>
    <r>
      <t xml:space="preserve">D. Develop record system/maintain records </t>
    </r>
    <r>
      <rPr>
        <vertAlign val="superscript"/>
        <sz val="11"/>
        <color theme="1"/>
        <rFont val="Times New Roman"/>
        <family val="1"/>
      </rPr>
      <t>g</t>
    </r>
  </si>
  <si>
    <r>
      <t xml:space="preserve">     E.  Time to enter and transmit information </t>
    </r>
    <r>
      <rPr>
        <vertAlign val="superscript"/>
        <sz val="11"/>
        <color theme="1"/>
        <rFont val="Times New Roman"/>
        <family val="1"/>
      </rPr>
      <t>g</t>
    </r>
  </si>
  <si>
    <r>
      <t xml:space="preserve">Records of failures to meet standards and actions taken to minimize emissions </t>
    </r>
    <r>
      <rPr>
        <vertAlign val="superscript"/>
        <sz val="11"/>
        <color theme="1"/>
        <rFont val="Times New Roman"/>
        <family val="1"/>
      </rPr>
      <t>h</t>
    </r>
  </si>
  <si>
    <r>
      <t xml:space="preserve">Records of CMS data </t>
    </r>
    <r>
      <rPr>
        <vertAlign val="superscript"/>
        <sz val="11"/>
        <color theme="1"/>
        <rFont val="Times New Roman"/>
        <family val="1"/>
      </rPr>
      <t>i</t>
    </r>
  </si>
  <si>
    <r>
      <t xml:space="preserve">     F.  Time to train personnel </t>
    </r>
    <r>
      <rPr>
        <vertAlign val="superscript"/>
        <sz val="11"/>
        <color theme="1"/>
        <rFont val="Times New Roman"/>
        <family val="1"/>
      </rPr>
      <t>e</t>
    </r>
  </si>
  <si>
    <r>
      <t xml:space="preserve">Initial training </t>
    </r>
    <r>
      <rPr>
        <vertAlign val="superscript"/>
        <sz val="11"/>
        <color theme="1"/>
        <rFont val="Times New Roman"/>
        <family val="1"/>
      </rPr>
      <t>j</t>
    </r>
  </si>
  <si>
    <r>
      <t xml:space="preserve">Refresher training </t>
    </r>
    <r>
      <rPr>
        <vertAlign val="superscript"/>
        <sz val="11"/>
        <color theme="1"/>
        <rFont val="Times New Roman"/>
        <family val="1"/>
      </rPr>
      <t>k</t>
    </r>
  </si>
  <si>
    <r>
      <t xml:space="preserve">G. Time to adjust existing ways to comply with new requirements </t>
    </r>
    <r>
      <rPr>
        <vertAlign val="superscript"/>
        <sz val="11"/>
        <color theme="1"/>
        <rFont val="Times New Roman"/>
        <family val="1"/>
      </rPr>
      <t>l</t>
    </r>
  </si>
  <si>
    <r>
      <t xml:space="preserve">H. Time to transmit or disclose information </t>
    </r>
    <r>
      <rPr>
        <vertAlign val="superscript"/>
        <sz val="11"/>
        <color theme="1"/>
        <rFont val="Times New Roman"/>
        <family val="1"/>
      </rPr>
      <t>m</t>
    </r>
  </si>
  <si>
    <r>
      <t xml:space="preserve">TOTAL LABOR BURDEN AND COST (rounded) </t>
    </r>
    <r>
      <rPr>
        <b/>
        <vertAlign val="superscript"/>
        <sz val="11"/>
        <color theme="1"/>
        <rFont val="Times New Roman"/>
        <family val="1"/>
      </rPr>
      <t>n</t>
    </r>
  </si>
  <si>
    <r>
      <t xml:space="preserve">TOTAL LABOR BURDEN AND COST (rounded) </t>
    </r>
    <r>
      <rPr>
        <b/>
        <vertAlign val="superscript"/>
        <sz val="11"/>
        <color theme="1"/>
        <rFont val="Times New Roman"/>
        <family val="1"/>
      </rPr>
      <t>h</t>
    </r>
  </si>
  <si>
    <r>
      <t xml:space="preserve">TOTAL CAPITAL AND O&amp;M COST (rounded) </t>
    </r>
    <r>
      <rPr>
        <b/>
        <vertAlign val="superscript"/>
        <sz val="11"/>
        <color theme="1"/>
        <rFont val="Times New Roman"/>
        <family val="1"/>
      </rPr>
      <t>n</t>
    </r>
  </si>
  <si>
    <r>
      <t xml:space="preserve">TOTAL CAPITAL AND O&amp;M COST (rounded) </t>
    </r>
    <r>
      <rPr>
        <b/>
        <vertAlign val="superscript"/>
        <sz val="11"/>
        <color theme="1"/>
        <rFont val="Times New Roman"/>
        <family val="1"/>
      </rPr>
      <t>h</t>
    </r>
  </si>
  <si>
    <r>
      <t>GRAND TOTAL (rounded)</t>
    </r>
    <r>
      <rPr>
        <b/>
        <vertAlign val="superscript"/>
        <sz val="11"/>
        <color theme="1"/>
        <rFont val="Times New Roman"/>
        <family val="1"/>
      </rPr>
      <t xml:space="preserve"> o</t>
    </r>
  </si>
  <si>
    <r>
      <t>GRAND TOTAL (rounded)</t>
    </r>
    <r>
      <rPr>
        <b/>
        <vertAlign val="superscript"/>
        <sz val="11"/>
        <color theme="1"/>
        <rFont val="Times New Roman"/>
        <family val="1"/>
      </rPr>
      <t xml:space="preserve"> h</t>
    </r>
  </si>
  <si>
    <r>
      <t>a</t>
    </r>
    <r>
      <rPr>
        <sz val="11"/>
        <color rgb="FF00B050"/>
        <rFont val="Times New Roman"/>
        <family val="1"/>
      </rPr>
      <t xml:space="preserve"> There are approximately 11 existing sources currently subject to this rule. We estimate there will be no additional new source that will become subject to the rule each year over the 3-year period of this ICR.</t>
    </r>
  </si>
  <si>
    <r>
      <t>a</t>
    </r>
    <r>
      <rPr>
        <sz val="11"/>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</si>
  <si>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1"/>
        <color rgb="FF00B05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</si>
  <si>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t>b</t>
    </r>
    <r>
      <rPr>
        <sz val="1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</si>
  <si>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1"/>
        <color rgb="FF00B05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 Compliance for mercury includes using Method 29 or preparing scrap plan/certify annually.</t>
    </r>
  </si>
  <si>
    <r>
      <t>c</t>
    </r>
    <r>
      <rPr>
        <sz val="11"/>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</si>
  <si>
    <r>
      <t>d</t>
    </r>
    <r>
      <rPr>
        <sz val="11"/>
        <color theme="1"/>
        <rFont val="Times New Roman"/>
        <family val="1"/>
      </rPr>
      <t xml:space="preserve">  We have assumed that there is an average of 7.6 emission points per respondent that need to be sampled using Method 5 and 3.6 emission points per respondent to need to be sampled using Method 9.</t>
    </r>
  </si>
  <si>
    <r>
      <t>e</t>
    </r>
    <r>
      <rPr>
        <sz val="11"/>
        <rFont val="Times New Roman"/>
        <family val="1"/>
      </rPr>
      <t xml:space="preserve"> These requirements are one-time requirements that apply to new respondents. There are no new respondents estimated over the 3-year period of this ICR.</t>
    </r>
  </si>
  <si>
    <r>
      <t>e</t>
    </r>
    <r>
      <rPr>
        <sz val="11"/>
        <rFont val="Times New Roman"/>
        <family val="1"/>
      </rPr>
      <t xml:space="preserve">  These requirements are one-time requirements that apply to new respondents. There are no new respondents estimated over the 3 year period of this ICR.</t>
    </r>
  </si>
  <si>
    <r>
      <rPr>
        <vertAlign val="superscript"/>
        <sz val="11"/>
        <color rgb="FF00B050"/>
        <rFont val="Times New Roman"/>
        <family val="1"/>
      </rPr>
      <t>f</t>
    </r>
    <r>
      <rPr>
        <sz val="11"/>
        <color rgb="FF00B050"/>
        <rFont val="Times New Roman"/>
        <family val="1"/>
      </rPr>
      <t xml:space="preserve"> Hard copy report of performance test/retest is included in capital/startup costs. Submittal of performance test/retest data through the EPA's CEDRI in ERT format is estimated to require 8 hours for 4 facilities. We estimate that 11 facilities will submit notifications of performance test and performance evaluation over the 3-year ICR period (test: 11 respondents/3 years =3.7). We estimate that respondents will each take 8 hours two times per year to write reports and submit them through the EPA's CEDRI.</t>
    </r>
  </si>
  <si>
    <r>
      <t>f</t>
    </r>
    <r>
      <rPr>
        <sz val="11"/>
        <color theme="1"/>
        <rFont val="Times New Roman"/>
        <family val="1"/>
      </rPr>
      <t xml:space="preserve">  We have assumed that one respondent per year will have at least one startup, shutdown, or malfunction (SSM) that is not managed according to the SSM plan.</t>
    </r>
  </si>
  <si>
    <r>
      <t xml:space="preserve">g  </t>
    </r>
    <r>
      <rPr>
        <sz val="11"/>
        <color rgb="FF00B050"/>
        <rFont val="Times New Roman"/>
        <family val="1"/>
      </rPr>
      <t>We have assumed that it takes each respondent approximately 4 hours to develop a record system for Scrap Plan Certify and maintain records.</t>
    </r>
  </si>
  <si>
    <r>
      <t xml:space="preserve">g  </t>
    </r>
    <r>
      <rPr>
        <sz val="11"/>
        <color theme="1"/>
        <rFont val="Times New Roman"/>
        <family val="1"/>
      </rPr>
      <t>We have assumed that it takes each respondent approximately 3.25 hours per week to record and transmit information.</t>
    </r>
  </si>
  <si>
    <r>
      <t>h</t>
    </r>
    <r>
      <rPr>
        <sz val="11"/>
        <color rgb="FF00B050"/>
        <rFont val="Times New Roman"/>
        <family val="1"/>
      </rPr>
      <t xml:space="preserve"> We estimate that 5% of respondents (5% x 11 respondents, rounded up to 1) will fail to meet standards each year. We estimate that each respondent will take 2 hours 12 times per year to keep records of failures to meet the standards and the actions taken to minimize emissions.</t>
    </r>
  </si>
  <si>
    <r>
      <t xml:space="preserve">h </t>
    </r>
    <r>
      <rPr>
        <sz val="11"/>
        <color theme="1"/>
        <rFont val="Times New Roman"/>
        <family val="1"/>
      </rPr>
      <t>Totals have been rounded to 3 significant figures.  Figures may not add exactly due to rounding.</t>
    </r>
  </si>
  <si>
    <r>
      <t xml:space="preserve">i  </t>
    </r>
    <r>
      <rPr>
        <sz val="11"/>
        <color theme="1"/>
        <rFont val="Times New Roman"/>
        <family val="1"/>
      </rPr>
      <t>We have assumed that it takes each respondent approximately 3.25 hours per week to record CMS data.</t>
    </r>
  </si>
  <si>
    <r>
      <t>j</t>
    </r>
    <r>
      <rPr>
        <sz val="11"/>
        <color rgb="FF00B050"/>
        <rFont val="Times New Roman"/>
        <family val="1"/>
      </rPr>
      <t xml:space="preserve"> We estimate that it will take the respondent 3 hours once per year for initial training of personnel with new sources (0 new respondents/3 years</t>
    </r>
    <r>
      <rPr>
        <strike/>
        <sz val="11"/>
        <color rgb="FF00B050"/>
        <rFont val="Times New Roman"/>
        <family val="1"/>
      </rPr>
      <t>)</t>
    </r>
    <r>
      <rPr>
        <sz val="11"/>
        <color rgb="FF00B050"/>
        <rFont val="Times New Roman"/>
        <family val="1"/>
      </rPr>
      <t xml:space="preserve"> = 0).</t>
    </r>
    <r>
      <rPr>
        <vertAlign val="superscript"/>
        <sz val="11"/>
        <color rgb="FF00B050"/>
        <rFont val="Times New Roman"/>
        <family val="1"/>
      </rPr>
      <t xml:space="preserve"> </t>
    </r>
  </si>
  <si>
    <r>
      <t>k</t>
    </r>
    <r>
      <rPr>
        <sz val="11"/>
        <color rgb="FF00B050"/>
        <rFont val="Times New Roman"/>
        <family val="1"/>
      </rPr>
      <t xml:space="preserve"> We estimate  that it will take each respondent 1 hour to provide refresher training each year for personnel at all 11 facilities.</t>
    </r>
  </si>
  <si>
    <r>
      <t>l</t>
    </r>
    <r>
      <rPr>
        <sz val="11"/>
        <color rgb="FF00B050"/>
        <rFont val="Times New Roman"/>
        <family val="1"/>
      </rPr>
      <t xml:space="preserve"> We estimate that it will take each respondent 20 hours to make a one-time adjustment over the 3-year ICR period to existing data acquisition systems to include startup and shutdown periods and to transition to electronic excess emissions reporting (11 respondents/3 years= 3.7).</t>
    </r>
  </si>
  <si>
    <r>
      <rPr>
        <vertAlign val="superscript"/>
        <sz val="11"/>
        <color rgb="FF00B050"/>
        <rFont val="Times New Roman"/>
        <family val="1"/>
      </rPr>
      <t>m</t>
    </r>
    <r>
      <rPr>
        <sz val="11"/>
        <color rgb="FF00B050"/>
        <rFont val="Times New Roman"/>
        <family val="1"/>
      </rPr>
      <t xml:space="preserve"> We estimate that each respondent will take 8 hours per semiannual period to compile data for all 11 facilities.</t>
    </r>
  </si>
  <si>
    <r>
      <t xml:space="preserve">n </t>
    </r>
    <r>
      <rPr>
        <sz val="11"/>
        <color theme="1"/>
        <rFont val="Times New Roman"/>
        <family val="1"/>
      </rPr>
      <t>Totals have been rounded to 3 significant figures.  Figures may not add exactly due to rounding.</t>
    </r>
  </si>
  <si>
    <r>
      <t>d</t>
    </r>
    <r>
      <rPr>
        <sz val="11"/>
        <color rgb="FF00B05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1"/>
        <color rgb="FF00B050"/>
        <rFont val="Times New Roman"/>
        <family val="1"/>
      </rPr>
      <t xml:space="preserve"> </t>
    </r>
    <r>
      <rPr>
        <sz val="11"/>
        <color rgb="FF00B050"/>
        <rFont val="Times New Roman"/>
        <family val="1"/>
      </rPr>
      <t>6.3 (69/11) emission points per respondent that need to be sampled using Method 29. We have estimated than 0 (zero) facilities will choose to comply with §63.7791 with a Method 29 stack test per §63.7825(a)-(g) and 11 facilities will choose to comply with §63.7791 using the NVMSRP per §63.7825(h).</t>
    </r>
  </si>
  <si>
    <t>2019 Proposal DIFF from 2003</t>
  </si>
  <si>
    <t>2019 Proposal DIFF from 03/08/2019 Update</t>
  </si>
  <si>
    <t>2003 (2003.02)</t>
  </si>
  <si>
    <t>2019 Proposal 2003.08</t>
  </si>
  <si>
    <t>PRA hrs for adding Hg NVMSRP</t>
  </si>
  <si>
    <t>PRA hrs for changing to electronic reporting</t>
  </si>
  <si>
    <t>Hrs Continual compliance with rest of existing rule</t>
  </si>
  <si>
    <t>Hrs</t>
  </si>
  <si>
    <t>TOTAL LABOR BURDEN AND COST (unrounded)</t>
  </si>
  <si>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</si>
  <si>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</si>
  <si>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New Respondents </t>
    </r>
    <r>
      <rPr>
        <vertAlign val="superscript"/>
        <sz val="10"/>
        <rFont val="Times New Roman"/>
        <family val="1"/>
      </rPr>
      <t>c</t>
    </r>
  </si>
  <si>
    <r>
      <t xml:space="preserve">ii.   Review semiannual compliance reports </t>
    </r>
    <r>
      <rPr>
        <vertAlign val="superscript"/>
        <sz val="10"/>
        <rFont val="Times New Roman"/>
        <family val="1"/>
      </rPr>
      <t>e</t>
    </r>
  </si>
  <si>
    <r>
      <t>e</t>
    </r>
    <r>
      <rPr>
        <sz val="10"/>
        <rFont val="Times New Roman"/>
        <family val="1"/>
      </rPr>
      <t xml:space="preserve"> Sources are required to submit electronic semiannual compliance reports to CEDRI.</t>
    </r>
  </si>
  <si>
    <r>
      <t xml:space="preserve">g </t>
    </r>
    <r>
      <rPr>
        <sz val="10"/>
        <rFont val="Times New Roman"/>
        <family val="1"/>
      </rPr>
      <t>Totals have been rounded to 3 significant figures.  Figures may not add exactly due to rounding.</t>
    </r>
  </si>
  <si>
    <r>
      <t xml:space="preserve">Respondents per year  </t>
    </r>
    <r>
      <rPr>
        <b/>
        <vertAlign val="superscript"/>
        <sz val="10"/>
        <rFont val="Times New Roman"/>
        <family val="1"/>
      </rPr>
      <t>a</t>
    </r>
  </si>
  <si>
    <r>
      <t xml:space="preserve">Total Cost Per year </t>
    </r>
    <r>
      <rPr>
        <b/>
        <vertAlign val="superscript"/>
        <sz val="10"/>
        <rFont val="Times New Roman"/>
        <family val="1"/>
      </rPr>
      <t>b</t>
    </r>
  </si>
  <si>
    <r>
      <t xml:space="preserve">     B.  Plan activities </t>
    </r>
    <r>
      <rPr>
        <vertAlign val="superscript"/>
        <sz val="10"/>
        <rFont val="Times New Roman"/>
        <family val="1"/>
      </rPr>
      <t>e</t>
    </r>
  </si>
  <si>
    <r>
      <t>b</t>
    </r>
    <r>
      <rPr>
        <sz val="1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</si>
  <si>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rPr>
        <vertAlign val="superscript"/>
        <sz val="10"/>
        <rFont val="Times New Roman"/>
        <family val="1"/>
      </rPr>
      <t>f</t>
    </r>
    <r>
      <rPr>
        <sz val="10"/>
        <rFont val="Times New Roman"/>
        <family val="1"/>
      </rPr>
      <t xml:space="preserve"> Submittal of performance test data through the EPA's CEDRI in ERT format is estimated to require 8 hours annually, includes keeping records of failures to meet the standards and the actions taken to minimize emissions.</t>
    </r>
  </si>
  <si>
    <t xml:space="preserve">Table 1:  Annual Respondent Burden and Cost – NESHAP for Taconite Iron Ore Processing (40 CFR Part 63, Subpart RRRRR)
</t>
  </si>
  <si>
    <r>
      <t>a</t>
    </r>
    <r>
      <rPr>
        <sz val="10"/>
        <rFont val="Times New Roman"/>
        <family val="1"/>
      </rPr>
      <t xml:space="preserve"> There are approximately 8 existing sources currently subject to this rule. We estimate there will be no additional new source that will become subject to the rule each year over the 3-year period of this ICR.</t>
    </r>
  </si>
  <si>
    <t xml:space="preserve">     B.  Required activities</t>
  </si>
  <si>
    <r>
      <t xml:space="preserve">         ii.   Method 5 performance test - contractor costs </t>
    </r>
    <r>
      <rPr>
        <vertAlign val="superscript"/>
        <sz val="10"/>
        <rFont val="Times New Roman"/>
        <family val="1"/>
      </rPr>
      <t>d</t>
    </r>
  </si>
  <si>
    <r>
      <t xml:space="preserve">         i.    Method 5 performance test - facility labor </t>
    </r>
    <r>
      <rPr>
        <vertAlign val="superscript"/>
        <sz val="10"/>
        <rFont val="Times New Roman"/>
        <family val="1"/>
      </rPr>
      <t>c</t>
    </r>
  </si>
  <si>
    <t>c Assumes that 1/3 of all sources will conduct performance test in each of the 3 years. Includes 40 hours per facility per year to set up testing contractor, oversee tests, and review test reports.</t>
  </si>
  <si>
    <t>-</t>
  </si>
  <si>
    <t>Ind. Furnaces and ore dryers</t>
  </si>
  <si>
    <t>OCH and PH operations</t>
  </si>
  <si>
    <t xml:space="preserve">     C.  Create information</t>
  </si>
  <si>
    <t xml:space="preserve">         iii.   SSM Plan</t>
  </si>
  <si>
    <r>
      <t xml:space="preserve">        i.    Initial Notifications </t>
    </r>
    <r>
      <rPr>
        <vertAlign val="superscript"/>
        <sz val="10"/>
        <rFont val="Times New Roman"/>
        <family val="1"/>
      </rPr>
      <t>e</t>
    </r>
  </si>
  <si>
    <r>
      <t xml:space="preserve">        ii.   Compliance Extension Request </t>
    </r>
    <r>
      <rPr>
        <vertAlign val="superscript"/>
        <sz val="10"/>
        <rFont val="Times New Roman"/>
        <family val="1"/>
      </rPr>
      <t>e</t>
    </r>
  </si>
  <si>
    <r>
      <t xml:space="preserve">        iv.  Site-specific Test Plan </t>
    </r>
    <r>
      <rPr>
        <vertAlign val="superscript"/>
        <sz val="10"/>
        <rFont val="Times New Roman"/>
        <family val="1"/>
      </rPr>
      <t>e</t>
    </r>
  </si>
  <si>
    <r>
      <t xml:space="preserve">        v.   Operation and Maintenance Plan </t>
    </r>
    <r>
      <rPr>
        <vertAlign val="superscript"/>
        <sz val="10"/>
        <rFont val="Times New Roman"/>
        <family val="1"/>
      </rPr>
      <t>e</t>
    </r>
  </si>
  <si>
    <r>
      <t xml:space="preserve">       vi.  Fugitive Dust Emission Control Plan </t>
    </r>
    <r>
      <rPr>
        <vertAlign val="superscript"/>
        <sz val="10"/>
        <rFont val="Times New Roman"/>
        <family val="1"/>
      </rPr>
      <t>e</t>
    </r>
  </si>
  <si>
    <r>
      <t xml:space="preserve">      vii. Site-specific Monitoring Plan </t>
    </r>
    <r>
      <rPr>
        <vertAlign val="superscript"/>
        <sz val="10"/>
        <rFont val="Times New Roman"/>
        <family val="1"/>
      </rPr>
      <t>e</t>
    </r>
  </si>
  <si>
    <r>
      <t xml:space="preserve">     viii.  Petition for Alternative Monitoring Requirements </t>
    </r>
    <r>
      <rPr>
        <vertAlign val="superscript"/>
        <sz val="10"/>
        <rFont val="Times New Roman"/>
        <family val="1"/>
      </rPr>
      <t>e</t>
    </r>
    <r>
      <rPr>
        <sz val="10"/>
        <rFont val="Times New Roman"/>
        <family val="1"/>
      </rPr>
      <t xml:space="preserve"> </t>
    </r>
  </si>
  <si>
    <t xml:space="preserve">     ix.  Notification of Performance Test</t>
  </si>
  <si>
    <r>
      <t xml:space="preserve">       x. Report of performance test (through CEDRI using ERT) </t>
    </r>
    <r>
      <rPr>
        <vertAlign val="superscript"/>
        <sz val="10"/>
        <rFont val="Times New Roman"/>
        <family val="1"/>
      </rPr>
      <t>f</t>
    </r>
  </si>
  <si>
    <r>
      <t xml:space="preserve">     C.  Develop record system </t>
    </r>
    <r>
      <rPr>
        <vertAlign val="superscript"/>
        <sz val="10"/>
        <rFont val="Times New Roman"/>
        <family val="1"/>
      </rPr>
      <t>e</t>
    </r>
  </si>
  <si>
    <t xml:space="preserve">     D.  Time to Enter Information</t>
  </si>
  <si>
    <r>
      <t xml:space="preserve">     E.  Time to train personnel </t>
    </r>
    <r>
      <rPr>
        <vertAlign val="superscript"/>
        <sz val="10"/>
        <rFont val="Times New Roman"/>
        <family val="1"/>
      </rPr>
      <t>e</t>
    </r>
  </si>
  <si>
    <t>See 3E x.</t>
  </si>
  <si>
    <t xml:space="preserve">     F.  Time to Transmit of Disclose Information</t>
  </si>
  <si>
    <r>
      <t xml:space="preserve">TOTAL LABOR BURDEN AND COST (rounded) </t>
    </r>
    <r>
      <rPr>
        <b/>
        <vertAlign val="superscript"/>
        <sz val="10"/>
        <rFont val="Times New Roman"/>
        <family val="1"/>
      </rPr>
      <t>g</t>
    </r>
  </si>
  <si>
    <t>Table 2:  Average Annual EPA Burden and Cost – Average Annual EPA Burden and Cost − NESHAP for Taconite Iron Ore Processing (40 CFR Part 63, Subpart RRRRR)</t>
  </si>
  <si>
    <r>
      <t xml:space="preserve">i.    Performance test report for Method 5  </t>
    </r>
    <r>
      <rPr>
        <vertAlign val="superscript"/>
        <sz val="10"/>
        <rFont val="Times New Roman"/>
        <family val="1"/>
      </rPr>
      <t>d</t>
    </r>
  </si>
  <si>
    <r>
      <t>a</t>
    </r>
    <r>
      <rPr>
        <sz val="10"/>
        <rFont val="Times New Roman"/>
        <family val="1"/>
      </rPr>
      <t xml:space="preserve">  There are 8 existing sources currently subject to this rule.  We expect there will be no additional new source that will become subject to the rule each year over the 3-year period of this ICR.</t>
    </r>
  </si>
  <si>
    <r>
      <t>d</t>
    </r>
    <r>
      <rPr>
        <sz val="10"/>
        <rFont val="Times New Roman"/>
        <family val="1"/>
      </rPr>
      <t xml:space="preserve"> Testing contractor cost are based on the following: (51 indurating furnace Method 5 PM tests, twice/5 yr term @ $10,000/test) + (117 OCH, PH, and Ore dryer Method 5 PM tests, once/5 yr term @ $10,000/test) = $438,000/year.</t>
    </r>
  </si>
  <si>
    <r>
      <t>d</t>
    </r>
    <r>
      <rPr>
        <sz val="10"/>
        <rFont val="Times New Roman"/>
        <family val="1"/>
      </rPr>
      <t xml:space="preserve"> 51 Indurating furnaces conduct two Method 5 PM test every 5 years for an average of 20.4 tests/yr (51 x 2/5). 117 OCH, PH, and ore dryers conduct one Method 5 PM test every 5 years for an average of 23.4 tests/yr (117/5). That is a total of 43.8 tests/yr (20.4 + 23.4). 43.8 tests/yr distributed over 8 plants is 5.5 tests/yr/plant.</t>
    </r>
  </si>
  <si>
    <r>
      <t xml:space="preserve">TOTAL ANNUAL BURDEN AND COST (rounded) </t>
    </r>
    <r>
      <rPr>
        <b/>
        <vertAlign val="superscript"/>
        <sz val="10"/>
        <rFont val="Times New Roman"/>
        <family val="1"/>
      </rPr>
      <t>f</t>
    </r>
  </si>
  <si>
    <r>
      <t xml:space="preserve">f </t>
    </r>
    <r>
      <rPr>
        <sz val="10"/>
        <rFont val="Times New Roman"/>
        <family val="1"/>
      </rPr>
      <t>Totals have been rounded to 3 significant figures.  Figures may not add exactly due to rounding.</t>
    </r>
  </si>
  <si>
    <t xml:space="preserve">     x.  Semiannual compliance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</si>
</sst>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39" x14ac:knownFonts="1">
    <font>
      <sz val="11"/>
      <color theme="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sz val="11"/>
      <color rgb="FFFF0000"/>
      <name val="Calibri"/>
      <family val="2"/>
      <scheme val="minor"/>
    </font>
    <font>
      <sz val="10"/>
      <name val="Times New Roman"/>
      <family val="1"/>
    </font>
    <font>
      <sz val="11"/>
      <color rgb="FFFF0000"/>
      <name val="Times New Roman"/>
      <family val="1"/>
    </font>
    <font>
      <vertAlign val="superscript"/>
      <sz val="12"/>
      <name val="Times New Roman"/>
      <family val="1"/>
    </font>
    <font>
      <sz val="12"/>
      <name val="Times New Roman"/>
      <family val="1"/>
    </font>
    <font>
      <sz val="11"/>
      <name val="Calibri"/>
      <family val="2"/>
      <scheme val="minor"/>
    </font>
    <font>
      <sz val="11"/>
      <color theme="1"/>
      <name val="Times New Roman"/>
      <family val="1"/>
    </font>
    <font>
      <sz val="12"/>
      <color theme="1"/>
      <name val="Times New Roman"/>
      <family val="1"/>
    </font>
    <font>
      <sz val="8"/>
      <color theme="1"/>
      <name val="Times New Roman"/>
      <family val="1"/>
    </font>
    <font>
      <sz val="10"/>
      <color rgb="FF00B050"/>
      <name val="Times New Roman"/>
      <family val="1"/>
    </font>
    <font>
      <vertAlign val="superscript"/>
      <sz val="12"/>
      <color rgb="FF00B050"/>
      <name val="Times New Roman"/>
      <family val="1"/>
    </font>
    <font>
      <sz val="11"/>
      <color rgb="FF00B050"/>
      <name val="Calibri"/>
      <family val="2"/>
      <scheme val="minor"/>
    </font>
    <font>
      <vertAlign val="superscript"/>
      <sz val="10"/>
      <color rgb="FF00B050"/>
      <name val="Times New Roman"/>
      <family val="1"/>
    </font>
    <font>
      <b/>
      <sz val="11"/>
      <color theme="1"/>
      <name val="Times New Roman"/>
      <family val="1"/>
    </font>
    <font>
      <sz val="11"/>
      <name val="Times New Roman"/>
      <family val="1"/>
    </font>
    <font>
      <b/>
      <sz val="11"/>
      <name val="Times New Roman"/>
      <family val="1"/>
    </font>
    <font>
      <b/>
      <vertAlign val="superscript"/>
      <sz val="11"/>
      <name val="Times New Roman"/>
      <family val="1"/>
    </font>
    <font>
      <b/>
      <vertAlign val="superscript"/>
      <sz val="11"/>
      <color theme="1"/>
      <name val="Times New Roman"/>
      <family val="1"/>
    </font>
    <font>
      <vertAlign val="superscript"/>
      <sz val="11"/>
      <color theme="1"/>
      <name val="Times New Roman"/>
      <family val="1"/>
    </font>
    <font>
      <sz val="11"/>
      <color rgb="FF00B050"/>
      <name val="Times New Roman"/>
      <family val="1"/>
    </font>
    <font>
      <vertAlign val="superscript"/>
      <sz val="11"/>
      <name val="Times New Roman"/>
      <family val="1"/>
    </font>
    <font>
      <vertAlign val="superscript"/>
      <sz val="11"/>
      <color rgb="FF00B050"/>
      <name val="Times New Roman"/>
      <family val="1"/>
    </font>
    <font>
      <strike/>
      <sz val="11"/>
      <color rgb="FF00B050"/>
      <name val="Times New Roman"/>
      <family val="1"/>
    </font>
    <font>
      <vertAlign val="superscript"/>
      <sz val="10"/>
      <name val="Times New Roman"/>
      <family val="1"/>
    </font>
    <font>
      <b/>
      <sz val="12"/>
      <name val="Times New Roman"/>
      <family val="1"/>
    </font>
    <font>
      <b/>
      <sz val="10"/>
      <name val="Times New Roman"/>
      <family val="1"/>
    </font>
    <font>
      <b/>
      <vertAlign val="superscript"/>
      <sz val="12"/>
      <name val="Times New Roman"/>
      <family val="1"/>
    </font>
    <font>
      <b/>
      <vertAlign val="superscript"/>
      <sz val="10"/>
      <name val="Times New Roman"/>
      <family val="1"/>
    </font>
    <font>
      <sz val="8"/>
      <name val="Times New Roman"/>
      <family val="1"/>
    </font>
    <font>
      <b/>
      <i/>
      <sz val="10"/>
      <name val="Times New Roman"/>
      <family val="1"/>
    </font>
  </fonts>
  <fills count="9">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rgb="FF000000"/>
      </top>
      <bottom style="thin">
        <color rgb="FF000000"/>
      </bottom>
      <diagonal/>
    </border>
  </borders>
  <cellStyleXfs count="2">
    <xf numFmtId="0" fontId="0" fillId="0" borderId="0"/>
    <xf numFmtId="44" fontId="8" fillId="0" borderId="0" applyFont="0" applyFill="0" applyBorder="0" applyAlignment="0" applyProtection="0"/>
  </cellStyleXfs>
  <cellXfs count="493">
    <xf numFmtId="0" fontId="0" fillId="0" borderId="0" xfId="0"/>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0" borderId="1" xfId="0" applyFont="1" applyBorder="1" applyAlignment="1">
      <alignment horizontal="left" vertical="center" wrapText="1" indent="1"/>
    </xf>
    <xf numFmtId="0" fontId="2" fillId="0" borderId="0" xfId="0" applyFont="1" applyAlignment="1">
      <alignment vertical="center"/>
    </xf>
    <xf numFmtId="0" fontId="6" fillId="0" borderId="0" xfId="0" applyFont="1" applyAlignment="1">
      <alignment vertical="center"/>
    </xf>
    <xf numFmtId="1" fontId="5" fillId="0" borderId="1" xfId="0" applyNumberFormat="1" applyFont="1" applyBorder="1" applyAlignment="1">
      <alignment horizontal="center" vertical="center" wrapText="1"/>
    </xf>
    <xf numFmtId="0" fontId="11" fillId="0" borderId="0" xfId="0" applyFont="1"/>
    <xf numFmtId="0" fontId="15" fillId="0" borderId="0" xfId="0" applyFont="1"/>
    <xf numFmtId="0" fontId="9" fillId="0" borderId="0" xfId="0" applyFont="1"/>
    <xf numFmtId="0" fontId="5" fillId="0" borderId="1" xfId="0" applyFont="1" applyBorder="1" applyAlignment="1">
      <alignment horizontal="right" vertical="center" wrapText="1" indent="1"/>
    </xf>
    <xf numFmtId="0" fontId="5" fillId="0" borderId="1" xfId="0" applyFont="1" applyBorder="1" applyAlignment="1">
      <alignment horizontal="left" vertical="center" indent="1"/>
    </xf>
    <xf numFmtId="165" fontId="5" fillId="0" borderId="1" xfId="0" applyNumberFormat="1" applyFont="1" applyBorder="1" applyAlignment="1">
      <alignment horizontal="center" vertical="center" wrapText="1"/>
    </xf>
    <xf numFmtId="0" fontId="15" fillId="0" borderId="0" xfId="0" applyFont="1" applyAlignment="1">
      <alignment horizontal="left" vertical="distributed" wrapText="1"/>
    </xf>
    <xf numFmtId="0" fontId="11" fillId="0" borderId="0" xfId="0" applyFont="1" applyAlignment="1">
      <alignment horizontal="left" vertical="distributed"/>
    </xf>
    <xf numFmtId="0" fontId="16" fillId="0" borderId="0" xfId="0" applyFont="1" applyAlignment="1">
      <alignment vertical="center"/>
    </xf>
    <xf numFmtId="0" fontId="17" fillId="0" borderId="0" xfId="0" applyFont="1" applyAlignment="1">
      <alignment vertical="center"/>
    </xf>
    <xf numFmtId="167" fontId="5" fillId="0" borderId="1" xfId="0" applyNumberFormat="1" applyFont="1" applyBorder="1" applyAlignment="1">
      <alignment vertical="center" wrapText="1"/>
    </xf>
    <xf numFmtId="167" fontId="15" fillId="0" borderId="0" xfId="0" applyNumberFormat="1" applyFont="1"/>
    <xf numFmtId="167" fontId="5" fillId="0" borderId="1" xfId="0" applyNumberFormat="1" applyFont="1" applyBorder="1" applyAlignment="1">
      <alignment horizontal="right" vertical="center" wrapText="1" indent="1"/>
    </xf>
    <xf numFmtId="0" fontId="5" fillId="0" borderId="1" xfId="0" applyFont="1" applyBorder="1" applyAlignment="1">
      <alignment horizontal="left" vertical="center" indent="2"/>
    </xf>
    <xf numFmtId="0" fontId="5" fillId="0" borderId="1" xfId="0" applyFont="1" applyBorder="1" applyAlignment="1">
      <alignment horizontal="left" vertical="center" wrapText="1" indent="2"/>
    </xf>
    <xf numFmtId="0" fontId="18" fillId="0" borderId="1" xfId="0"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0" fillId="0" borderId="1" xfId="0" applyFont="1" applyBorder="1"/>
    <xf numFmtId="0" fontId="5" fillId="2"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6" fontId="18" fillId="0" borderId="1" xfId="0" applyNumberFormat="1" applyFont="1" applyBorder="1" applyAlignment="1">
      <alignment vertical="center" wrapText="1"/>
    </xf>
    <xf numFmtId="0" fontId="5" fillId="0" borderId="1" xfId="0" applyFont="1" applyBorder="1" applyAlignment="1">
      <alignment horizontal="left" vertical="center" indent="3"/>
    </xf>
    <xf numFmtId="0" fontId="10" fillId="2" borderId="1" xfId="0" applyFont="1" applyFill="1" applyBorder="1" applyAlignment="1">
      <alignment horizontal="left" vertical="center" wrapText="1" indent="3"/>
    </xf>
    <xf numFmtId="7" fontId="18" fillId="0" borderId="1" xfId="1" applyNumberFormat="1" applyFont="1" applyBorder="1" applyAlignment="1">
      <alignment horizontal="center"/>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3" fillId="4" borderId="1" xfId="0" applyNumberFormat="1" applyFont="1" applyFill="1" applyBorder="1" applyAlignment="1">
      <alignment horizontal="center" vertical="top"/>
    </xf>
    <xf numFmtId="0" fontId="23" fillId="4" borderId="1" xfId="0" applyFont="1" applyFill="1" applyBorder="1"/>
    <xf numFmtId="44" fontId="23" fillId="3" borderId="1" xfId="1" applyFont="1" applyFill="1" applyBorder="1"/>
    <xf numFmtId="0" fontId="24"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7" fontId="23" fillId="0" borderId="9" xfId="0" applyNumberFormat="1" applyFont="1" applyBorder="1" applyAlignment="1">
      <alignment vertical="center" wrapText="1"/>
    </xf>
    <xf numFmtId="0" fontId="23" fillId="0" borderId="19" xfId="0" applyFont="1" applyBorder="1" applyAlignment="1">
      <alignment vertical="center"/>
    </xf>
    <xf numFmtId="0" fontId="23" fillId="0" borderId="1" xfId="0" applyFont="1" applyBorder="1" applyAlignment="1">
      <alignment vertical="center"/>
    </xf>
    <xf numFmtId="0" fontId="23" fillId="0" borderId="20" xfId="0" applyFont="1" applyBorder="1" applyAlignment="1">
      <alignment vertical="center"/>
    </xf>
    <xf numFmtId="0" fontId="15" fillId="0" borderId="5" xfId="0" applyFont="1" applyBorder="1" applyAlignment="1">
      <alignment horizontal="center" vertical="center" wrapText="1"/>
    </xf>
    <xf numFmtId="0" fontId="15" fillId="0" borderId="1" xfId="0" applyFont="1" applyBorder="1" applyAlignment="1">
      <alignment horizontal="left" vertical="center" wrapText="1" indent="1"/>
    </xf>
    <xf numFmtId="0" fontId="15" fillId="0" borderId="1" xfId="0" applyFont="1" applyBorder="1" applyAlignment="1">
      <alignment horizontal="center" vertical="center" wrapText="1"/>
    </xf>
    <xf numFmtId="0" fontId="23" fillId="6" borderId="5" xfId="0" applyFont="1" applyFill="1" applyBorder="1" applyAlignment="1">
      <alignment horizontal="center" vertical="center" wrapText="1"/>
    </xf>
    <xf numFmtId="0" fontId="23" fillId="6" borderId="1" xfId="0" applyFont="1" applyFill="1" applyBorder="1" applyAlignment="1">
      <alignment horizontal="left" vertical="center" wrapText="1" indent="1"/>
    </xf>
    <xf numFmtId="0" fontId="23" fillId="6" borderId="1" xfId="0" applyFont="1" applyFill="1" applyBorder="1" applyAlignment="1">
      <alignment horizontal="center" vertical="center" wrapText="1"/>
    </xf>
    <xf numFmtId="167" fontId="23" fillId="6" borderId="9" xfId="0" applyNumberFormat="1" applyFont="1" applyFill="1" applyBorder="1" applyAlignment="1">
      <alignment vertical="center" wrapText="1"/>
    </xf>
    <xf numFmtId="0" fontId="23" fillId="6" borderId="19" xfId="0" applyFont="1" applyFill="1" applyBorder="1" applyAlignment="1">
      <alignment vertical="center"/>
    </xf>
    <xf numFmtId="0" fontId="23" fillId="6" borderId="1" xfId="0" applyFont="1" applyFill="1" applyBorder="1" applyAlignment="1">
      <alignment vertical="center"/>
    </xf>
    <xf numFmtId="0" fontId="23" fillId="6" borderId="20" xfId="0" applyFont="1" applyFill="1" applyBorder="1" applyAlignment="1">
      <alignment vertical="center"/>
    </xf>
    <xf numFmtId="0" fontId="15" fillId="6" borderId="5" xfId="0" applyFont="1" applyFill="1" applyBorder="1" applyAlignment="1">
      <alignment horizontal="center" vertical="center" wrapText="1"/>
    </xf>
    <xf numFmtId="0" fontId="15" fillId="6" borderId="1" xfId="0" applyFont="1" applyFill="1" applyBorder="1" applyAlignment="1">
      <alignment horizontal="left" vertical="center" wrapText="1" indent="1"/>
    </xf>
    <xf numFmtId="0" fontId="15" fillId="6" borderId="1" xfId="0"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167" fontId="23" fillId="0" borderId="19" xfId="0" applyNumberFormat="1" applyFont="1" applyFill="1" applyBorder="1" applyAlignment="1">
      <alignment vertical="center"/>
    </xf>
    <xf numFmtId="167" fontId="23" fillId="0" borderId="1" xfId="0" applyNumberFormat="1" applyFont="1" applyFill="1" applyBorder="1" applyAlignment="1">
      <alignment vertical="center"/>
    </xf>
    <xf numFmtId="167" fontId="23" fillId="0" borderId="20" xfId="0" applyNumberFormat="1" applyFont="1" applyFill="1" applyBorder="1" applyAlignment="1">
      <alignment vertical="center"/>
    </xf>
    <xf numFmtId="1"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167" fontId="23" fillId="0" borderId="20" xfId="0" applyNumberFormat="1" applyFont="1" applyBorder="1" applyAlignment="1">
      <alignment vertical="center"/>
    </xf>
    <xf numFmtId="1"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6" borderId="11" xfId="0" applyFont="1" applyFill="1" applyBorder="1" applyAlignment="1">
      <alignment horizontal="center" vertical="center" wrapText="1"/>
    </xf>
    <xf numFmtId="0" fontId="15" fillId="6" borderId="2" xfId="0"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167" fontId="15" fillId="6" borderId="9" xfId="0" applyNumberFormat="1" applyFont="1" applyFill="1" applyBorder="1" applyAlignment="1">
      <alignment vertical="center" wrapText="1"/>
    </xf>
    <xf numFmtId="0" fontId="15" fillId="6" borderId="19" xfId="0" applyFont="1" applyFill="1" applyBorder="1" applyAlignment="1">
      <alignment vertical="center"/>
    </xf>
    <xf numFmtId="0" fontId="15" fillId="6" borderId="1" xfId="0" applyFont="1" applyFill="1" applyBorder="1" applyAlignment="1">
      <alignment vertical="center"/>
    </xf>
    <xf numFmtId="167" fontId="15" fillId="6" borderId="20" xfId="0" applyNumberFormat="1" applyFont="1" applyFill="1" applyBorder="1" applyAlignment="1">
      <alignment vertical="center"/>
    </xf>
    <xf numFmtId="0" fontId="23" fillId="0" borderId="1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167" fontId="23" fillId="0" borderId="9" xfId="0" applyNumberFormat="1" applyFont="1" applyFill="1" applyBorder="1" applyAlignment="1">
      <alignment vertical="center" wrapText="1"/>
    </xf>
    <xf numFmtId="1" fontId="23" fillId="0" borderId="1" xfId="0" applyNumberFormat="1" applyFont="1" applyFill="1" applyBorder="1" applyAlignment="1">
      <alignment horizontal="center" vertical="center" wrapText="1"/>
    </xf>
    <xf numFmtId="166" fontId="23" fillId="0" borderId="1"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167" fontId="15" fillId="0" borderId="9" xfId="0" applyNumberFormat="1" applyFont="1" applyBorder="1" applyAlignment="1">
      <alignment vertical="center" wrapText="1"/>
    </xf>
    <xf numFmtId="0" fontId="15" fillId="0" borderId="19" xfId="0" applyFont="1" applyBorder="1" applyAlignment="1">
      <alignment vertical="center"/>
    </xf>
    <xf numFmtId="0" fontId="15" fillId="0" borderId="1" xfId="0" applyFont="1" applyBorder="1" applyAlignment="1">
      <alignment vertical="center"/>
    </xf>
    <xf numFmtId="167" fontId="15" fillId="0" borderId="20" xfId="0" applyNumberFormat="1" applyFont="1" applyBorder="1" applyAlignment="1">
      <alignment vertical="center"/>
    </xf>
    <xf numFmtId="0" fontId="15"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9" xfId="0" applyNumberFormat="1" applyFont="1" applyFill="1" applyBorder="1" applyAlignment="1">
      <alignment vertical="center" wrapText="1"/>
    </xf>
    <xf numFmtId="0" fontId="15" fillId="0" borderId="19" xfId="0" applyFont="1" applyFill="1" applyBorder="1" applyAlignment="1">
      <alignment vertical="center"/>
    </xf>
    <xf numFmtId="0" fontId="15" fillId="0" borderId="1" xfId="0" applyFont="1" applyFill="1" applyBorder="1" applyAlignment="1">
      <alignment vertical="center"/>
    </xf>
    <xf numFmtId="0" fontId="15" fillId="0" borderId="20" xfId="0" applyFont="1" applyFill="1" applyBorder="1" applyAlignment="1">
      <alignment vertical="center"/>
    </xf>
    <xf numFmtId="0" fontId="15" fillId="0" borderId="11" xfId="0" applyFont="1" applyFill="1" applyBorder="1" applyAlignment="1">
      <alignment horizontal="center" vertical="center" wrapText="1"/>
    </xf>
    <xf numFmtId="166" fontId="15" fillId="6"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6" borderId="8" xfId="0" applyFont="1" applyFill="1" applyBorder="1" applyAlignment="1">
      <alignment horizontal="center" vertical="center" wrapText="1"/>
    </xf>
    <xf numFmtId="0" fontId="23" fillId="0" borderId="14" xfId="0"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9" xfId="0" applyFont="1" applyBorder="1"/>
    <xf numFmtId="0" fontId="15" fillId="0" borderId="1" xfId="0" applyFont="1" applyBorder="1"/>
    <xf numFmtId="0" fontId="28" fillId="6" borderId="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7" fontId="28" fillId="6" borderId="9" xfId="0" applyNumberFormat="1" applyFont="1" applyFill="1" applyBorder="1" applyAlignment="1">
      <alignment vertical="center" wrapText="1"/>
    </xf>
    <xf numFmtId="0" fontId="15" fillId="6" borderId="19" xfId="0" applyFont="1" applyFill="1" applyBorder="1"/>
    <xf numFmtId="0" fontId="15" fillId="6" borderId="1" xfId="0" applyFont="1" applyFill="1" applyBorder="1"/>
    <xf numFmtId="167" fontId="15" fillId="0" borderId="19" xfId="0" applyNumberFormat="1" applyFont="1" applyFill="1" applyBorder="1" applyAlignment="1">
      <alignment vertical="center"/>
    </xf>
    <xf numFmtId="167" fontId="15" fillId="0" borderId="1" xfId="0" applyNumberFormat="1" applyFont="1" applyFill="1" applyBorder="1" applyAlignment="1">
      <alignment vertical="center"/>
    </xf>
    <xf numFmtId="167" fontId="15" fillId="0" borderId="20" xfId="0" applyNumberFormat="1" applyFont="1" applyFill="1" applyBorder="1" applyAlignment="1">
      <alignment vertical="center"/>
    </xf>
    <xf numFmtId="165" fontId="15" fillId="0" borderId="1" xfId="0" applyNumberFormat="1" applyFont="1" applyBorder="1" applyAlignment="1">
      <alignment horizontal="center" vertical="center" wrapText="1"/>
    </xf>
    <xf numFmtId="3" fontId="15" fillId="6" borderId="12" xfId="0" applyNumberFormat="1" applyFont="1" applyFill="1" applyBorder="1" applyAlignment="1">
      <alignment horizontal="center" vertical="center" wrapText="1"/>
    </xf>
    <xf numFmtId="3" fontId="15" fillId="6" borderId="13" xfId="0" applyNumberFormat="1" applyFont="1" applyFill="1" applyBorder="1" applyAlignment="1">
      <alignment horizontal="center" vertical="center" wrapText="1"/>
    </xf>
    <xf numFmtId="3" fontId="15" fillId="6" borderId="11" xfId="0" applyNumberFormat="1" applyFont="1" applyFill="1" applyBorder="1" applyAlignment="1">
      <alignment horizontal="center" vertical="center" wrapText="1"/>
    </xf>
    <xf numFmtId="167" fontId="15" fillId="6" borderId="12" xfId="0" applyNumberFormat="1" applyFont="1" applyFill="1" applyBorder="1" applyAlignment="1">
      <alignment vertical="center" wrapText="1"/>
    </xf>
    <xf numFmtId="167" fontId="15" fillId="6" borderId="21" xfId="0" applyNumberFormat="1" applyFont="1" applyFill="1" applyBorder="1" applyAlignment="1">
      <alignment vertical="center"/>
    </xf>
    <xf numFmtId="167" fontId="15" fillId="6" borderId="2" xfId="0" applyNumberFormat="1" applyFont="1" applyFill="1" applyBorder="1" applyAlignment="1">
      <alignment vertical="center"/>
    </xf>
    <xf numFmtId="167" fontId="15" fillId="6" borderId="22" xfId="0" applyNumberFormat="1" applyFont="1" applyFill="1" applyBorder="1" applyAlignment="1">
      <alignment vertical="center"/>
    </xf>
    <xf numFmtId="0" fontId="15" fillId="0" borderId="11" xfId="0" applyFont="1" applyBorder="1" applyAlignment="1">
      <alignment horizontal="center" vertical="center" wrapText="1"/>
    </xf>
    <xf numFmtId="3" fontId="15" fillId="0" borderId="2" xfId="0"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0" fontId="22" fillId="0" borderId="30" xfId="0" applyFont="1" applyBorder="1" applyAlignment="1">
      <alignment horizontal="left" vertical="center" wrapText="1" inden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15" fillId="0" borderId="32" xfId="0" applyFont="1" applyBorder="1" applyAlignment="1">
      <alignment horizontal="center" vertical="center" wrapText="1"/>
    </xf>
    <xf numFmtId="167" fontId="22" fillId="0" borderId="33" xfId="0" applyNumberFormat="1" applyFont="1" applyBorder="1" applyAlignment="1">
      <alignment vertical="center" wrapText="1"/>
    </xf>
    <xf numFmtId="167" fontId="22" fillId="0" borderId="35" xfId="0" applyNumberFormat="1" applyFont="1" applyFill="1" applyBorder="1" applyAlignment="1">
      <alignment vertical="center" wrapText="1"/>
    </xf>
    <xf numFmtId="167" fontId="22" fillId="0" borderId="32" xfId="0" applyNumberFormat="1" applyFont="1" applyFill="1" applyBorder="1" applyAlignment="1">
      <alignment vertical="center" wrapText="1"/>
    </xf>
    <xf numFmtId="167" fontId="22" fillId="0" borderId="36" xfId="0" applyNumberFormat="1" applyFont="1" applyFill="1" applyBorder="1" applyAlignment="1">
      <alignment vertical="center" wrapText="1"/>
    </xf>
    <xf numFmtId="0" fontId="15" fillId="0" borderId="3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 xfId="0" applyFont="1" applyBorder="1" applyAlignment="1">
      <alignment horizontal="center" vertical="center" wrapText="1"/>
    </xf>
    <xf numFmtId="167" fontId="15" fillId="0" borderId="27" xfId="0" applyNumberFormat="1" applyFont="1" applyBorder="1" applyAlignment="1">
      <alignment vertical="center" wrapText="1"/>
    </xf>
    <xf numFmtId="0" fontId="15" fillId="0" borderId="28" xfId="0" applyFont="1" applyBorder="1" applyAlignment="1">
      <alignment vertical="center"/>
    </xf>
    <xf numFmtId="0" fontId="15" fillId="0" borderId="15" xfId="0" applyFont="1" applyBorder="1" applyAlignment="1">
      <alignment vertical="center"/>
    </xf>
    <xf numFmtId="0" fontId="15" fillId="0" borderId="29" xfId="0" applyFont="1" applyBorder="1" applyAlignment="1">
      <alignment vertical="center"/>
    </xf>
    <xf numFmtId="0" fontId="15" fillId="0" borderId="20" xfId="0" applyFont="1" applyBorder="1" applyAlignment="1">
      <alignment vertical="center"/>
    </xf>
    <xf numFmtId="1" fontId="15" fillId="0" borderId="2" xfId="0" applyNumberFormat="1" applyFont="1" applyBorder="1" applyAlignment="1">
      <alignment horizontal="center" vertical="center" wrapText="1"/>
    </xf>
    <xf numFmtId="1" fontId="15" fillId="6" borderId="2" xfId="0" applyNumberFormat="1" applyFont="1" applyFill="1" applyBorder="1" applyAlignment="1">
      <alignment horizontal="center" vertical="center" wrapText="1"/>
    </xf>
    <xf numFmtId="1" fontId="23" fillId="0" borderId="2" xfId="0" applyNumberFormat="1" applyFont="1" applyBorder="1" applyAlignment="1">
      <alignment horizontal="center" vertical="center" wrapText="1"/>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vertical="center"/>
    </xf>
    <xf numFmtId="0" fontId="15" fillId="0" borderId="2" xfId="0" applyFont="1" applyBorder="1" applyAlignment="1">
      <alignment vertical="center"/>
    </xf>
    <xf numFmtId="0" fontId="15" fillId="0" borderId="22" xfId="0" applyFont="1" applyBorder="1" applyAlignment="1">
      <alignment vertical="center"/>
    </xf>
    <xf numFmtId="0" fontId="15" fillId="0" borderId="2" xfId="0" applyFont="1" applyBorder="1"/>
    <xf numFmtId="0" fontId="15" fillId="0" borderId="31" xfId="0" applyFont="1" applyBorder="1" applyAlignment="1">
      <alignment horizontal="center" vertical="center"/>
    </xf>
    <xf numFmtId="0" fontId="15" fillId="0" borderId="32" xfId="0" applyFont="1" applyBorder="1" applyAlignment="1">
      <alignment horizontal="center" vertical="center"/>
    </xf>
    <xf numFmtId="3" fontId="22" fillId="0" borderId="32" xfId="0" applyNumberFormat="1" applyFont="1" applyBorder="1" applyAlignment="1">
      <alignment vertical="center" wrapText="1"/>
    </xf>
    <xf numFmtId="0" fontId="22" fillId="6" borderId="40" xfId="0" applyFont="1" applyFill="1" applyBorder="1" applyAlignment="1">
      <alignment horizontal="left" vertical="center" wrapText="1" indent="1"/>
    </xf>
    <xf numFmtId="0" fontId="22" fillId="6" borderId="41" xfId="0" applyFont="1" applyFill="1" applyBorder="1" applyAlignment="1">
      <alignment horizontal="center" vertical="center" wrapText="1"/>
    </xf>
    <xf numFmtId="0" fontId="22" fillId="6" borderId="42" xfId="0" applyFont="1" applyFill="1" applyBorder="1" applyAlignment="1">
      <alignment horizontal="center" vertical="center" wrapText="1"/>
    </xf>
    <xf numFmtId="3" fontId="22" fillId="6" borderId="43" xfId="0" applyNumberFormat="1" applyFont="1" applyFill="1" applyBorder="1" applyAlignment="1">
      <alignment horizontal="center" vertical="center" wrapText="1"/>
    </xf>
    <xf numFmtId="167" fontId="22" fillId="6" borderId="43" xfId="0" applyNumberFormat="1" applyFont="1" applyFill="1" applyBorder="1" applyAlignment="1">
      <alignment vertical="center" wrapText="1"/>
    </xf>
    <xf numFmtId="167" fontId="22" fillId="6" borderId="45" xfId="0" applyNumberFormat="1" applyFont="1" applyFill="1" applyBorder="1" applyAlignment="1">
      <alignment vertical="center" wrapText="1"/>
    </xf>
    <xf numFmtId="167" fontId="22" fillId="6" borderId="42" xfId="0" applyNumberFormat="1" applyFont="1" applyFill="1" applyBorder="1" applyAlignment="1">
      <alignment vertical="center" wrapText="1"/>
    </xf>
    <xf numFmtId="167" fontId="22" fillId="6" borderId="46" xfId="0" applyNumberFormat="1" applyFont="1" applyFill="1" applyBorder="1" applyAlignment="1">
      <alignment vertical="center" wrapText="1"/>
    </xf>
    <xf numFmtId="0" fontId="22" fillId="0" borderId="17" xfId="0" applyFont="1" applyBorder="1" applyAlignment="1">
      <alignment horizontal="center" vertical="center" wrapText="1"/>
    </xf>
    <xf numFmtId="3" fontId="22" fillId="0" borderId="17" xfId="0" applyNumberFormat="1" applyFont="1" applyBorder="1" applyAlignment="1">
      <alignment vertical="center" wrapText="1"/>
    </xf>
    <xf numFmtId="0" fontId="22" fillId="0" borderId="40" xfId="0" applyFont="1" applyBorder="1" applyAlignment="1">
      <alignment horizontal="left" vertical="center" wrapText="1" inden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3" fontId="22" fillId="0" borderId="43" xfId="0" applyNumberFormat="1" applyFont="1" applyBorder="1" applyAlignment="1">
      <alignment horizontal="center" vertical="center" wrapText="1"/>
    </xf>
    <xf numFmtId="0" fontId="22" fillId="6" borderId="47" xfId="0" applyFont="1" applyFill="1" applyBorder="1" applyAlignment="1">
      <alignment horizontal="left" vertical="center" wrapText="1" indent="1"/>
    </xf>
    <xf numFmtId="0" fontId="22" fillId="6" borderId="8" xfId="0" applyFont="1" applyFill="1" applyBorder="1" applyAlignment="1">
      <alignment horizontal="center" vertical="center" wrapText="1"/>
    </xf>
    <xf numFmtId="0" fontId="22" fillId="6" borderId="3" xfId="0" applyFont="1" applyFill="1" applyBorder="1" applyAlignment="1">
      <alignment horizontal="center" vertical="center" wrapText="1"/>
    </xf>
    <xf numFmtId="3" fontId="22" fillId="6" borderId="37" xfId="0" applyNumberFormat="1" applyFont="1" applyFill="1" applyBorder="1" applyAlignment="1">
      <alignment horizontal="center" vertical="center" wrapText="1"/>
    </xf>
    <xf numFmtId="167" fontId="22" fillId="6" borderId="37" xfId="0" applyNumberFormat="1" applyFont="1" applyFill="1" applyBorder="1" applyAlignment="1">
      <alignment vertical="center" wrapText="1"/>
    </xf>
    <xf numFmtId="167" fontId="22" fillId="6" borderId="38" xfId="0" applyNumberFormat="1" applyFont="1" applyFill="1" applyBorder="1" applyAlignment="1">
      <alignment vertical="center" wrapText="1"/>
    </xf>
    <xf numFmtId="167" fontId="22" fillId="6" borderId="3" xfId="0" applyNumberFormat="1" applyFont="1" applyFill="1" applyBorder="1" applyAlignment="1">
      <alignment vertical="center" wrapText="1"/>
    </xf>
    <xf numFmtId="167" fontId="22" fillId="6" borderId="39" xfId="0" applyNumberFormat="1" applyFont="1" applyFill="1" applyBorder="1" applyAlignment="1">
      <alignment vertical="center" wrapText="1"/>
    </xf>
    <xf numFmtId="0" fontId="22" fillId="0" borderId="47" xfId="0" applyFont="1" applyBorder="1" applyAlignment="1">
      <alignment horizontal="left" vertical="center" wrapText="1" indent="1"/>
    </xf>
    <xf numFmtId="0" fontId="22" fillId="0" borderId="8" xfId="0" applyFont="1" applyBorder="1" applyAlignment="1">
      <alignment horizontal="center" vertical="center" wrapText="1"/>
    </xf>
    <xf numFmtId="0" fontId="22" fillId="0" borderId="3" xfId="0" applyFont="1" applyBorder="1" applyAlignment="1">
      <alignment horizontal="center" vertical="center" wrapText="1"/>
    </xf>
    <xf numFmtId="3" fontId="22" fillId="0" borderId="37" xfId="0" applyNumberFormat="1" applyFont="1" applyBorder="1" applyAlignment="1">
      <alignment horizontal="center" vertical="center" wrapText="1"/>
    </xf>
    <xf numFmtId="0" fontId="22" fillId="0" borderId="23" xfId="0" applyFont="1" applyBorder="1" applyAlignment="1">
      <alignment horizontal="left" vertical="center" wrapText="1" indent="1"/>
    </xf>
    <xf numFmtId="0" fontId="15" fillId="0" borderId="24" xfId="0" applyFont="1" applyBorder="1" applyAlignment="1">
      <alignment horizontal="center" vertical="center" wrapText="1"/>
    </xf>
    <xf numFmtId="3" fontId="15" fillId="0" borderId="24" xfId="0" applyNumberFormat="1" applyFont="1" applyBorder="1" applyAlignment="1">
      <alignment horizontal="center" vertical="center" wrapText="1"/>
    </xf>
    <xf numFmtId="167" fontId="22" fillId="0" borderId="48" xfId="0" applyNumberFormat="1" applyFont="1" applyBorder="1" applyAlignment="1">
      <alignment vertical="center" wrapText="1"/>
    </xf>
    <xf numFmtId="167" fontId="22" fillId="0" borderId="23" xfId="0" applyNumberFormat="1" applyFont="1" applyFill="1" applyBorder="1" applyAlignment="1">
      <alignment vertical="center" wrapText="1"/>
    </xf>
    <xf numFmtId="167" fontId="22" fillId="0" borderId="24" xfId="0" applyNumberFormat="1" applyFont="1" applyFill="1" applyBorder="1" applyAlignment="1">
      <alignment vertical="center" wrapText="1"/>
    </xf>
    <xf numFmtId="167" fontId="22" fillId="0" borderId="25" xfId="0" applyNumberFormat="1" applyFont="1" applyFill="1" applyBorder="1" applyAlignment="1">
      <alignment vertical="center" wrapText="1"/>
    </xf>
    <xf numFmtId="0" fontId="15" fillId="0" borderId="24" xfId="0" applyFont="1" applyBorder="1"/>
    <xf numFmtId="3" fontId="15" fillId="0" borderId="24" xfId="0" applyNumberFormat="1" applyFont="1" applyBorder="1"/>
    <xf numFmtId="0" fontId="22" fillId="0" borderId="35" xfId="0" applyFont="1" applyBorder="1" applyAlignment="1">
      <alignment horizontal="left" vertical="center" wrapText="1" indent="1"/>
    </xf>
    <xf numFmtId="0" fontId="15" fillId="0" borderId="32" xfId="0" applyFont="1" applyBorder="1"/>
    <xf numFmtId="3" fontId="15" fillId="0" borderId="32" xfId="0" applyNumberFormat="1" applyFont="1" applyBorder="1"/>
    <xf numFmtId="167" fontId="22" fillId="0" borderId="33" xfId="0" applyNumberFormat="1" applyFont="1" applyBorder="1"/>
    <xf numFmtId="167" fontId="22" fillId="0" borderId="35" xfId="0" applyNumberFormat="1" applyFont="1" applyFill="1" applyBorder="1"/>
    <xf numFmtId="167" fontId="22" fillId="0" borderId="32" xfId="0" applyNumberFormat="1" applyFont="1" applyFill="1" applyBorder="1"/>
    <xf numFmtId="167" fontId="22" fillId="0" borderId="36" xfId="0" applyNumberFormat="1" applyFont="1" applyFill="1" applyBorder="1"/>
    <xf numFmtId="167" fontId="22" fillId="0" borderId="36" xfId="0" applyNumberFormat="1" applyFont="1" applyBorder="1"/>
    <xf numFmtId="0" fontId="22" fillId="0" borderId="0" xfId="0" applyFont="1" applyAlignment="1">
      <alignment horizontal="left" vertical="center" wrapText="1" indent="1"/>
    </xf>
    <xf numFmtId="0" fontId="15" fillId="0" borderId="0" xfId="0" applyFont="1" applyAlignment="1">
      <alignment vertical="center"/>
    </xf>
    <xf numFmtId="0" fontId="22"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5" fillId="0" borderId="0" xfId="0" applyFont="1" applyFill="1"/>
    <xf numFmtId="0" fontId="23" fillId="0" borderId="9" xfId="0" applyFont="1" applyBorder="1" applyAlignment="1">
      <alignment vertical="center"/>
    </xf>
    <xf numFmtId="167" fontId="15" fillId="0" borderId="12" xfId="0" applyNumberFormat="1" applyFont="1" applyBorder="1"/>
    <xf numFmtId="0" fontId="22" fillId="0" borderId="32" xfId="0" applyFont="1" applyBorder="1" applyAlignment="1">
      <alignment vertical="center" wrapText="1"/>
    </xf>
    <xf numFmtId="0" fontId="22" fillId="6" borderId="44" xfId="0" applyFont="1" applyFill="1" applyBorder="1" applyAlignment="1">
      <alignment horizontal="center" vertical="center" wrapText="1"/>
    </xf>
    <xf numFmtId="0" fontId="22" fillId="0" borderId="17" xfId="0" applyFont="1" applyBorder="1" applyAlignment="1">
      <alignment vertical="center" wrapText="1"/>
    </xf>
    <xf numFmtId="0" fontId="22" fillId="0" borderId="44" xfId="0" applyFont="1" applyBorder="1" applyAlignment="1">
      <alignment horizontal="center" vertical="center" wrapText="1"/>
    </xf>
    <xf numFmtId="0" fontId="22" fillId="6" borderId="0" xfId="0" applyFont="1" applyFill="1" applyBorder="1" applyAlignment="1">
      <alignment horizontal="center" vertical="center" wrapText="1"/>
    </xf>
    <xf numFmtId="0" fontId="22" fillId="0" borderId="0" xfId="0" applyFont="1" applyBorder="1" applyAlignment="1">
      <alignment horizontal="center" vertical="center" wrapText="1"/>
    </xf>
    <xf numFmtId="0" fontId="15" fillId="0" borderId="34" xfId="0" applyFont="1" applyBorder="1"/>
    <xf numFmtId="3" fontId="15" fillId="0" borderId="34" xfId="0" applyNumberFormat="1" applyFont="1" applyBorder="1"/>
    <xf numFmtId="3" fontId="15" fillId="0" borderId="0" xfId="0" applyNumberFormat="1" applyFont="1"/>
    <xf numFmtId="0" fontId="15" fillId="3" borderId="40" xfId="0" applyFont="1" applyFill="1" applyBorder="1"/>
    <xf numFmtId="0" fontId="15" fillId="3" borderId="44" xfId="0" applyFont="1" applyFill="1" applyBorder="1"/>
    <xf numFmtId="3" fontId="15" fillId="3" borderId="49" xfId="0" applyNumberFormat="1" applyFont="1" applyFill="1" applyBorder="1"/>
    <xf numFmtId="0" fontId="15" fillId="3" borderId="47" xfId="0" applyFont="1" applyFill="1" applyBorder="1"/>
    <xf numFmtId="0" fontId="15" fillId="3" borderId="0" xfId="0" applyFont="1" applyFill="1" applyBorder="1"/>
    <xf numFmtId="3" fontId="23" fillId="3" borderId="20" xfId="0" applyNumberFormat="1" applyFont="1" applyFill="1" applyBorder="1"/>
    <xf numFmtId="3" fontId="22" fillId="3" borderId="20" xfId="0" applyNumberFormat="1" applyFont="1" applyFill="1" applyBorder="1" applyAlignment="1">
      <alignment horizontal="center" vertical="center" wrapText="1"/>
    </xf>
    <xf numFmtId="0" fontId="15" fillId="0" borderId="50" xfId="0" applyFont="1" applyBorder="1" applyAlignment="1">
      <alignment horizontal="left" vertical="center" wrapText="1" indent="1"/>
    </xf>
    <xf numFmtId="0" fontId="15" fillId="6" borderId="50" xfId="0" applyFont="1" applyFill="1" applyBorder="1" applyAlignment="1">
      <alignment horizontal="left" vertical="center" wrapText="1" indent="1"/>
    </xf>
    <xf numFmtId="0" fontId="15" fillId="6" borderId="51" xfId="0" applyFont="1" applyFill="1" applyBorder="1" applyAlignment="1">
      <alignment horizontal="left" vertical="center" wrapText="1" indent="1"/>
    </xf>
    <xf numFmtId="0" fontId="15" fillId="0" borderId="51" xfId="0" applyFont="1" applyBorder="1" applyAlignment="1">
      <alignment horizontal="left" vertical="center" wrapText="1" indent="1"/>
    </xf>
    <xf numFmtId="0" fontId="15" fillId="0" borderId="52" xfId="0" applyFont="1" applyBorder="1" applyAlignment="1">
      <alignment horizontal="left" vertical="center" wrapText="1" indent="1"/>
    </xf>
    <xf numFmtId="0" fontId="22" fillId="5" borderId="40" xfId="0" applyFont="1" applyFill="1" applyBorder="1" applyAlignment="1">
      <alignment horizontal="left"/>
    </xf>
    <xf numFmtId="0" fontId="15" fillId="5" borderId="44" xfId="0" applyFont="1" applyFill="1" applyBorder="1"/>
    <xf numFmtId="0" fontId="15" fillId="5" borderId="47" xfId="0" applyFont="1" applyFill="1" applyBorder="1"/>
    <xf numFmtId="0" fontId="15" fillId="5" borderId="0" xfId="0" applyFont="1" applyFill="1" applyBorder="1"/>
    <xf numFmtId="0" fontId="22" fillId="5" borderId="20" xfId="0" applyFont="1" applyFill="1" applyBorder="1" applyAlignment="1">
      <alignment horizontal="center" vertical="center" wrapText="1"/>
    </xf>
    <xf numFmtId="167" fontId="15" fillId="0" borderId="20" xfId="0" applyNumberFormat="1" applyFont="1" applyBorder="1" applyAlignment="1">
      <alignment vertical="center" wrapText="1"/>
    </xf>
    <xf numFmtId="0" fontId="15" fillId="0" borderId="50" xfId="0" applyFont="1" applyFill="1" applyBorder="1" applyAlignment="1">
      <alignment horizontal="left" vertical="center" wrapText="1" indent="3"/>
    </xf>
    <xf numFmtId="0" fontId="15" fillId="0" borderId="50" xfId="0" applyFont="1" applyFill="1" applyBorder="1" applyAlignment="1">
      <alignment horizontal="left" vertical="center" wrapText="1" indent="1"/>
    </xf>
    <xf numFmtId="0" fontId="15" fillId="0" borderId="50" xfId="0" applyFont="1" applyBorder="1" applyAlignment="1">
      <alignment horizontal="left" vertical="center" wrapText="1" indent="3"/>
    </xf>
    <xf numFmtId="0" fontId="15" fillId="6" borderId="50" xfId="0" applyFont="1" applyFill="1" applyBorder="1" applyAlignment="1">
      <alignment horizontal="left" vertical="center" wrapText="1" indent="3"/>
    </xf>
    <xf numFmtId="0" fontId="15" fillId="0" borderId="51" xfId="0" applyFont="1" applyBorder="1" applyAlignment="1">
      <alignment horizontal="left" vertical="center" wrapText="1" indent="3"/>
    </xf>
    <xf numFmtId="0" fontId="15" fillId="0" borderId="30" xfId="0" applyFont="1" applyBorder="1" applyAlignment="1">
      <alignment horizontal="left" vertical="center" wrapText="1" indent="3"/>
    </xf>
    <xf numFmtId="0" fontId="15" fillId="0" borderId="59" xfId="0" applyFont="1" applyBorder="1" applyAlignment="1">
      <alignment horizontal="left" vertical="center" wrapText="1" indent="1"/>
    </xf>
    <xf numFmtId="0" fontId="22" fillId="0" borderId="35" xfId="0" applyFont="1" applyBorder="1" applyAlignment="1">
      <alignment horizontal="left" vertical="center" indent="1"/>
    </xf>
    <xf numFmtId="0" fontId="22" fillId="0" borderId="16" xfId="0" applyFont="1" applyBorder="1" applyAlignment="1">
      <alignment horizontal="left" vertical="center" wrapText="1" indent="1"/>
    </xf>
    <xf numFmtId="0" fontId="22" fillId="0" borderId="19" xfId="0" applyFont="1" applyBorder="1" applyAlignment="1">
      <alignment horizontal="left" vertical="center" wrapText="1" indent="1"/>
    </xf>
    <xf numFmtId="0" fontId="22" fillId="0" borderId="59" xfId="0" applyFont="1" applyBorder="1" applyAlignment="1">
      <alignment horizontal="left" vertical="center" wrapText="1" indent="1"/>
    </xf>
    <xf numFmtId="0" fontId="15" fillId="4" borderId="44" xfId="0" applyFont="1" applyFill="1" applyBorder="1" applyAlignment="1">
      <alignment vertical="center"/>
    </xf>
    <xf numFmtId="0" fontId="15" fillId="4" borderId="49" xfId="0" applyFont="1" applyFill="1" applyBorder="1" applyAlignment="1">
      <alignment vertical="center"/>
    </xf>
    <xf numFmtId="0" fontId="23" fillId="4" borderId="0" xfId="0" applyFont="1" applyFill="1" applyBorder="1"/>
    <xf numFmtId="0" fontId="23" fillId="4" borderId="0" xfId="0" applyFont="1" applyFill="1" applyBorder="1" applyAlignment="1">
      <alignment horizontal="center"/>
    </xf>
    <xf numFmtId="0" fontId="23" fillId="4" borderId="0" xfId="0" applyFont="1" applyFill="1" applyBorder="1" applyAlignment="1">
      <alignment vertical="center"/>
    </xf>
    <xf numFmtId="0" fontId="23" fillId="4" borderId="58" xfId="0" applyFont="1" applyFill="1" applyBorder="1" applyAlignment="1">
      <alignment vertical="center"/>
    </xf>
    <xf numFmtId="1" fontId="23" fillId="4" borderId="0" xfId="0" applyNumberFormat="1" applyFont="1" applyFill="1" applyBorder="1" applyAlignment="1">
      <alignment horizontal="center"/>
    </xf>
    <xf numFmtId="0" fontId="15" fillId="0" borderId="50" xfId="0" applyFont="1" applyBorder="1" applyAlignment="1">
      <alignment horizontal="left" vertical="center" wrapText="1" indent="5"/>
    </xf>
    <xf numFmtId="0" fontId="15" fillId="6" borderId="51" xfId="0" applyFont="1" applyFill="1" applyBorder="1" applyAlignment="1">
      <alignment horizontal="left" vertical="center" wrapText="1" indent="5"/>
    </xf>
    <xf numFmtId="0" fontId="23" fillId="0" borderId="51" xfId="0" applyFont="1" applyFill="1" applyBorder="1" applyAlignment="1">
      <alignment horizontal="left" vertical="center" wrapText="1" indent="5"/>
    </xf>
    <xf numFmtId="0" fontId="15" fillId="0" borderId="51" xfId="0" applyFont="1" applyBorder="1" applyAlignment="1">
      <alignment horizontal="left" vertical="center" wrapText="1" indent="5"/>
    </xf>
    <xf numFmtId="0" fontId="15" fillId="6" borderId="50" xfId="0" applyFont="1" applyFill="1" applyBorder="1" applyAlignment="1">
      <alignment horizontal="left" vertical="center" wrapText="1" indent="5"/>
    </xf>
    <xf numFmtId="0" fontId="23" fillId="0" borderId="50" xfId="0" applyFont="1" applyFill="1" applyBorder="1" applyAlignment="1">
      <alignment horizontal="left" vertical="center" wrapText="1" indent="5"/>
    </xf>
    <xf numFmtId="0" fontId="23" fillId="0" borderId="50" xfId="0" applyFont="1" applyBorder="1" applyAlignment="1">
      <alignment horizontal="left" vertical="center" wrapText="1" indent="5"/>
    </xf>
    <xf numFmtId="0" fontId="15" fillId="0" borderId="60" xfId="0" applyFont="1" applyFill="1" applyBorder="1" applyAlignment="1">
      <alignment horizontal="left" vertical="center" wrapText="1" indent="3"/>
    </xf>
    <xf numFmtId="0" fontId="15" fillId="0" borderId="19" xfId="0" applyFont="1" applyFill="1" applyBorder="1" applyAlignment="1">
      <alignment horizontal="left" vertical="center" wrapText="1" indent="5"/>
    </xf>
    <xf numFmtId="0" fontId="15" fillId="0" borderId="19" xfId="0" applyFont="1" applyFill="1" applyBorder="1" applyAlignment="1">
      <alignment horizontal="left" vertical="center" indent="5"/>
    </xf>
    <xf numFmtId="0" fontId="15" fillId="0" borderId="19" xfId="0" applyFont="1" applyFill="1" applyBorder="1" applyAlignment="1">
      <alignment horizontal="left" vertical="center" wrapText="1" indent="3"/>
    </xf>
    <xf numFmtId="0" fontId="15" fillId="0" borderId="0" xfId="0" applyFont="1" applyAlignment="1">
      <alignment horizontal="center" vertical="center"/>
    </xf>
    <xf numFmtId="0" fontId="15" fillId="5" borderId="49" xfId="0" applyFont="1" applyFill="1" applyBorder="1" applyAlignment="1">
      <alignment horizontal="center" vertical="center"/>
    </xf>
    <xf numFmtId="0" fontId="15" fillId="5" borderId="58" xfId="0" applyFont="1" applyFill="1" applyBorder="1" applyAlignment="1">
      <alignment horizontal="center" vertical="center"/>
    </xf>
    <xf numFmtId="0" fontId="15" fillId="0" borderId="20" xfId="0" applyFont="1" applyBorder="1" applyAlignment="1">
      <alignment horizontal="center" vertical="center" wrapText="1"/>
    </xf>
    <xf numFmtId="6" fontId="15" fillId="0" borderId="20" xfId="0" applyNumberFormat="1" applyFont="1" applyBorder="1" applyAlignment="1">
      <alignment horizontal="center" vertical="center" wrapText="1"/>
    </xf>
    <xf numFmtId="167" fontId="15" fillId="0" borderId="20" xfId="0" applyNumberFormat="1" applyFont="1" applyBorder="1" applyAlignment="1">
      <alignment horizontal="center" vertical="center" wrapText="1"/>
    </xf>
    <xf numFmtId="6" fontId="15" fillId="6" borderId="20" xfId="0" applyNumberFormat="1" applyFont="1" applyFill="1" applyBorder="1" applyAlignment="1">
      <alignment horizontal="center" vertical="center" wrapText="1"/>
    </xf>
    <xf numFmtId="167" fontId="15" fillId="0" borderId="20" xfId="0" applyNumberFormat="1" applyFont="1" applyFill="1" applyBorder="1" applyAlignment="1">
      <alignment horizontal="center" vertical="center" wrapText="1"/>
    </xf>
    <xf numFmtId="0" fontId="15" fillId="0" borderId="20" xfId="0" applyFont="1" applyFill="1" applyBorder="1" applyAlignment="1">
      <alignment horizontal="center" vertical="center" wrapText="1"/>
    </xf>
    <xf numFmtId="6" fontId="15" fillId="0" borderId="20" xfId="0" applyNumberFormat="1" applyFont="1" applyFill="1" applyBorder="1" applyAlignment="1">
      <alignment horizontal="center" vertical="center" wrapText="1"/>
    </xf>
    <xf numFmtId="6" fontId="15" fillId="0" borderId="22" xfId="0" applyNumberFormat="1" applyFont="1" applyBorder="1" applyAlignment="1">
      <alignment horizontal="center" vertical="center" wrapText="1"/>
    </xf>
    <xf numFmtId="6" fontId="22" fillId="0" borderId="36"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22" xfId="0" applyFont="1" applyBorder="1" applyAlignment="1">
      <alignment horizontal="center" vertical="center"/>
    </xf>
    <xf numFmtId="6" fontId="22" fillId="0" borderId="18" xfId="0" applyNumberFormat="1" applyFont="1" applyBorder="1" applyAlignment="1">
      <alignment horizontal="center" vertical="center" wrapText="1"/>
    </xf>
    <xf numFmtId="6" fontId="22" fillId="0" borderId="20" xfId="0" applyNumberFormat="1" applyFont="1" applyBorder="1" applyAlignment="1">
      <alignment horizontal="center" vertical="center" wrapText="1"/>
    </xf>
    <xf numFmtId="6" fontId="22" fillId="0" borderId="25" xfId="0" applyNumberFormat="1" applyFont="1" applyBorder="1" applyAlignment="1">
      <alignment horizontal="center" vertical="center"/>
    </xf>
    <xf numFmtId="0" fontId="15" fillId="7" borderId="53" xfId="0" applyFont="1" applyFill="1" applyBorder="1" applyAlignment="1">
      <alignment horizontal="center" vertical="center"/>
    </xf>
    <xf numFmtId="0" fontId="23" fillId="7" borderId="54" xfId="0" applyFont="1" applyFill="1" applyBorder="1" applyAlignment="1">
      <alignment horizontal="center" vertical="center"/>
    </xf>
    <xf numFmtId="0" fontId="24" fillId="7" borderId="56" xfId="0" applyFont="1" applyFill="1" applyBorder="1" applyAlignment="1">
      <alignment horizontal="center" vertical="center" wrapText="1"/>
    </xf>
    <xf numFmtId="167" fontId="23" fillId="7" borderId="56" xfId="0" applyNumberFormat="1" applyFont="1" applyFill="1" applyBorder="1" applyAlignment="1">
      <alignment horizontal="center" vertical="center"/>
    </xf>
    <xf numFmtId="167" fontId="23" fillId="7" borderId="57" xfId="0" applyNumberFormat="1" applyFont="1" applyFill="1" applyBorder="1" applyAlignment="1">
      <alignment horizontal="center" vertical="center"/>
    </xf>
    <xf numFmtId="0" fontId="15" fillId="7" borderId="54" xfId="0" applyFont="1" applyFill="1" applyBorder="1" applyAlignment="1">
      <alignment horizontal="center" vertical="center"/>
    </xf>
    <xf numFmtId="0" fontId="22" fillId="7" borderId="55" xfId="0" applyFont="1" applyFill="1" applyBorder="1" applyAlignment="1">
      <alignment horizontal="center" vertical="center" wrapText="1"/>
    </xf>
    <xf numFmtId="167" fontId="15" fillId="7" borderId="56" xfId="0" applyNumberFormat="1" applyFont="1" applyFill="1" applyBorder="1" applyAlignment="1">
      <alignment horizontal="center" vertical="center" wrapText="1"/>
    </xf>
    <xf numFmtId="167" fontId="15" fillId="7" borderId="57" xfId="0" applyNumberFormat="1" applyFont="1" applyFill="1" applyBorder="1" applyAlignment="1">
      <alignment horizontal="center" vertical="center" wrapText="1"/>
    </xf>
    <xf numFmtId="167" fontId="15" fillId="6" borderId="20" xfId="0" applyNumberFormat="1" applyFont="1" applyFill="1" applyBorder="1" applyAlignment="1">
      <alignment vertical="center" wrapText="1"/>
    </xf>
    <xf numFmtId="167" fontId="15" fillId="0" borderId="22" xfId="0" applyNumberFormat="1" applyFont="1" applyBorder="1" applyAlignment="1">
      <alignment vertical="center" wrapText="1"/>
    </xf>
    <xf numFmtId="167" fontId="22" fillId="0" borderId="36" xfId="0" applyNumberFormat="1" applyFont="1" applyBorder="1" applyAlignment="1">
      <alignment vertical="center" wrapText="1"/>
    </xf>
    <xf numFmtId="167" fontId="15" fillId="0" borderId="29" xfId="0" applyNumberFormat="1" applyFont="1" applyBorder="1" applyAlignment="1">
      <alignment vertical="center" wrapText="1"/>
    </xf>
    <xf numFmtId="167" fontId="15" fillId="0" borderId="22" xfId="0" applyNumberFormat="1" applyFont="1" applyBorder="1"/>
    <xf numFmtId="167" fontId="22" fillId="0" borderId="46" xfId="0" applyNumberFormat="1" applyFont="1" applyBorder="1" applyAlignment="1">
      <alignment vertical="center" wrapText="1"/>
    </xf>
    <xf numFmtId="167" fontId="22" fillId="0" borderId="39" xfId="0" applyNumberFormat="1" applyFont="1" applyBorder="1" applyAlignment="1">
      <alignment vertical="center" wrapText="1"/>
    </xf>
    <xf numFmtId="167" fontId="22" fillId="0" borderId="25" xfId="0" applyNumberFormat="1" applyFont="1" applyBorder="1" applyAlignment="1">
      <alignment vertical="center" wrapText="1"/>
    </xf>
    <xf numFmtId="0" fontId="22" fillId="4" borderId="47" xfId="0" applyFont="1" applyFill="1" applyBorder="1"/>
    <xf numFmtId="3" fontId="2" fillId="3" borderId="26" xfId="0" applyNumberFormat="1" applyFont="1" applyFill="1" applyBorder="1" applyAlignment="1">
      <alignment horizontal="center" vertical="center" wrapText="1"/>
    </xf>
    <xf numFmtId="6" fontId="15" fillId="0" borderId="0" xfId="0" applyNumberFormat="1" applyFont="1"/>
    <xf numFmtId="6" fontId="15" fillId="0" borderId="0" xfId="0" applyNumberFormat="1" applyFont="1" applyAlignment="1">
      <alignment horizontal="left" vertical="distributed" wrapText="1"/>
    </xf>
    <xf numFmtId="8" fontId="15" fillId="0" borderId="0" xfId="0" applyNumberFormat="1" applyFont="1"/>
    <xf numFmtId="0" fontId="5" fillId="8" borderId="1" xfId="0" applyFont="1" applyFill="1" applyBorder="1" applyAlignment="1">
      <alignment horizontal="left" vertical="center" wrapText="1" indent="1"/>
    </xf>
    <xf numFmtId="0" fontId="15" fillId="0" borderId="0" xfId="0" applyNumberFormat="1" applyFont="1"/>
    <xf numFmtId="0" fontId="15" fillId="0" borderId="0" xfId="0" applyNumberFormat="1" applyFont="1" applyAlignment="1">
      <alignment horizontal="left" vertical="distributed" wrapText="1"/>
    </xf>
    <xf numFmtId="0" fontId="11" fillId="0" borderId="0" xfId="0" applyNumberFormat="1" applyFont="1" applyAlignment="1">
      <alignment horizontal="left" vertical="distributed"/>
    </xf>
    <xf numFmtId="0" fontId="5"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1" fillId="0" borderId="0" xfId="0" applyFont="1"/>
    <xf numFmtId="0" fontId="0" fillId="0" borderId="0" xfId="0"/>
    <xf numFmtId="0" fontId="5" fillId="0" borderId="5" xfId="0" applyFont="1" applyBorder="1" applyAlignment="1">
      <alignment horizontal="center" vertical="center" wrapText="1"/>
    </xf>
    <xf numFmtId="0" fontId="15" fillId="5" borderId="0" xfId="0" applyFont="1" applyFill="1"/>
    <xf numFmtId="6" fontId="2" fillId="5" borderId="1" xfId="0" applyNumberFormat="1" applyFont="1" applyFill="1" applyBorder="1" applyAlignment="1">
      <alignment vertical="center" wrapText="1"/>
    </xf>
    <xf numFmtId="6" fontId="15" fillId="5" borderId="0" xfId="0" applyNumberFormat="1" applyFont="1" applyFill="1"/>
    <xf numFmtId="0" fontId="2" fillId="5" borderId="1" xfId="0"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0" fontId="15" fillId="4" borderId="0" xfId="0" applyFont="1" applyFill="1"/>
    <xf numFmtId="44" fontId="10" fillId="4" borderId="1" xfId="1" applyFont="1" applyFill="1" applyBorder="1"/>
    <xf numFmtId="0" fontId="10" fillId="4" borderId="1" xfId="0" applyFont="1" applyFill="1" applyBorder="1"/>
    <xf numFmtId="0" fontId="2" fillId="4" borderId="1" xfId="0" applyFont="1" applyFill="1" applyBorder="1" applyAlignment="1">
      <alignment horizontal="center" vertical="center" wrapText="1"/>
    </xf>
    <xf numFmtId="0" fontId="5" fillId="6" borderId="1" xfId="0" applyFont="1" applyFill="1" applyBorder="1" applyAlignment="1">
      <alignment horizontal="left" vertical="center" wrapText="1" indent="3"/>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6"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indent="3"/>
    </xf>
    <xf numFmtId="0" fontId="18" fillId="6" borderId="1" xfId="0"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1" fontId="5" fillId="6" borderId="5" xfId="0" applyNumberFormat="1" applyFont="1" applyFill="1" applyBorder="1" applyAlignment="1">
      <alignment horizontal="center" vertical="center" wrapText="1"/>
    </xf>
    <xf numFmtId="167" fontId="15" fillId="7" borderId="0" xfId="0" applyNumberFormat="1" applyFont="1" applyFill="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1" fontId="18" fillId="8" borderId="1"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6" fontId="2" fillId="5"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xf>
    <xf numFmtId="6" fontId="15" fillId="0" borderId="1" xfId="0" applyNumberFormat="1" applyFont="1" applyBorder="1" applyAlignment="1">
      <alignment horizontal="center" vertical="center"/>
    </xf>
    <xf numFmtId="0" fontId="15" fillId="6" borderId="1"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5"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5"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xf>
    <xf numFmtId="6" fontId="15" fillId="0" borderId="1" xfId="0" applyNumberFormat="1" applyFont="1" applyBorder="1" applyAlignment="1">
      <alignment horizontal="center" vertical="center" wrapText="1"/>
    </xf>
    <xf numFmtId="8" fontId="15" fillId="0" borderId="1" xfId="0" applyNumberFormat="1" applyFont="1" applyBorder="1" applyAlignment="1">
      <alignment horizontal="center" vertical="center"/>
    </xf>
    <xf numFmtId="6" fontId="15" fillId="5" borderId="1" xfId="0" applyNumberFormat="1" applyFont="1" applyFill="1" applyBorder="1" applyAlignment="1">
      <alignment horizontal="center" vertical="center"/>
    </xf>
    <xf numFmtId="0" fontId="10" fillId="0" borderId="1" xfId="0" applyFont="1" applyFill="1" applyBorder="1"/>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33" fillId="0" borderId="0" xfId="0" applyFont="1" applyFill="1"/>
    <xf numFmtId="0" fontId="23" fillId="0" borderId="0" xfId="0" applyFont="1" applyFill="1"/>
    <xf numFmtId="0" fontId="14" fillId="0" borderId="0" xfId="0" applyFont="1" applyFill="1"/>
    <xf numFmtId="0" fontId="34"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right" vertical="center" wrapText="1" indent="1"/>
    </xf>
    <xf numFmtId="0" fontId="10" fillId="0" borderId="1" xfId="0" applyFont="1" applyFill="1" applyBorder="1" applyAlignment="1">
      <alignment horizontal="left" vertical="center" indent="1"/>
    </xf>
    <xf numFmtId="6" fontId="10" fillId="0" borderId="1" xfId="0" applyNumberFormat="1" applyFont="1" applyFill="1" applyBorder="1" applyAlignment="1">
      <alignment vertical="center" wrapText="1"/>
    </xf>
    <xf numFmtId="165" fontId="10" fillId="0" borderId="1" xfId="0" applyNumberFormat="1" applyFont="1" applyFill="1" applyBorder="1" applyAlignment="1">
      <alignment horizontal="center" vertical="center" wrapText="1"/>
    </xf>
    <xf numFmtId="0" fontId="23" fillId="0" borderId="0" xfId="0" applyFont="1" applyFill="1" applyAlignment="1">
      <alignment horizontal="left" vertical="distributed"/>
    </xf>
    <xf numFmtId="0" fontId="23" fillId="0" borderId="0" xfId="0" applyFont="1" applyFill="1" applyAlignment="1">
      <alignment horizontal="left" vertical="distributed" wrapText="1"/>
    </xf>
    <xf numFmtId="0" fontId="34" fillId="0" borderId="1" xfId="0" applyFont="1" applyFill="1" applyBorder="1" applyAlignment="1">
      <alignment horizontal="left" vertical="center" wrapText="1" indent="1"/>
    </xf>
    <xf numFmtId="6" fontId="34" fillId="0" borderId="1" xfId="0" applyNumberFormat="1" applyFont="1" applyFill="1" applyBorder="1" applyAlignment="1">
      <alignment vertical="center" wrapText="1"/>
    </xf>
    <xf numFmtId="0" fontId="34" fillId="0" borderId="0" xfId="0" applyFont="1" applyFill="1" applyAlignment="1">
      <alignment vertical="center"/>
    </xf>
    <xf numFmtId="0" fontId="32" fillId="0" borderId="0" xfId="0" applyFont="1" applyFill="1" applyAlignment="1">
      <alignment vertical="center"/>
    </xf>
    <xf numFmtId="0" fontId="13" fillId="0" borderId="0" xfId="0" applyFont="1" applyFill="1" applyAlignment="1">
      <alignment vertical="center"/>
    </xf>
    <xf numFmtId="0" fontId="37" fillId="0" borderId="0" xfId="0" applyFont="1" applyFill="1" applyAlignment="1">
      <alignment vertical="center"/>
    </xf>
    <xf numFmtId="167" fontId="10" fillId="0" borderId="1" xfId="0" applyNumberFormat="1" applyFont="1" applyFill="1" applyBorder="1" applyAlignment="1">
      <alignment horizont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10" fillId="0" borderId="4" xfId="0" applyFont="1" applyFill="1" applyBorder="1" applyAlignment="1">
      <alignment horizontal="left" vertical="center" wrapText="1" indent="1"/>
    </xf>
    <xf numFmtId="0" fontId="10" fillId="0" borderId="0" xfId="0" applyFont="1" applyFill="1"/>
    <xf numFmtId="14" fontId="10" fillId="0" borderId="0" xfId="0" applyNumberFormat="1" applyFont="1" applyFill="1"/>
    <xf numFmtId="167" fontId="34" fillId="0" borderId="1"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34" fillId="0" borderId="4" xfId="0" applyFont="1" applyFill="1" applyBorder="1" applyAlignment="1">
      <alignment horizontal="left" vertical="center" wrapText="1" indent="1"/>
    </xf>
    <xf numFmtId="0" fontId="34" fillId="0" borderId="5" xfId="0" applyFont="1" applyFill="1" applyBorder="1" applyAlignment="1">
      <alignment horizontal="center" vertical="center" wrapText="1"/>
    </xf>
    <xf numFmtId="167" fontId="34" fillId="0" borderId="1" xfId="0" applyNumberFormat="1" applyFont="1" applyFill="1" applyBorder="1" applyAlignment="1">
      <alignment vertical="center" wrapText="1"/>
    </xf>
    <xf numFmtId="1" fontId="10"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167" fontId="10" fillId="0" borderId="1" xfId="0" applyNumberFormat="1" applyFont="1" applyFill="1" applyBorder="1"/>
    <xf numFmtId="0" fontId="38" fillId="0" borderId="6" xfId="0" applyFont="1" applyFill="1" applyBorder="1" applyAlignment="1">
      <alignment horizontal="left" vertical="center" wrapText="1" indent="1"/>
    </xf>
    <xf numFmtId="167" fontId="38" fillId="0" borderId="2" xfId="0" applyNumberFormat="1" applyFont="1" applyFill="1" applyBorder="1" applyAlignment="1">
      <alignment vertical="center" wrapText="1"/>
    </xf>
    <xf numFmtId="0" fontId="34" fillId="0" borderId="0" xfId="0" applyFont="1" applyFill="1" applyAlignment="1">
      <alignment horizontal="left" vertical="center" wrapText="1" indent="1"/>
    </xf>
    <xf numFmtId="3" fontId="10" fillId="0" borderId="0" xfId="0" applyNumberFormat="1" applyFont="1" applyFill="1"/>
    <xf numFmtId="167" fontId="10" fillId="0" borderId="0" xfId="0" applyNumberFormat="1" applyFont="1" applyFill="1"/>
    <xf numFmtId="0" fontId="10" fillId="0" borderId="0" xfId="0" applyFont="1" applyFill="1" applyAlignment="1">
      <alignment horizontal="center"/>
    </xf>
    <xf numFmtId="0" fontId="34" fillId="0" borderId="1" xfId="0" applyFont="1" applyFill="1" applyBorder="1" applyAlignment="1">
      <alignment horizontal="center" vertical="center"/>
    </xf>
    <xf numFmtId="0" fontId="10" fillId="0" borderId="2" xfId="0" applyFont="1" applyFill="1" applyBorder="1" applyAlignment="1">
      <alignment horizontal="center" vertical="center"/>
    </xf>
    <xf numFmtId="1" fontId="34" fillId="0" borderId="1" xfId="0" applyNumberFormat="1" applyFont="1" applyFill="1" applyBorder="1" applyAlignment="1">
      <alignment horizontal="center" vertical="center"/>
    </xf>
    <xf numFmtId="8" fontId="10" fillId="0" borderId="0" xfId="0" applyNumberFormat="1" applyFont="1" applyFill="1" applyAlignment="1">
      <alignment horizontal="center"/>
    </xf>
    <xf numFmtId="7" fontId="10" fillId="0" borderId="1" xfId="1" applyNumberFormat="1" applyFont="1" applyFill="1" applyBorder="1" applyAlignment="1">
      <alignment horizontal="center"/>
    </xf>
    <xf numFmtId="0" fontId="34" fillId="0" borderId="1" xfId="0" applyFont="1" applyFill="1" applyBorder="1" applyAlignment="1">
      <alignment horizontal="center" vertical="center" wrapText="1"/>
    </xf>
    <xf numFmtId="0" fontId="10" fillId="0" borderId="5" xfId="0" quotePrefix="1"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165" fontId="10" fillId="0" borderId="2" xfId="0" quotePrefix="1" applyNumberFormat="1" applyFont="1" applyFill="1" applyBorder="1" applyAlignment="1">
      <alignment horizontal="center" vertical="center" wrapText="1"/>
    </xf>
    <xf numFmtId="165" fontId="10" fillId="0" borderId="1" xfId="0" quotePrefix="1" applyNumberFormat="1" applyFont="1" applyFill="1" applyBorder="1" applyAlignment="1">
      <alignment horizontal="center" vertical="center" wrapText="1"/>
    </xf>
    <xf numFmtId="166" fontId="10" fillId="0" borderId="1" xfId="0" quotePrefix="1" applyNumberFormat="1" applyFont="1" applyFill="1" applyBorder="1" applyAlignment="1">
      <alignment horizontal="center" vertical="center" wrapText="1"/>
    </xf>
    <xf numFmtId="4" fontId="10" fillId="0" borderId="1" xfId="0" quotePrefix="1" applyNumberFormat="1" applyFont="1" applyFill="1" applyBorder="1" applyAlignment="1">
      <alignment horizontal="center" vertical="center" wrapText="1"/>
    </xf>
    <xf numFmtId="0" fontId="10" fillId="0" borderId="0" xfId="0" applyFont="1" applyFill="1" applyAlignment="1">
      <alignment horizontal="left"/>
    </xf>
    <xf numFmtId="3" fontId="34" fillId="0" borderId="1" xfId="0" applyNumberFormat="1" applyFont="1" applyFill="1" applyBorder="1" applyAlignment="1">
      <alignment horizontal="center" vertical="center" wrapText="1"/>
    </xf>
    <xf numFmtId="0" fontId="32" fillId="0" borderId="0" xfId="0" applyFont="1" applyFill="1" applyAlignment="1">
      <alignment horizontal="left" vertical="center" wrapText="1"/>
    </xf>
    <xf numFmtId="0" fontId="10" fillId="0" borderId="0" xfId="0" applyFont="1" applyFill="1" applyAlignment="1">
      <alignment horizontal="left" vertical="center" wrapText="1"/>
    </xf>
    <xf numFmtId="0" fontId="0" fillId="0" borderId="0" xfId="0" applyFont="1" applyAlignment="1">
      <alignment horizontal="left" vertical="center" wrapText="1"/>
    </xf>
    <xf numFmtId="0" fontId="32" fillId="0" borderId="0" xfId="0" applyFont="1" applyFill="1" applyAlignment="1">
      <alignment vertical="center" wrapText="1"/>
    </xf>
    <xf numFmtId="0" fontId="10" fillId="0" borderId="0" xfId="0" applyFont="1" applyFill="1" applyAlignment="1">
      <alignment wrapText="1"/>
    </xf>
    <xf numFmtId="0" fontId="33" fillId="0" borderId="0" xfId="0" applyFont="1" applyFill="1" applyAlignment="1">
      <alignment wrapText="1"/>
    </xf>
    <xf numFmtId="0" fontId="0" fillId="0" borderId="0" xfId="0" applyAlignment="1">
      <alignment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3" fontId="34" fillId="0" borderId="9" xfId="0" applyNumberFormat="1" applyFont="1" applyFill="1" applyBorder="1" applyAlignment="1">
      <alignment horizontal="center" vertical="center" wrapText="1"/>
    </xf>
    <xf numFmtId="3" fontId="34" fillId="0" borderId="10" xfId="0" applyNumberFormat="1" applyFont="1" applyFill="1" applyBorder="1" applyAlignment="1">
      <alignment horizontal="center" vertical="center" wrapText="1"/>
    </xf>
    <xf numFmtId="3" fontId="34" fillId="0" borderId="5" xfId="0" applyNumberFormat="1" applyFont="1" applyFill="1" applyBorder="1" applyAlignment="1">
      <alignment horizontal="center" vertical="center" wrapText="1"/>
    </xf>
    <xf numFmtId="3"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12" fillId="0" borderId="0" xfId="0" applyFont="1" applyFill="1" applyAlignment="1">
      <alignment horizontal="left" vertical="center" wrapText="1"/>
    </xf>
    <xf numFmtId="0" fontId="14" fillId="0" borderId="0" xfId="0" applyFont="1" applyFill="1" applyAlignment="1">
      <alignment wrapText="1"/>
    </xf>
    <xf numFmtId="1" fontId="10" fillId="0" borderId="9" xfId="0" applyNumberFormat="1" applyFont="1" applyFill="1" applyBorder="1" applyAlignment="1">
      <alignment horizontal="center" vertical="center" wrapText="1"/>
    </xf>
    <xf numFmtId="1" fontId="14" fillId="0" borderId="10" xfId="0" applyNumberFormat="1" applyFont="1" applyFill="1" applyBorder="1" applyAlignment="1">
      <alignment horizontal="center" vertical="center" wrapText="1"/>
    </xf>
    <xf numFmtId="1" fontId="14" fillId="0" borderId="5" xfId="0" applyNumberFormat="1" applyFont="1" applyFill="1" applyBorder="1" applyAlignment="1">
      <alignment horizontal="center" vertical="center" wrapText="1"/>
    </xf>
    <xf numFmtId="0" fontId="27" fillId="0" borderId="0" xfId="0" applyFont="1" applyAlignment="1">
      <alignment horizontal="left" vertical="center" wrapText="1"/>
    </xf>
    <xf numFmtId="0" fontId="30" fillId="0" borderId="0" xfId="0" applyFont="1" applyAlignment="1">
      <alignment horizontal="left" vertical="center" wrapText="1"/>
    </xf>
    <xf numFmtId="0" fontId="22" fillId="5" borderId="21"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30" fillId="0" borderId="0" xfId="0" applyFont="1" applyAlignment="1">
      <alignment vertical="center" wrapText="1"/>
    </xf>
    <xf numFmtId="0" fontId="28" fillId="0" borderId="0" xfId="0" applyFont="1" applyAlignment="1">
      <alignment wrapText="1"/>
    </xf>
    <xf numFmtId="0" fontId="29" fillId="0" borderId="0" xfId="0" applyFont="1" applyAlignment="1">
      <alignment vertical="center" wrapText="1"/>
    </xf>
    <xf numFmtId="0" fontId="23" fillId="0" borderId="0" xfId="0" applyFont="1" applyAlignment="1">
      <alignment wrapText="1"/>
    </xf>
    <xf numFmtId="0" fontId="28" fillId="0" borderId="0" xfId="0" applyFont="1" applyAlignment="1">
      <alignment horizontal="left" vertical="center" wrapText="1"/>
    </xf>
    <xf numFmtId="0" fontId="22" fillId="4" borderId="40" xfId="0" applyFont="1" applyFill="1" applyBorder="1" applyAlignment="1">
      <alignment vertical="top" wrapText="1"/>
    </xf>
    <xf numFmtId="0" fontId="15" fillId="4" borderId="44" xfId="0" applyFont="1" applyFill="1" applyBorder="1" applyAlignment="1">
      <alignment vertical="top"/>
    </xf>
    <xf numFmtId="0" fontId="22" fillId="4" borderId="21" xfId="0" applyFont="1" applyFill="1" applyBorder="1" applyAlignment="1">
      <alignment horizontal="center" vertical="center" wrapText="1"/>
    </xf>
    <xf numFmtId="0" fontId="22" fillId="4" borderId="38" xfId="0" applyFont="1" applyFill="1" applyBorder="1" applyAlignment="1">
      <alignment horizontal="center" vertical="center" wrapText="1"/>
    </xf>
    <xf numFmtId="3" fontId="22" fillId="0" borderId="33" xfId="0" applyNumberFormat="1" applyFont="1" applyBorder="1" applyAlignment="1">
      <alignment horizontal="center" vertical="center" wrapText="1"/>
    </xf>
    <xf numFmtId="3" fontId="22" fillId="0" borderId="34" xfId="0" applyNumberFormat="1" applyFont="1" applyBorder="1" applyAlignment="1">
      <alignment horizontal="center" vertical="center" wrapText="1"/>
    </xf>
    <xf numFmtId="3" fontId="22" fillId="0" borderId="31" xfId="0" applyNumberFormat="1" applyFont="1" applyBorder="1" applyAlignment="1">
      <alignment horizontal="center" vertical="center" wrapText="1"/>
    </xf>
    <xf numFmtId="0" fontId="22" fillId="0" borderId="34" xfId="0" applyFont="1" applyBorder="1" applyAlignment="1">
      <alignment horizontal="center" vertical="center" wrapText="1"/>
    </xf>
    <xf numFmtId="0" fontId="22" fillId="0" borderId="31" xfId="0" applyFont="1" applyBorder="1" applyAlignment="1">
      <alignment horizontal="center" vertical="center" wrapText="1"/>
    </xf>
    <xf numFmtId="0" fontId="27" fillId="0" borderId="0" xfId="0" applyFont="1" applyAlignment="1">
      <alignment vertical="center" wrapText="1"/>
    </xf>
    <xf numFmtId="0" fontId="15" fillId="0" borderId="0" xfId="0" applyFont="1" applyAlignment="1">
      <alignment wrapText="1"/>
    </xf>
    <xf numFmtId="0" fontId="29" fillId="0" borderId="0" xfId="0" applyFont="1" applyAlignment="1">
      <alignment horizontal="left" vertical="center" wrapText="1"/>
    </xf>
    <xf numFmtId="0" fontId="22" fillId="3" borderId="21"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1" fillId="0" borderId="0" xfId="0" applyFont="1" applyAlignment="1">
      <alignment vertical="center" wrapText="1"/>
    </xf>
    <xf numFmtId="0" fontId="20" fillId="0" borderId="0" xfId="0" applyFont="1" applyAlignment="1">
      <alignment wrapText="1"/>
    </xf>
    <xf numFmtId="0" fontId="6" fillId="0" borderId="0" xfId="0" applyFont="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 fontId="5" fillId="0" borderId="9"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9"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CC99FF"/>
      <color rgb="FFFF99FF"/>
      <color rgb="FF99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3C5D-E87C-4954-91E5-8266EA2502A3}">
  <sheetPr codeName="Sheet1"/>
  <dimension ref="A1:M50"/>
  <sheetViews>
    <sheetView zoomScaleNormal="100" workbookViewId="0">
      <pane xSplit="1" ySplit="4" topLeftCell="B47" activePane="bottomRight" state="frozen"/>
      <selection activeCell="L19" sqref="L19"/>
      <selection pane="topRight" activeCell="L19" sqref="L19"/>
      <selection pane="bottomLeft" activeCell="L19" sqref="L19"/>
      <selection pane="bottomRight" activeCell="I55" sqref="I55"/>
    </sheetView>
  </sheetViews>
  <sheetFormatPr defaultColWidth="9.1796875" defaultRowHeight="13" x14ac:dyDescent="0.3"/>
  <cols>
    <col min="1" max="1" width="50" style="401" customWidth="1"/>
    <col min="2" max="2" width="11.26953125" style="401" customWidth="1"/>
    <col min="3" max="3" width="14.26953125" style="401" customWidth="1"/>
    <col min="4" max="4" width="11.26953125" style="401" customWidth="1"/>
    <col min="5" max="5" width="12.7265625" style="401" customWidth="1"/>
    <col min="6" max="8" width="11.26953125" style="401" customWidth="1"/>
    <col min="9" max="9" width="11.26953125" style="416" customWidth="1"/>
    <col min="10" max="10" width="9.1796875" style="401" customWidth="1"/>
    <col min="11" max="11" width="16.453125" style="417" bestFit="1" customWidth="1"/>
    <col min="12" max="34" width="19.1796875" style="401" customWidth="1"/>
    <col min="35" max="16384" width="9.1796875" style="401"/>
  </cols>
  <sheetData>
    <row r="1" spans="1:13" ht="34.5" customHeight="1" x14ac:dyDescent="0.35">
      <c r="A1" s="437" t="s">
        <v>668</v>
      </c>
      <c r="B1" s="438"/>
      <c r="C1" s="438"/>
      <c r="D1" s="438"/>
      <c r="E1" s="438"/>
      <c r="F1" s="438"/>
      <c r="G1" s="438"/>
      <c r="H1" s="438"/>
      <c r="I1" s="438"/>
      <c r="L1" s="402"/>
    </row>
    <row r="2" spans="1:13" ht="26" x14ac:dyDescent="0.3">
      <c r="F2" s="422">
        <v>119.46900000000001</v>
      </c>
      <c r="G2" s="422">
        <v>139.62899999999999</v>
      </c>
      <c r="H2" s="422">
        <v>58.149000000000001</v>
      </c>
      <c r="I2" s="394" t="s">
        <v>34</v>
      </c>
    </row>
    <row r="3" spans="1:13" x14ac:dyDescent="0.3">
      <c r="A3" s="439" t="s">
        <v>0</v>
      </c>
      <c r="B3" s="380" t="s">
        <v>2</v>
      </c>
      <c r="C3" s="380" t="s">
        <v>3</v>
      </c>
      <c r="D3" s="380" t="s">
        <v>4</v>
      </c>
      <c r="E3" s="380" t="s">
        <v>5</v>
      </c>
      <c r="F3" s="380" t="s">
        <v>6</v>
      </c>
      <c r="G3" s="380" t="s">
        <v>7</v>
      </c>
      <c r="H3" s="380" t="s">
        <v>8</v>
      </c>
      <c r="I3" s="403" t="s">
        <v>9</v>
      </c>
    </row>
    <row r="4" spans="1:13" ht="65" x14ac:dyDescent="0.3">
      <c r="A4" s="440"/>
      <c r="B4" s="380" t="s">
        <v>10</v>
      </c>
      <c r="C4" s="380" t="s">
        <v>11</v>
      </c>
      <c r="D4" s="380" t="s">
        <v>12</v>
      </c>
      <c r="E4" s="380" t="s">
        <v>663</v>
      </c>
      <c r="F4" s="380" t="s">
        <v>13</v>
      </c>
      <c r="G4" s="380" t="s">
        <v>14</v>
      </c>
      <c r="H4" s="380" t="s">
        <v>15</v>
      </c>
      <c r="I4" s="403" t="s">
        <v>664</v>
      </c>
    </row>
    <row r="5" spans="1:13" x14ac:dyDescent="0.3">
      <c r="A5" s="400" t="s">
        <v>16</v>
      </c>
      <c r="B5" s="374" t="s">
        <v>1</v>
      </c>
      <c r="C5" s="381"/>
      <c r="D5" s="375"/>
      <c r="E5" s="375"/>
      <c r="F5" s="375"/>
      <c r="G5" s="375"/>
      <c r="H5" s="375"/>
      <c r="I5" s="399"/>
    </row>
    <row r="6" spans="1:13" x14ac:dyDescent="0.3">
      <c r="A6" s="400" t="s">
        <v>17</v>
      </c>
      <c r="B6" s="374" t="s">
        <v>1</v>
      </c>
      <c r="C6" s="381"/>
      <c r="D6" s="375"/>
      <c r="E6" s="375"/>
      <c r="F6" s="375"/>
      <c r="G6" s="375"/>
      <c r="H6" s="375"/>
      <c r="I6" s="399"/>
    </row>
    <row r="7" spans="1:13" x14ac:dyDescent="0.3">
      <c r="A7" s="400" t="s">
        <v>18</v>
      </c>
      <c r="B7" s="374"/>
      <c r="C7" s="375"/>
      <c r="D7" s="375"/>
      <c r="E7" s="375"/>
      <c r="F7" s="375"/>
      <c r="G7" s="375"/>
      <c r="H7" s="375"/>
      <c r="I7" s="399"/>
    </row>
    <row r="8" spans="1:13" x14ac:dyDescent="0.3">
      <c r="A8" s="400" t="s">
        <v>35</v>
      </c>
      <c r="B8" s="374">
        <v>2</v>
      </c>
      <c r="C8" s="375">
        <v>1</v>
      </c>
      <c r="D8" s="375">
        <f>B8*C8</f>
        <v>2</v>
      </c>
      <c r="E8" s="375">
        <v>8</v>
      </c>
      <c r="F8" s="375">
        <f>D8*E8</f>
        <v>16</v>
      </c>
      <c r="G8" s="375">
        <f>F8*0.05</f>
        <v>0.8</v>
      </c>
      <c r="H8" s="375">
        <f>F8*0.1</f>
        <v>1.6</v>
      </c>
      <c r="I8" s="399">
        <f>F8*$F$2+G8*$G$2+H8*$H$2</f>
        <v>2116.2456000000002</v>
      </c>
    </row>
    <row r="9" spans="1:13" x14ac:dyDescent="0.3">
      <c r="A9" s="400" t="s">
        <v>670</v>
      </c>
      <c r="B9" s="374"/>
      <c r="C9" s="375"/>
      <c r="D9" s="375"/>
      <c r="E9" s="375"/>
      <c r="F9" s="375"/>
      <c r="G9" s="375"/>
      <c r="H9" s="375"/>
      <c r="I9" s="399"/>
      <c r="K9" s="430" t="s">
        <v>675</v>
      </c>
      <c r="M9" s="401">
        <v>53</v>
      </c>
    </row>
    <row r="10" spans="1:13" ht="15.5" x14ac:dyDescent="0.3">
      <c r="A10" s="400" t="s">
        <v>672</v>
      </c>
      <c r="B10" s="374">
        <v>40</v>
      </c>
      <c r="C10" s="375">
        <v>1</v>
      </c>
      <c r="D10" s="376">
        <f t="shared" ref="D10" si="0">B10*C10</f>
        <v>40</v>
      </c>
      <c r="E10" s="385">
        <f>8/3</f>
        <v>2.6666666666666665</v>
      </c>
      <c r="F10" s="397">
        <f>D10*E10</f>
        <v>106.66666666666666</v>
      </c>
      <c r="G10" s="398">
        <f>F10*0.05</f>
        <v>5.333333333333333</v>
      </c>
      <c r="H10" s="398">
        <f>F10*0.1</f>
        <v>10.666666666666666</v>
      </c>
      <c r="I10" s="399">
        <f>F10*$F$2+G10*$G$2+H10*$H$2</f>
        <v>14108.304</v>
      </c>
      <c r="K10" s="430" t="s">
        <v>676</v>
      </c>
      <c r="M10" s="401">
        <v>115</v>
      </c>
    </row>
    <row r="11" spans="1:13" ht="15.5" x14ac:dyDescent="0.3">
      <c r="A11" s="400" t="s">
        <v>671</v>
      </c>
      <c r="B11" s="424" t="s">
        <v>674</v>
      </c>
      <c r="C11" s="425" t="s">
        <v>674</v>
      </c>
      <c r="D11" s="426" t="s">
        <v>674</v>
      </c>
      <c r="E11" s="427" t="s">
        <v>674</v>
      </c>
      <c r="F11" s="428" t="s">
        <v>674</v>
      </c>
      <c r="G11" s="429" t="s">
        <v>674</v>
      </c>
      <c r="H11" s="429" t="s">
        <v>674</v>
      </c>
      <c r="I11" s="399">
        <f>((51*2*10000/5)+(117*10000/5))</f>
        <v>438000</v>
      </c>
    </row>
    <row r="12" spans="1:13" x14ac:dyDescent="0.3">
      <c r="A12" s="400" t="s">
        <v>678</v>
      </c>
      <c r="B12" s="425" t="s">
        <v>1</v>
      </c>
      <c r="C12" s="373"/>
      <c r="D12" s="426"/>
      <c r="E12" s="427"/>
      <c r="F12" s="428"/>
      <c r="G12" s="429"/>
      <c r="H12" s="429"/>
      <c r="I12" s="399"/>
    </row>
    <row r="13" spans="1:13" x14ac:dyDescent="0.3">
      <c r="A13" s="400" t="s">
        <v>677</v>
      </c>
      <c r="B13" s="425" t="s">
        <v>1</v>
      </c>
      <c r="C13" s="373"/>
      <c r="D13" s="426"/>
      <c r="E13" s="427"/>
      <c r="F13" s="428"/>
      <c r="G13" s="429"/>
      <c r="H13" s="429"/>
      <c r="I13" s="399"/>
    </row>
    <row r="14" spans="1:13" x14ac:dyDescent="0.3">
      <c r="A14" s="400" t="s">
        <v>83</v>
      </c>
      <c r="B14" s="375" t="s">
        <v>1</v>
      </c>
      <c r="C14" s="373"/>
      <c r="D14" s="375"/>
      <c r="E14" s="375"/>
      <c r="F14" s="375"/>
      <c r="G14" s="375"/>
      <c r="H14" s="375"/>
      <c r="I14" s="399"/>
    </row>
    <row r="15" spans="1:13" x14ac:dyDescent="0.3">
      <c r="A15" s="400" t="s">
        <v>84</v>
      </c>
      <c r="B15" s="374"/>
      <c r="C15" s="375"/>
      <c r="D15" s="396"/>
      <c r="E15" s="375"/>
      <c r="F15" s="375"/>
      <c r="G15" s="375"/>
      <c r="H15" s="375"/>
      <c r="I15" s="399"/>
      <c r="K15" s="418" t="s">
        <v>549</v>
      </c>
    </row>
    <row r="16" spans="1:13" ht="15.5" x14ac:dyDescent="0.3">
      <c r="A16" s="400" t="s">
        <v>679</v>
      </c>
      <c r="B16" s="374">
        <v>2</v>
      </c>
      <c r="C16" s="375">
        <v>1</v>
      </c>
      <c r="D16" s="396">
        <f t="shared" ref="D16:D19" si="1">B16*C16</f>
        <v>2</v>
      </c>
      <c r="E16" s="375">
        <v>0</v>
      </c>
      <c r="F16" s="375">
        <f t="shared" ref="F16:F21" si="2">D16*E16</f>
        <v>0</v>
      </c>
      <c r="G16" s="375">
        <f t="shared" ref="G16:G17" si="3">F16*0.05</f>
        <v>0</v>
      </c>
      <c r="H16" s="375">
        <f t="shared" ref="H16:H17" si="4">F16*0.1</f>
        <v>0</v>
      </c>
      <c r="I16" s="399">
        <f t="shared" ref="I16:I21" si="5">F16*$F$2+G16*$G$2+H16*$H$2</f>
        <v>0</v>
      </c>
      <c r="K16" s="419">
        <f t="shared" ref="K16:K21" si="6">C16*E16</f>
        <v>0</v>
      </c>
    </row>
    <row r="17" spans="1:11" ht="15.5" x14ac:dyDescent="0.3">
      <c r="A17" s="400" t="s">
        <v>680</v>
      </c>
      <c r="B17" s="374">
        <v>2</v>
      </c>
      <c r="C17" s="375">
        <v>1</v>
      </c>
      <c r="D17" s="396">
        <f t="shared" si="1"/>
        <v>2</v>
      </c>
      <c r="E17" s="375">
        <v>0</v>
      </c>
      <c r="F17" s="375">
        <f t="shared" si="2"/>
        <v>0</v>
      </c>
      <c r="G17" s="375">
        <f t="shared" si="3"/>
        <v>0</v>
      </c>
      <c r="H17" s="375">
        <f t="shared" si="4"/>
        <v>0</v>
      </c>
      <c r="I17" s="399">
        <f t="shared" si="5"/>
        <v>0</v>
      </c>
      <c r="K17" s="419">
        <f t="shared" si="6"/>
        <v>0</v>
      </c>
    </row>
    <row r="18" spans="1:11" ht="15.5" x14ac:dyDescent="0.3">
      <c r="A18" s="400" t="s">
        <v>681</v>
      </c>
      <c r="B18" s="374">
        <v>40</v>
      </c>
      <c r="C18" s="375">
        <v>1</v>
      </c>
      <c r="D18" s="396">
        <f t="shared" si="1"/>
        <v>40</v>
      </c>
      <c r="E18" s="375">
        <v>0</v>
      </c>
      <c r="F18" s="375">
        <f t="shared" si="2"/>
        <v>0</v>
      </c>
      <c r="G18" s="375"/>
      <c r="H18" s="375"/>
      <c r="I18" s="399">
        <f t="shared" si="5"/>
        <v>0</v>
      </c>
      <c r="K18" s="419">
        <f t="shared" si="6"/>
        <v>0</v>
      </c>
    </row>
    <row r="19" spans="1:11" ht="15.5" x14ac:dyDescent="0.3">
      <c r="A19" s="400" t="s">
        <v>682</v>
      </c>
      <c r="B19" s="374">
        <v>40</v>
      </c>
      <c r="C19" s="375">
        <v>1</v>
      </c>
      <c r="D19" s="396">
        <f t="shared" si="1"/>
        <v>40</v>
      </c>
      <c r="E19" s="375">
        <v>0</v>
      </c>
      <c r="F19" s="375">
        <f t="shared" si="2"/>
        <v>0</v>
      </c>
      <c r="G19" s="375">
        <f t="shared" ref="G19:G21" si="7">F19*0.05</f>
        <v>0</v>
      </c>
      <c r="H19" s="375">
        <f t="shared" ref="H19:H21" si="8">F19*0.1</f>
        <v>0</v>
      </c>
      <c r="I19" s="399">
        <f t="shared" si="5"/>
        <v>0</v>
      </c>
      <c r="K19" s="419">
        <f t="shared" si="6"/>
        <v>0</v>
      </c>
    </row>
    <row r="20" spans="1:11" ht="15.5" x14ac:dyDescent="0.3">
      <c r="A20" s="400" t="s">
        <v>683</v>
      </c>
      <c r="B20" s="404">
        <v>20</v>
      </c>
      <c r="C20" s="375">
        <v>1</v>
      </c>
      <c r="D20" s="396">
        <f>B20*C20</f>
        <v>20</v>
      </c>
      <c r="E20" s="375">
        <v>0</v>
      </c>
      <c r="F20" s="375">
        <f t="shared" si="2"/>
        <v>0</v>
      </c>
      <c r="G20" s="375">
        <f t="shared" si="7"/>
        <v>0</v>
      </c>
      <c r="H20" s="375">
        <f t="shared" si="8"/>
        <v>0</v>
      </c>
      <c r="I20" s="399">
        <f t="shared" si="5"/>
        <v>0</v>
      </c>
      <c r="K20" s="419">
        <f t="shared" si="6"/>
        <v>0</v>
      </c>
    </row>
    <row r="21" spans="1:11" ht="15.5" x14ac:dyDescent="0.3">
      <c r="A21" s="400" t="s">
        <v>684</v>
      </c>
      <c r="B21" s="374">
        <v>80</v>
      </c>
      <c r="C21" s="375">
        <v>1</v>
      </c>
      <c r="D21" s="396">
        <f>B21*C21</f>
        <v>80</v>
      </c>
      <c r="E21" s="375">
        <v>0</v>
      </c>
      <c r="F21" s="375">
        <f t="shared" si="2"/>
        <v>0</v>
      </c>
      <c r="G21" s="375">
        <f t="shared" si="7"/>
        <v>0</v>
      </c>
      <c r="H21" s="375">
        <f t="shared" si="8"/>
        <v>0</v>
      </c>
      <c r="I21" s="399">
        <f t="shared" si="5"/>
        <v>0</v>
      </c>
      <c r="K21" s="419">
        <f t="shared" si="6"/>
        <v>0</v>
      </c>
    </row>
    <row r="22" spans="1:11" ht="15.5" x14ac:dyDescent="0.3">
      <c r="A22" s="400" t="s">
        <v>685</v>
      </c>
      <c r="B22" s="374">
        <v>40</v>
      </c>
      <c r="C22" s="375">
        <v>1</v>
      </c>
      <c r="D22" s="396">
        <f t="shared" ref="D22:D25" si="9">B22*C22</f>
        <v>40</v>
      </c>
      <c r="E22" s="375">
        <v>0</v>
      </c>
      <c r="F22" s="397">
        <f t="shared" ref="F22:F24" si="10">D22*E22</f>
        <v>0</v>
      </c>
      <c r="G22" s="397">
        <f>F22*0.05</f>
        <v>0</v>
      </c>
      <c r="H22" s="397">
        <f>F22*0.1</f>
        <v>0</v>
      </c>
      <c r="I22" s="399">
        <f>F22*$F$2+G22*$G$2+H22*$H$2</f>
        <v>0</v>
      </c>
      <c r="K22" s="419">
        <f>C22*E22</f>
        <v>0</v>
      </c>
    </row>
    <row r="23" spans="1:11" x14ac:dyDescent="0.3">
      <c r="A23" s="400" t="s">
        <v>686</v>
      </c>
      <c r="B23" s="374">
        <v>4</v>
      </c>
      <c r="C23" s="375">
        <v>1</v>
      </c>
      <c r="D23" s="396">
        <f t="shared" si="9"/>
        <v>4</v>
      </c>
      <c r="E23" s="375">
        <v>8</v>
      </c>
      <c r="F23" s="397">
        <f t="shared" si="10"/>
        <v>32</v>
      </c>
      <c r="G23" s="397">
        <f>F23*0.05</f>
        <v>1.6</v>
      </c>
      <c r="H23" s="397">
        <f>F23*0.1</f>
        <v>3.2</v>
      </c>
      <c r="I23" s="399">
        <f>F23*$F$2+G23*$G$2+H23*$H$2</f>
        <v>4232.4912000000004</v>
      </c>
      <c r="K23" s="419">
        <f>C23*E23</f>
        <v>8</v>
      </c>
    </row>
    <row r="24" spans="1:11" x14ac:dyDescent="0.3">
      <c r="A24" s="400" t="s">
        <v>701</v>
      </c>
      <c r="B24" s="374">
        <v>40</v>
      </c>
      <c r="C24" s="375">
        <v>2</v>
      </c>
      <c r="D24" s="396">
        <f t="shared" si="9"/>
        <v>80</v>
      </c>
      <c r="E24" s="375">
        <v>8</v>
      </c>
      <c r="F24" s="397">
        <f t="shared" si="10"/>
        <v>640</v>
      </c>
      <c r="G24" s="397">
        <f>F24*0.05</f>
        <v>32</v>
      </c>
      <c r="H24" s="397">
        <f>F24*0.1</f>
        <v>64</v>
      </c>
      <c r="I24" s="399">
        <f>F24*$F$2+G24*$G$2+H24*$H$2</f>
        <v>84649.823999999993</v>
      </c>
      <c r="K24" s="419">
        <f>C24*E24</f>
        <v>16</v>
      </c>
    </row>
    <row r="25" spans="1:11" ht="14.25" customHeight="1" x14ac:dyDescent="0.3">
      <c r="A25" s="400" t="s">
        <v>687</v>
      </c>
      <c r="B25" s="374">
        <v>8</v>
      </c>
      <c r="C25" s="375">
        <v>1</v>
      </c>
      <c r="D25" s="396">
        <f t="shared" si="9"/>
        <v>8</v>
      </c>
      <c r="E25" s="375">
        <v>8</v>
      </c>
      <c r="F25" s="397">
        <f t="shared" ref="F25" si="11">D25*E25</f>
        <v>64</v>
      </c>
      <c r="G25" s="397">
        <f>F25*0.05</f>
        <v>3.2</v>
      </c>
      <c r="H25" s="397">
        <f>F25*0.1</f>
        <v>6.4</v>
      </c>
      <c r="I25" s="399">
        <f>F25*$F$2+G25*$G$2+H25*$H$2</f>
        <v>8464.9824000000008</v>
      </c>
      <c r="K25" s="410">
        <f>C25*E25</f>
        <v>8</v>
      </c>
    </row>
    <row r="26" spans="1:11" x14ac:dyDescent="0.3">
      <c r="A26" s="405" t="s">
        <v>24</v>
      </c>
      <c r="B26" s="406"/>
      <c r="C26" s="380"/>
      <c r="D26" s="396"/>
      <c r="E26" s="380"/>
      <c r="F26" s="441">
        <f>SUM(F5:H25)</f>
        <v>987.4666666666667</v>
      </c>
      <c r="G26" s="442"/>
      <c r="H26" s="443"/>
      <c r="I26" s="407">
        <f>SUM(I5:I25)</f>
        <v>551571.84719999996</v>
      </c>
      <c r="K26" s="420">
        <f>SUM(K16:K25)</f>
        <v>32</v>
      </c>
    </row>
    <row r="27" spans="1:11" x14ac:dyDescent="0.3">
      <c r="A27" s="400" t="s">
        <v>25</v>
      </c>
      <c r="B27" s="374"/>
      <c r="C27" s="375"/>
      <c r="D27" s="396"/>
      <c r="E27" s="375"/>
      <c r="F27" s="375"/>
      <c r="G27" s="375"/>
      <c r="H27" s="375"/>
      <c r="I27" s="399"/>
    </row>
    <row r="28" spans="1:11" x14ac:dyDescent="0.3">
      <c r="A28" s="400" t="s">
        <v>35</v>
      </c>
      <c r="B28" s="374" t="s">
        <v>26</v>
      </c>
      <c r="C28" s="375"/>
      <c r="D28" s="396"/>
      <c r="E28" s="375"/>
      <c r="F28" s="375"/>
      <c r="G28" s="375"/>
      <c r="H28" s="375"/>
      <c r="I28" s="399"/>
    </row>
    <row r="29" spans="1:11" ht="15.5" x14ac:dyDescent="0.3">
      <c r="A29" s="400" t="s">
        <v>665</v>
      </c>
      <c r="B29" s="374">
        <v>3</v>
      </c>
      <c r="C29" s="375">
        <v>1</v>
      </c>
      <c r="D29" s="396">
        <f t="shared" ref="D29" si="12">B29*C29</f>
        <v>3</v>
      </c>
      <c r="E29" s="375">
        <v>0</v>
      </c>
      <c r="F29" s="375">
        <f>D29*E29</f>
        <v>0</v>
      </c>
      <c r="G29" s="375">
        <f>F29*0.05</f>
        <v>0</v>
      </c>
      <c r="H29" s="375">
        <f t="shared" ref="H29" si="13">F29*0.1</f>
        <v>0</v>
      </c>
      <c r="I29" s="399">
        <f>F29*$F$2+G29*$G$2+H29*$H$2</f>
        <v>0</v>
      </c>
    </row>
    <row r="30" spans="1:11" ht="15.5" x14ac:dyDescent="0.3">
      <c r="A30" s="400" t="s">
        <v>688</v>
      </c>
      <c r="B30" s="375">
        <v>16</v>
      </c>
      <c r="C30" s="375">
        <v>1</v>
      </c>
      <c r="D30" s="375">
        <f>B30*C30</f>
        <v>16</v>
      </c>
      <c r="E30" s="375">
        <v>0</v>
      </c>
      <c r="F30" s="375">
        <f>D30*E30</f>
        <v>0</v>
      </c>
      <c r="G30" s="375">
        <f>F30*0.05</f>
        <v>0</v>
      </c>
      <c r="H30" s="375">
        <f t="shared" ref="H30" si="14">F30*0.1</f>
        <v>0</v>
      </c>
      <c r="I30" s="399">
        <f>F30*$F$2+G30*$G$2+H30*$H$2</f>
        <v>0</v>
      </c>
    </row>
    <row r="31" spans="1:11" x14ac:dyDescent="0.3">
      <c r="A31" s="400" t="s">
        <v>689</v>
      </c>
      <c r="B31" s="374" t="s">
        <v>691</v>
      </c>
      <c r="C31" s="375"/>
      <c r="D31" s="408"/>
      <c r="E31" s="375"/>
      <c r="F31" s="397"/>
      <c r="G31" s="398"/>
      <c r="H31" s="398"/>
      <c r="I31" s="399"/>
    </row>
    <row r="32" spans="1:11" ht="15.5" x14ac:dyDescent="0.3">
      <c r="A32" s="400" t="s">
        <v>690</v>
      </c>
      <c r="B32" s="374">
        <v>3</v>
      </c>
      <c r="C32" s="375">
        <v>1</v>
      </c>
      <c r="D32" s="396">
        <f t="shared" ref="D32" si="15">B32*C32</f>
        <v>3</v>
      </c>
      <c r="E32" s="375">
        <v>0</v>
      </c>
      <c r="F32" s="375">
        <f t="shared" ref="F32" si="16">D32*E32</f>
        <v>0</v>
      </c>
      <c r="G32" s="375">
        <f t="shared" ref="G32" si="17">F32*0.05</f>
        <v>0</v>
      </c>
      <c r="H32" s="375">
        <f t="shared" ref="H32" si="18">F32*0.1</f>
        <v>0</v>
      </c>
      <c r="I32" s="399">
        <f>F32*$F$2+G32*$G$2+H32*$H$2</f>
        <v>0</v>
      </c>
    </row>
    <row r="33" spans="1:11" x14ac:dyDescent="0.3">
      <c r="A33" s="400" t="s">
        <v>692</v>
      </c>
      <c r="B33" s="374" t="s">
        <v>691</v>
      </c>
      <c r="C33" s="375"/>
      <c r="D33" s="396"/>
      <c r="E33" s="375"/>
      <c r="F33" s="375"/>
      <c r="G33" s="375"/>
      <c r="H33" s="375"/>
      <c r="I33" s="399"/>
    </row>
    <row r="34" spans="1:11" x14ac:dyDescent="0.3">
      <c r="A34" s="400" t="s">
        <v>38</v>
      </c>
      <c r="B34" s="409" t="s">
        <v>1</v>
      </c>
      <c r="C34" s="410"/>
      <c r="D34" s="396"/>
      <c r="E34" s="410"/>
      <c r="F34" s="373"/>
      <c r="G34" s="373"/>
      <c r="H34" s="373"/>
      <c r="I34" s="411"/>
    </row>
    <row r="35" spans="1:11" x14ac:dyDescent="0.3">
      <c r="A35" s="405" t="s">
        <v>32</v>
      </c>
      <c r="B35" s="374"/>
      <c r="C35" s="375"/>
      <c r="D35" s="396"/>
      <c r="E35" s="375"/>
      <c r="F35" s="444">
        <f>SUM(F27:H34)</f>
        <v>0</v>
      </c>
      <c r="G35" s="444"/>
      <c r="H35" s="444"/>
      <c r="I35" s="407">
        <f>SUM(I27:I34)</f>
        <v>0</v>
      </c>
      <c r="K35" s="418" t="s">
        <v>550</v>
      </c>
    </row>
    <row r="36" spans="1:11" ht="13.5" x14ac:dyDescent="0.3">
      <c r="A36" s="412" t="s">
        <v>656</v>
      </c>
      <c r="B36" s="395"/>
      <c r="C36" s="396"/>
      <c r="D36" s="396"/>
      <c r="E36" s="396"/>
      <c r="F36" s="431"/>
      <c r="G36" s="431"/>
      <c r="H36" s="431"/>
      <c r="I36" s="413">
        <f>I26+I35</f>
        <v>551571.84719999996</v>
      </c>
      <c r="K36" s="418"/>
    </row>
    <row r="37" spans="1:11" ht="15" x14ac:dyDescent="0.3">
      <c r="A37" s="388" t="s">
        <v>693</v>
      </c>
      <c r="B37" s="423"/>
      <c r="C37" s="423"/>
      <c r="D37" s="423"/>
      <c r="E37" s="423"/>
      <c r="F37" s="444">
        <f>ROUND(F35+F26,-2)</f>
        <v>1000</v>
      </c>
      <c r="G37" s="445"/>
      <c r="H37" s="445"/>
      <c r="I37" s="407">
        <f>ROUND(I26+I35,-4)</f>
        <v>550000</v>
      </c>
      <c r="K37" s="420">
        <f>F37/K26</f>
        <v>31.25</v>
      </c>
    </row>
    <row r="38" spans="1:11" x14ac:dyDescent="0.3">
      <c r="A38" s="414"/>
      <c r="F38" s="415"/>
      <c r="K38" s="421"/>
    </row>
    <row r="39" spans="1:11" x14ac:dyDescent="0.3">
      <c r="A39" s="390" t="s">
        <v>33</v>
      </c>
    </row>
    <row r="40" spans="1:11" ht="38.25" customHeight="1" x14ac:dyDescent="0.3">
      <c r="A40" s="432" t="s">
        <v>669</v>
      </c>
      <c r="B40" s="432"/>
      <c r="C40" s="432"/>
      <c r="D40" s="432"/>
      <c r="E40" s="432"/>
      <c r="F40" s="432"/>
      <c r="G40" s="432"/>
      <c r="H40" s="432"/>
      <c r="I40" s="432"/>
    </row>
    <row r="41" spans="1:11" ht="49.5" customHeight="1" x14ac:dyDescent="0.3">
      <c r="A41" s="432" t="s">
        <v>666</v>
      </c>
      <c r="B41" s="432"/>
      <c r="C41" s="432"/>
      <c r="D41" s="432"/>
      <c r="E41" s="432"/>
      <c r="F41" s="432"/>
      <c r="G41" s="432"/>
      <c r="H41" s="432"/>
      <c r="I41" s="432"/>
    </row>
    <row r="42" spans="1:11" ht="27.75" customHeight="1" x14ac:dyDescent="0.3">
      <c r="A42" s="433" t="s">
        <v>673</v>
      </c>
      <c r="B42" s="434"/>
      <c r="C42" s="434"/>
      <c r="D42" s="434"/>
      <c r="E42" s="434"/>
      <c r="F42" s="434"/>
      <c r="G42" s="434"/>
      <c r="H42" s="434"/>
      <c r="I42" s="434"/>
    </row>
    <row r="43" spans="1:11" ht="29.25" customHeight="1" x14ac:dyDescent="0.3">
      <c r="A43" s="435" t="s">
        <v>697</v>
      </c>
      <c r="B43" s="436"/>
      <c r="C43" s="436"/>
      <c r="D43" s="436"/>
      <c r="E43" s="436"/>
      <c r="F43" s="436"/>
      <c r="G43" s="436"/>
      <c r="H43" s="436"/>
      <c r="I43" s="436"/>
    </row>
    <row r="44" spans="1:11" x14ac:dyDescent="0.3">
      <c r="A44" s="435" t="s">
        <v>548</v>
      </c>
      <c r="B44" s="436"/>
      <c r="C44" s="436"/>
      <c r="D44" s="436"/>
      <c r="E44" s="436"/>
      <c r="F44" s="436"/>
      <c r="G44" s="436"/>
      <c r="H44" s="436"/>
      <c r="I44" s="436"/>
    </row>
    <row r="45" spans="1:11" ht="25.5" customHeight="1" x14ac:dyDescent="0.3">
      <c r="A45" s="433" t="s">
        <v>667</v>
      </c>
      <c r="B45" s="433"/>
      <c r="C45" s="433"/>
      <c r="D45" s="433"/>
      <c r="E45" s="433"/>
      <c r="F45" s="433"/>
      <c r="G45" s="433"/>
      <c r="H45" s="433"/>
      <c r="I45" s="433"/>
    </row>
    <row r="46" spans="1:11" ht="15.5" x14ac:dyDescent="0.3">
      <c r="A46" s="391" t="s">
        <v>662</v>
      </c>
      <c r="I46" s="401"/>
    </row>
    <row r="50" ht="32.25" customHeight="1" x14ac:dyDescent="0.3"/>
  </sheetData>
  <mergeCells count="11">
    <mergeCell ref="A1:I1"/>
    <mergeCell ref="A40:I40"/>
    <mergeCell ref="A3:A4"/>
    <mergeCell ref="F26:H26"/>
    <mergeCell ref="F35:H35"/>
    <mergeCell ref="F37:H37"/>
    <mergeCell ref="A41:I41"/>
    <mergeCell ref="A42:I42"/>
    <mergeCell ref="A43:I43"/>
    <mergeCell ref="A44:I44"/>
    <mergeCell ref="A45:I45"/>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EEFB-D2B0-412F-A63E-85888EF78F3F}">
  <sheetPr codeName="Sheet19"/>
  <dimension ref="A1:J32"/>
  <sheetViews>
    <sheetView tabSelected="1" zoomScale="95" zoomScaleNormal="95" workbookViewId="0">
      <pane xSplit="1" ySplit="4" topLeftCell="B19" activePane="bottomRight" state="frozen"/>
      <selection pane="topRight" activeCell="B1" sqref="B1"/>
      <selection pane="bottomLeft" activeCell="A5" sqref="A5"/>
      <selection pane="bottomRight" activeCell="A25" sqref="A25"/>
    </sheetView>
  </sheetViews>
  <sheetFormatPr defaultColWidth="9.1796875" defaultRowHeight="14" x14ac:dyDescent="0.3"/>
  <cols>
    <col min="1" max="1" width="39" style="378" customWidth="1"/>
    <col min="2" max="6" width="12.1796875" style="378" customWidth="1"/>
    <col min="7" max="7" width="13.1796875" style="378" customWidth="1"/>
    <col min="8" max="8" width="12.1796875" style="378" customWidth="1"/>
    <col min="9" max="9" width="19" style="378" customWidth="1"/>
    <col min="10" max="16384" width="9.1796875" style="378"/>
  </cols>
  <sheetData>
    <row r="1" spans="1:10" ht="15" x14ac:dyDescent="0.3">
      <c r="A1" s="377" t="s">
        <v>694</v>
      </c>
    </row>
    <row r="2" spans="1:10" ht="14.5" x14ac:dyDescent="0.35">
      <c r="F2" s="422">
        <v>48.75</v>
      </c>
      <c r="G2" s="422">
        <v>65.709999999999994</v>
      </c>
      <c r="H2" s="422">
        <v>26.38</v>
      </c>
      <c r="I2" s="373" t="s">
        <v>39</v>
      </c>
      <c r="J2" s="379"/>
    </row>
    <row r="3" spans="1:10" x14ac:dyDescent="0.3">
      <c r="A3" s="445" t="s">
        <v>40</v>
      </c>
      <c r="B3" s="380" t="s">
        <v>2</v>
      </c>
      <c r="C3" s="380" t="s">
        <v>3</v>
      </c>
      <c r="D3" s="380" t="s">
        <v>4</v>
      </c>
      <c r="E3" s="380" t="s">
        <v>5</v>
      </c>
      <c r="F3" s="380" t="s">
        <v>6</v>
      </c>
      <c r="G3" s="380" t="s">
        <v>7</v>
      </c>
      <c r="H3" s="380" t="s">
        <v>8</v>
      </c>
      <c r="I3" s="380" t="s">
        <v>9</v>
      </c>
    </row>
    <row r="4" spans="1:10" ht="69.75" customHeight="1" x14ac:dyDescent="0.3">
      <c r="A4" s="439"/>
      <c r="B4" s="380" t="s">
        <v>41</v>
      </c>
      <c r="C4" s="380" t="s">
        <v>42</v>
      </c>
      <c r="D4" s="380" t="s">
        <v>43</v>
      </c>
      <c r="E4" s="380" t="s">
        <v>657</v>
      </c>
      <c r="F4" s="380" t="s">
        <v>13</v>
      </c>
      <c r="G4" s="380" t="s">
        <v>45</v>
      </c>
      <c r="H4" s="380" t="s">
        <v>46</v>
      </c>
      <c r="I4" s="380" t="s">
        <v>658</v>
      </c>
    </row>
    <row r="5" spans="1:10" ht="19.5" customHeight="1" x14ac:dyDescent="0.3">
      <c r="A5" s="381" t="s">
        <v>659</v>
      </c>
      <c r="B5" s="374"/>
      <c r="C5" s="375"/>
      <c r="D5" s="375"/>
      <c r="E5" s="375"/>
      <c r="F5" s="375"/>
      <c r="G5" s="375"/>
      <c r="H5" s="375"/>
      <c r="I5" s="382"/>
    </row>
    <row r="6" spans="1:10" ht="19.5" customHeight="1" x14ac:dyDescent="0.3">
      <c r="A6" s="383" t="s">
        <v>49</v>
      </c>
      <c r="B6" s="374">
        <v>4</v>
      </c>
      <c r="C6" s="375">
        <v>1</v>
      </c>
      <c r="D6" s="375">
        <f>B6*C6</f>
        <v>4</v>
      </c>
      <c r="E6" s="375">
        <v>0</v>
      </c>
      <c r="F6" s="375">
        <f>D6*E6</f>
        <v>0</v>
      </c>
      <c r="G6" s="375">
        <f>F6*0.05</f>
        <v>0</v>
      </c>
      <c r="H6" s="375">
        <f>F6*0.1</f>
        <v>0</v>
      </c>
      <c r="I6" s="384">
        <f t="shared" ref="I6:I13" si="0">F6*$F$2+G6*$G$2+H6*$H$2</f>
        <v>0</v>
      </c>
    </row>
    <row r="7" spans="1:10" ht="35.5" customHeight="1" x14ac:dyDescent="0.3">
      <c r="A7" s="381" t="s">
        <v>50</v>
      </c>
      <c r="B7" s="374">
        <v>4</v>
      </c>
      <c r="C7" s="375">
        <v>1</v>
      </c>
      <c r="D7" s="375">
        <f t="shared" ref="D7:D10" si="1">B7*C7</f>
        <v>4</v>
      </c>
      <c r="E7" s="375">
        <v>0</v>
      </c>
      <c r="F7" s="375">
        <f t="shared" ref="F7:F13" si="2">D7*E7</f>
        <v>0</v>
      </c>
      <c r="G7" s="375">
        <f t="shared" ref="G7:G13" si="3">F7*0.05</f>
        <v>0</v>
      </c>
      <c r="H7" s="375">
        <f t="shared" ref="H7:H13" si="4">F7*0.1</f>
        <v>0</v>
      </c>
      <c r="I7" s="384">
        <f t="shared" si="0"/>
        <v>0</v>
      </c>
    </row>
    <row r="8" spans="1:10" ht="19.5" customHeight="1" x14ac:dyDescent="0.3">
      <c r="A8" s="381" t="s">
        <v>51</v>
      </c>
      <c r="B8" s="374">
        <v>2</v>
      </c>
      <c r="C8" s="375">
        <v>1</v>
      </c>
      <c r="D8" s="375">
        <f t="shared" si="1"/>
        <v>2</v>
      </c>
      <c r="E8" s="375">
        <v>0</v>
      </c>
      <c r="F8" s="375">
        <f t="shared" si="2"/>
        <v>0</v>
      </c>
      <c r="G8" s="375">
        <f t="shared" si="3"/>
        <v>0</v>
      </c>
      <c r="H8" s="375">
        <f t="shared" si="4"/>
        <v>0</v>
      </c>
      <c r="I8" s="384">
        <f t="shared" si="0"/>
        <v>0</v>
      </c>
    </row>
    <row r="9" spans="1:10" ht="19.5" customHeight="1" x14ac:dyDescent="0.3">
      <c r="A9" s="381" t="s">
        <v>52</v>
      </c>
      <c r="B9" s="374">
        <v>2</v>
      </c>
      <c r="C9" s="375">
        <v>1</v>
      </c>
      <c r="D9" s="375">
        <f t="shared" si="1"/>
        <v>2</v>
      </c>
      <c r="E9" s="375">
        <v>0</v>
      </c>
      <c r="F9" s="375">
        <f t="shared" si="2"/>
        <v>0</v>
      </c>
      <c r="G9" s="375">
        <f t="shared" si="3"/>
        <v>0</v>
      </c>
      <c r="H9" s="375">
        <f t="shared" si="4"/>
        <v>0</v>
      </c>
      <c r="I9" s="384">
        <f t="shared" si="0"/>
        <v>0</v>
      </c>
    </row>
    <row r="10" spans="1:10" ht="35.5" customHeight="1" x14ac:dyDescent="0.3">
      <c r="A10" s="381" t="s">
        <v>53</v>
      </c>
      <c r="B10" s="374">
        <v>4</v>
      </c>
      <c r="C10" s="375">
        <v>1</v>
      </c>
      <c r="D10" s="375">
        <f t="shared" si="1"/>
        <v>4</v>
      </c>
      <c r="E10" s="375">
        <v>0</v>
      </c>
      <c r="F10" s="375">
        <f t="shared" si="2"/>
        <v>0</v>
      </c>
      <c r="G10" s="375">
        <f t="shared" si="3"/>
        <v>0</v>
      </c>
      <c r="H10" s="375">
        <f t="shared" si="4"/>
        <v>0</v>
      </c>
      <c r="I10" s="384">
        <f t="shared" si="0"/>
        <v>0</v>
      </c>
    </row>
    <row r="11" spans="1:10" ht="19.5" customHeight="1" x14ac:dyDescent="0.3">
      <c r="A11" s="383" t="s">
        <v>54</v>
      </c>
      <c r="B11" s="374"/>
      <c r="C11" s="375"/>
      <c r="D11" s="375"/>
      <c r="E11" s="375"/>
      <c r="F11" s="375">
        <f t="shared" si="2"/>
        <v>0</v>
      </c>
      <c r="G11" s="375">
        <f t="shared" si="3"/>
        <v>0</v>
      </c>
      <c r="H11" s="375">
        <f t="shared" si="4"/>
        <v>0</v>
      </c>
      <c r="I11" s="384">
        <f t="shared" si="0"/>
        <v>0</v>
      </c>
    </row>
    <row r="12" spans="1:10" s="387" customFormat="1" ht="35.5" customHeight="1" x14ac:dyDescent="0.35">
      <c r="A12" s="381" t="s">
        <v>695</v>
      </c>
      <c r="B12" s="374">
        <v>8</v>
      </c>
      <c r="C12" s="375">
        <v>5.5</v>
      </c>
      <c r="D12" s="376">
        <f t="shared" ref="D12:D13" si="5">B12*C12</f>
        <v>44</v>
      </c>
      <c r="E12" s="376">
        <v>8</v>
      </c>
      <c r="F12" s="376">
        <f t="shared" si="2"/>
        <v>352</v>
      </c>
      <c r="G12" s="385">
        <f t="shared" si="3"/>
        <v>17.600000000000001</v>
      </c>
      <c r="H12" s="385">
        <f t="shared" si="4"/>
        <v>35.200000000000003</v>
      </c>
      <c r="I12" s="384">
        <f t="shared" si="0"/>
        <v>19245.072</v>
      </c>
      <c r="J12" s="386"/>
    </row>
    <row r="13" spans="1:10" ht="19.5" customHeight="1" x14ac:dyDescent="0.3">
      <c r="A13" s="383" t="s">
        <v>660</v>
      </c>
      <c r="B13" s="374">
        <f>8*0.75</f>
        <v>6</v>
      </c>
      <c r="C13" s="375">
        <v>2</v>
      </c>
      <c r="D13" s="375">
        <f t="shared" si="5"/>
        <v>12</v>
      </c>
      <c r="E13" s="375">
        <v>8</v>
      </c>
      <c r="F13" s="376">
        <f t="shared" si="2"/>
        <v>96</v>
      </c>
      <c r="G13" s="385">
        <f t="shared" si="3"/>
        <v>4.8000000000000007</v>
      </c>
      <c r="H13" s="385">
        <f t="shared" si="4"/>
        <v>9.6000000000000014</v>
      </c>
      <c r="I13" s="384">
        <f t="shared" si="0"/>
        <v>5248.6559999999999</v>
      </c>
    </row>
    <row r="14" spans="1:10" ht="19.5" customHeight="1" x14ac:dyDescent="0.3">
      <c r="A14" s="383" t="s">
        <v>58</v>
      </c>
      <c r="B14" s="374"/>
      <c r="C14" s="375"/>
      <c r="D14" s="375"/>
      <c r="E14" s="375"/>
      <c r="F14" s="448">
        <f>SUM(F5:H13)</f>
        <v>515.20000000000005</v>
      </c>
      <c r="G14" s="449"/>
      <c r="H14" s="450"/>
      <c r="I14" s="384">
        <f>SUM(I6:I13)</f>
        <v>24493.727999999999</v>
      </c>
    </row>
    <row r="15" spans="1:10" ht="35.5" customHeight="1" x14ac:dyDescent="0.3">
      <c r="A15" s="388" t="s">
        <v>699</v>
      </c>
      <c r="B15" s="375"/>
      <c r="C15" s="375"/>
      <c r="D15" s="375"/>
      <c r="E15" s="375"/>
      <c r="F15" s="441">
        <f>ROUND(SUM(F5:H13),)</f>
        <v>515</v>
      </c>
      <c r="G15" s="442"/>
      <c r="H15" s="443"/>
      <c r="I15" s="389">
        <f>ROUND(SUM(I5:I13),-2)</f>
        <v>24500</v>
      </c>
    </row>
    <row r="17" spans="1:9" x14ac:dyDescent="0.3">
      <c r="A17" s="390" t="s">
        <v>33</v>
      </c>
    </row>
    <row r="18" spans="1:9" ht="30.75" customHeight="1" x14ac:dyDescent="0.3">
      <c r="A18" s="446" t="s">
        <v>696</v>
      </c>
      <c r="B18" s="446"/>
      <c r="C18" s="446"/>
      <c r="D18" s="446"/>
      <c r="E18" s="446"/>
      <c r="F18" s="446"/>
      <c r="G18" s="446"/>
      <c r="H18" s="446"/>
      <c r="I18" s="446"/>
    </row>
    <row r="19" spans="1:9" ht="49.75" customHeight="1" x14ac:dyDescent="0.3">
      <c r="A19" s="446" t="s">
        <v>61</v>
      </c>
      <c r="B19" s="446"/>
      <c r="C19" s="446"/>
      <c r="D19" s="446"/>
      <c r="E19" s="446"/>
      <c r="F19" s="446"/>
      <c r="G19" s="446"/>
      <c r="H19" s="446"/>
      <c r="I19" s="446"/>
    </row>
    <row r="20" spans="1:9" ht="21.75" customHeight="1" x14ac:dyDescent="0.3">
      <c r="A20" s="446" t="s">
        <v>62</v>
      </c>
      <c r="B20" s="446"/>
      <c r="C20" s="446"/>
      <c r="D20" s="446"/>
      <c r="E20" s="446"/>
      <c r="F20" s="446"/>
      <c r="G20" s="446"/>
      <c r="H20" s="446"/>
      <c r="I20" s="446"/>
    </row>
    <row r="21" spans="1:9" ht="32.25" customHeight="1" x14ac:dyDescent="0.35">
      <c r="A21" s="435" t="s">
        <v>698</v>
      </c>
      <c r="B21" s="447"/>
      <c r="C21" s="447"/>
      <c r="D21" s="447"/>
      <c r="E21" s="447"/>
      <c r="F21" s="447"/>
      <c r="G21" s="447"/>
      <c r="H21" s="447"/>
      <c r="I21" s="447"/>
    </row>
    <row r="22" spans="1:9" ht="30.25" customHeight="1" x14ac:dyDescent="0.35">
      <c r="A22" s="435" t="s">
        <v>661</v>
      </c>
      <c r="B22" s="447"/>
      <c r="C22" s="447"/>
      <c r="D22" s="447"/>
      <c r="E22" s="447"/>
      <c r="F22" s="447"/>
      <c r="G22" s="447"/>
      <c r="H22" s="447"/>
      <c r="I22" s="447"/>
    </row>
    <row r="23" spans="1:9" ht="15.5" x14ac:dyDescent="0.3">
      <c r="A23" s="391" t="s">
        <v>700</v>
      </c>
    </row>
    <row r="29" spans="1:9" ht="15.5" x14ac:dyDescent="0.35">
      <c r="B29" s="379"/>
      <c r="C29" s="379"/>
      <c r="D29" s="392"/>
      <c r="E29" s="392"/>
    </row>
    <row r="30" spans="1:9" ht="15.5" x14ac:dyDescent="0.35">
      <c r="B30" s="379"/>
      <c r="C30" s="379"/>
      <c r="D30" s="392"/>
      <c r="E30" s="392"/>
    </row>
    <row r="31" spans="1:9" ht="15.5" x14ac:dyDescent="0.35">
      <c r="B31" s="379"/>
      <c r="C31" s="379"/>
      <c r="D31" s="392"/>
      <c r="E31" s="392"/>
    </row>
    <row r="32" spans="1:9" ht="14.5" x14ac:dyDescent="0.35">
      <c r="B32" s="393"/>
      <c r="C32" s="379"/>
      <c r="D32" s="379"/>
      <c r="E32" s="379"/>
    </row>
  </sheetData>
  <mergeCells count="8">
    <mergeCell ref="A20:I20"/>
    <mergeCell ref="A21:I21"/>
    <mergeCell ref="A22:I22"/>
    <mergeCell ref="A3:A4"/>
    <mergeCell ref="F14:H14"/>
    <mergeCell ref="F15:H15"/>
    <mergeCell ref="A18:I18"/>
    <mergeCell ref="A19:I19"/>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A0D0-C1EF-40A7-B09D-35C756D58997}">
  <sheetPr codeName="Sheet2">
    <tabColor rgb="FF7030A0"/>
  </sheetPr>
  <dimension ref="A1:V74"/>
  <sheetViews>
    <sheetView zoomScale="90" zoomScaleNormal="90" workbookViewId="0">
      <pane xSplit="1" ySplit="4" topLeftCell="B38" activePane="bottomRight" state="frozen"/>
      <selection activeCell="L19" sqref="L19"/>
      <selection pane="topRight" activeCell="L19" sqref="L19"/>
      <selection pane="bottomLeft" activeCell="L19" sqref="L19"/>
      <selection pane="bottomRight" activeCell="L19" sqref="L19"/>
    </sheetView>
  </sheetViews>
  <sheetFormatPr defaultColWidth="9.1796875" defaultRowHeight="14" x14ac:dyDescent="0.3"/>
  <cols>
    <col min="1" max="1" width="35.7265625" style="10" customWidth="1"/>
    <col min="2" max="9" width="10.7265625" style="10" customWidth="1"/>
    <col min="10" max="12" width="10.7265625" style="218" customWidth="1"/>
    <col min="13" max="13" width="10.7265625" style="283" customWidth="1"/>
    <col min="14" max="14" width="35.7265625" style="10" customWidth="1"/>
    <col min="15" max="21" width="10.7265625" style="10" customWidth="1"/>
    <col min="22" max="22" width="10.7265625" style="283" customWidth="1"/>
    <col min="23" max="16384" width="9.1796875" style="10"/>
  </cols>
  <sheetData>
    <row r="1" spans="1:22" x14ac:dyDescent="0.3">
      <c r="A1" s="460" t="s">
        <v>569</v>
      </c>
      <c r="B1" s="461"/>
      <c r="C1" s="461"/>
      <c r="D1" s="461"/>
      <c r="E1" s="461"/>
      <c r="F1" s="461"/>
      <c r="G1" s="461"/>
      <c r="H1" s="461"/>
      <c r="I1" s="461"/>
      <c r="J1" s="265"/>
      <c r="K1" s="265"/>
      <c r="L1" s="266"/>
      <c r="M1" s="300"/>
      <c r="N1" s="248" t="s">
        <v>650</v>
      </c>
      <c r="O1" s="249"/>
      <c r="P1" s="249"/>
      <c r="Q1" s="249"/>
      <c r="R1" s="249"/>
      <c r="S1" s="249"/>
      <c r="T1" s="249"/>
      <c r="U1" s="249"/>
      <c r="V1" s="284"/>
    </row>
    <row r="2" spans="1:22" x14ac:dyDescent="0.3">
      <c r="A2" s="317" t="s">
        <v>651</v>
      </c>
      <c r="B2" s="267"/>
      <c r="C2" s="267"/>
      <c r="D2" s="267"/>
      <c r="E2" s="267"/>
      <c r="F2" s="39">
        <v>119.46900000000001</v>
      </c>
      <c r="G2" s="39">
        <v>139.62899999999999</v>
      </c>
      <c r="H2" s="39">
        <v>58.149000000000001</v>
      </c>
      <c r="I2" s="40" t="s">
        <v>34</v>
      </c>
      <c r="J2" s="268" t="s">
        <v>573</v>
      </c>
      <c r="K2" s="269"/>
      <c r="L2" s="270"/>
      <c r="M2" s="301"/>
      <c r="N2" s="250"/>
      <c r="O2" s="251"/>
      <c r="P2" s="251"/>
      <c r="Q2" s="251"/>
      <c r="R2" s="251"/>
      <c r="S2" s="251"/>
      <c r="T2" s="251"/>
      <c r="U2" s="251"/>
      <c r="V2" s="285"/>
    </row>
    <row r="3" spans="1:22" ht="14.5" thickBot="1" x14ac:dyDescent="0.35">
      <c r="A3" s="462" t="s">
        <v>0</v>
      </c>
      <c r="B3" s="42" t="s">
        <v>2</v>
      </c>
      <c r="C3" s="42" t="s">
        <v>3</v>
      </c>
      <c r="D3" s="42" t="s">
        <v>4</v>
      </c>
      <c r="E3" s="42" t="s">
        <v>5</v>
      </c>
      <c r="F3" s="42" t="s">
        <v>6</v>
      </c>
      <c r="G3" s="42" t="s">
        <v>7</v>
      </c>
      <c r="H3" s="42" t="s">
        <v>8</v>
      </c>
      <c r="I3" s="42" t="s">
        <v>9</v>
      </c>
      <c r="J3" s="271">
        <f>69/(98+43+4+69)*100</f>
        <v>32.242990654205606</v>
      </c>
      <c r="K3" s="269"/>
      <c r="L3" s="270"/>
      <c r="M3" s="301"/>
      <c r="N3" s="453" t="s">
        <v>0</v>
      </c>
      <c r="O3" s="43" t="s">
        <v>2</v>
      </c>
      <c r="P3" s="43" t="s">
        <v>3</v>
      </c>
      <c r="Q3" s="43" t="s">
        <v>4</v>
      </c>
      <c r="R3" s="43" t="s">
        <v>5</v>
      </c>
      <c r="S3" s="43" t="s">
        <v>6</v>
      </c>
      <c r="T3" s="43" t="s">
        <v>7</v>
      </c>
      <c r="U3" s="43" t="s">
        <v>8</v>
      </c>
      <c r="V3" s="252" t="s">
        <v>9</v>
      </c>
    </row>
    <row r="4" spans="1:22" ht="70" x14ac:dyDescent="0.3">
      <c r="A4" s="463"/>
      <c r="B4" s="42" t="s">
        <v>10</v>
      </c>
      <c r="C4" s="42" t="s">
        <v>11</v>
      </c>
      <c r="D4" s="42" t="s">
        <v>12</v>
      </c>
      <c r="E4" s="42" t="s">
        <v>579</v>
      </c>
      <c r="F4" s="42" t="s">
        <v>13</v>
      </c>
      <c r="G4" s="42" t="s">
        <v>14</v>
      </c>
      <c r="H4" s="42" t="s">
        <v>15</v>
      </c>
      <c r="I4" s="45" t="s">
        <v>580</v>
      </c>
      <c r="J4" s="46" t="s">
        <v>574</v>
      </c>
      <c r="K4" s="47" t="s">
        <v>577</v>
      </c>
      <c r="L4" s="48" t="s">
        <v>576</v>
      </c>
      <c r="M4" s="302" t="s">
        <v>648</v>
      </c>
      <c r="N4" s="454"/>
      <c r="O4" s="43" t="s">
        <v>10</v>
      </c>
      <c r="P4" s="43" t="s">
        <v>11</v>
      </c>
      <c r="Q4" s="43" t="s">
        <v>12</v>
      </c>
      <c r="R4" s="43" t="s">
        <v>128</v>
      </c>
      <c r="S4" s="43" t="s">
        <v>13</v>
      </c>
      <c r="T4" s="43" t="s">
        <v>14</v>
      </c>
      <c r="U4" s="43" t="s">
        <v>15</v>
      </c>
      <c r="V4" s="252" t="s">
        <v>129</v>
      </c>
    </row>
    <row r="5" spans="1:22" x14ac:dyDescent="0.3">
      <c r="A5" s="243" t="s">
        <v>537</v>
      </c>
      <c r="B5" s="49" t="s">
        <v>1</v>
      </c>
      <c r="C5" s="50"/>
      <c r="D5" s="51"/>
      <c r="E5" s="51"/>
      <c r="F5" s="51"/>
      <c r="G5" s="51"/>
      <c r="H5" s="51"/>
      <c r="I5" s="52"/>
      <c r="J5" s="53"/>
      <c r="K5" s="54"/>
      <c r="L5" s="55"/>
      <c r="M5" s="303">
        <f t="shared" ref="M5:M58" si="0">I5-V5</f>
        <v>0</v>
      </c>
      <c r="N5" s="243" t="s">
        <v>16</v>
      </c>
      <c r="O5" s="56" t="s">
        <v>1</v>
      </c>
      <c r="P5" s="57"/>
      <c r="Q5" s="58"/>
      <c r="R5" s="58"/>
      <c r="S5" s="58"/>
      <c r="T5" s="58"/>
      <c r="U5" s="58"/>
      <c r="V5" s="286"/>
    </row>
    <row r="6" spans="1:22" x14ac:dyDescent="0.3">
      <c r="A6" s="243" t="s">
        <v>538</v>
      </c>
      <c r="B6" s="49" t="s">
        <v>1</v>
      </c>
      <c r="C6" s="50"/>
      <c r="D6" s="51"/>
      <c r="E6" s="51"/>
      <c r="F6" s="51"/>
      <c r="G6" s="51"/>
      <c r="H6" s="51"/>
      <c r="I6" s="52"/>
      <c r="J6" s="53"/>
      <c r="K6" s="54"/>
      <c r="L6" s="55"/>
      <c r="M6" s="303">
        <f t="shared" si="0"/>
        <v>0</v>
      </c>
      <c r="N6" s="243" t="s">
        <v>17</v>
      </c>
      <c r="O6" s="56" t="s">
        <v>1</v>
      </c>
      <c r="P6" s="57"/>
      <c r="Q6" s="58"/>
      <c r="R6" s="58"/>
      <c r="S6" s="58"/>
      <c r="T6" s="58"/>
      <c r="U6" s="58"/>
      <c r="V6" s="286"/>
    </row>
    <row r="7" spans="1:22" ht="42" x14ac:dyDescent="0.3">
      <c r="A7" s="244"/>
      <c r="B7" s="59"/>
      <c r="C7" s="60"/>
      <c r="D7" s="61"/>
      <c r="E7" s="61"/>
      <c r="F7" s="61"/>
      <c r="G7" s="61"/>
      <c r="H7" s="61"/>
      <c r="I7" s="62"/>
      <c r="J7" s="63"/>
      <c r="K7" s="64"/>
      <c r="L7" s="65"/>
      <c r="M7" s="303">
        <f t="shared" si="0"/>
        <v>-16350</v>
      </c>
      <c r="N7" s="243" t="s">
        <v>67</v>
      </c>
      <c r="O7" s="56">
        <v>40</v>
      </c>
      <c r="P7" s="58">
        <v>1</v>
      </c>
      <c r="Q7" s="58">
        <v>40</v>
      </c>
      <c r="R7" s="58" t="s">
        <v>68</v>
      </c>
      <c r="S7" s="58">
        <v>240</v>
      </c>
      <c r="T7" s="58">
        <v>12</v>
      </c>
      <c r="U7" s="58">
        <v>24</v>
      </c>
      <c r="V7" s="287">
        <v>16350</v>
      </c>
    </row>
    <row r="8" spans="1:22" x14ac:dyDescent="0.3">
      <c r="A8" s="243" t="s">
        <v>539</v>
      </c>
      <c r="B8" s="49"/>
      <c r="C8" s="51"/>
      <c r="D8" s="51"/>
      <c r="E8" s="51"/>
      <c r="F8" s="51"/>
      <c r="G8" s="51"/>
      <c r="H8" s="51"/>
      <c r="I8" s="52"/>
      <c r="J8" s="53"/>
      <c r="K8" s="54"/>
      <c r="L8" s="55"/>
      <c r="M8" s="303">
        <f t="shared" si="0"/>
        <v>0</v>
      </c>
      <c r="N8" s="243" t="s">
        <v>69</v>
      </c>
      <c r="O8" s="56"/>
      <c r="P8" s="58"/>
      <c r="Q8" s="58"/>
      <c r="R8" s="58"/>
      <c r="S8" s="58"/>
      <c r="T8" s="58"/>
      <c r="U8" s="58"/>
      <c r="V8" s="286"/>
    </row>
    <row r="9" spans="1:22" ht="28" x14ac:dyDescent="0.3">
      <c r="A9" s="256" t="s">
        <v>568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3">
        <f t="shared" si="0"/>
        <v>3519.7565500000001</v>
      </c>
      <c r="N9" s="243" t="s">
        <v>70</v>
      </c>
      <c r="O9" s="56">
        <v>2</v>
      </c>
      <c r="P9" s="58">
        <v>1</v>
      </c>
      <c r="Q9" s="58">
        <v>2</v>
      </c>
      <c r="R9" s="58" t="s">
        <v>68</v>
      </c>
      <c r="S9" s="58">
        <v>12</v>
      </c>
      <c r="T9" s="58">
        <v>1</v>
      </c>
      <c r="U9" s="58">
        <v>1</v>
      </c>
      <c r="V9" s="287">
        <v>845</v>
      </c>
    </row>
    <row r="10" spans="1:22" ht="16" x14ac:dyDescent="0.3">
      <c r="A10" s="256" t="s">
        <v>583</v>
      </c>
      <c r="B10" s="49"/>
      <c r="C10" s="51"/>
      <c r="D10" s="51"/>
      <c r="E10" s="51"/>
      <c r="F10" s="51"/>
      <c r="G10" s="51"/>
      <c r="H10" s="51"/>
      <c r="I10" s="52"/>
      <c r="J10" s="53"/>
      <c r="K10" s="54"/>
      <c r="L10" s="55"/>
      <c r="M10" s="303">
        <f t="shared" si="0"/>
        <v>0</v>
      </c>
      <c r="N10" s="243" t="s">
        <v>71</v>
      </c>
      <c r="O10" s="56"/>
      <c r="P10" s="58"/>
      <c r="Q10" s="58"/>
      <c r="R10" s="58"/>
      <c r="S10" s="58"/>
      <c r="T10" s="58"/>
      <c r="U10" s="58"/>
      <c r="V10" s="287"/>
    </row>
    <row r="11" spans="1:22" ht="16" x14ac:dyDescent="0.3">
      <c r="A11" s="272" t="s">
        <v>585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3">
        <f t="shared" si="0"/>
        <v>48420.370199999976</v>
      </c>
      <c r="N11" s="243" t="s">
        <v>76</v>
      </c>
      <c r="O11" s="56">
        <v>40</v>
      </c>
      <c r="P11" s="58" t="s">
        <v>72</v>
      </c>
      <c r="Q11" s="76">
        <v>304</v>
      </c>
      <c r="R11" s="58" t="s">
        <v>68</v>
      </c>
      <c r="S11" s="77">
        <v>1824</v>
      </c>
      <c r="T11" s="77">
        <v>91</v>
      </c>
      <c r="U11" s="78">
        <v>182</v>
      </c>
      <c r="V11" s="288">
        <v>124230</v>
      </c>
    </row>
    <row r="12" spans="1:22" ht="16" x14ac:dyDescent="0.3">
      <c r="A12" s="272" t="s">
        <v>587</v>
      </c>
      <c r="B12" s="49">
        <v>8</v>
      </c>
      <c r="C12" s="51">
        <v>3.9</v>
      </c>
      <c r="D12" s="79">
        <f>B12*C12</f>
        <v>31.2</v>
      </c>
      <c r="E12" s="69">
        <f>11/3</f>
        <v>3.6666666666666665</v>
      </c>
      <c r="F12" s="74">
        <f t="shared" ref="F12:F17" si="3">D12*E12</f>
        <v>114.39999999999999</v>
      </c>
      <c r="G12" s="80">
        <f>F12*0.05</f>
        <v>5.72</v>
      </c>
      <c r="H12" s="74">
        <f>F12*0.1</f>
        <v>11.44</v>
      </c>
      <c r="I12" s="52">
        <f t="shared" si="2"/>
        <v>15131.15604</v>
      </c>
      <c r="J12" s="53"/>
      <c r="K12" s="54"/>
      <c r="L12" s="75">
        <f>I12</f>
        <v>15131.15604</v>
      </c>
      <c r="M12" s="303">
        <f t="shared" si="0"/>
        <v>3326.1560399999998</v>
      </c>
      <c r="N12" s="243" t="s">
        <v>77</v>
      </c>
      <c r="O12" s="56">
        <v>8</v>
      </c>
      <c r="P12" s="58" t="s">
        <v>73</v>
      </c>
      <c r="Q12" s="81">
        <v>28.8</v>
      </c>
      <c r="R12" s="58" t="s">
        <v>68</v>
      </c>
      <c r="S12" s="78">
        <v>173</v>
      </c>
      <c r="T12" s="77">
        <v>9</v>
      </c>
      <c r="U12" s="82">
        <v>17</v>
      </c>
      <c r="V12" s="288">
        <v>11805</v>
      </c>
    </row>
    <row r="13" spans="1:22" ht="30" x14ac:dyDescent="0.3">
      <c r="A13" s="272" t="s">
        <v>589</v>
      </c>
      <c r="B13" s="49">
        <v>2</v>
      </c>
      <c r="C13" s="51">
        <v>365</v>
      </c>
      <c r="D13" s="83">
        <f>B13*C13</f>
        <v>730</v>
      </c>
      <c r="E13" s="73">
        <v>4</v>
      </c>
      <c r="F13" s="74">
        <f t="shared" si="3"/>
        <v>2920</v>
      </c>
      <c r="G13" s="74">
        <f>F13*0.05</f>
        <v>146</v>
      </c>
      <c r="H13" s="74">
        <f>F13*0.1</f>
        <v>292</v>
      </c>
      <c r="I13" s="52">
        <f t="shared" si="2"/>
        <v>386214.82200000004</v>
      </c>
      <c r="J13" s="53"/>
      <c r="K13" s="54"/>
      <c r="L13" s="75">
        <f>I13</f>
        <v>386214.82200000004</v>
      </c>
      <c r="M13" s="303">
        <f t="shared" si="0"/>
        <v>386214.82200000004</v>
      </c>
      <c r="N13" s="243" t="s">
        <v>78</v>
      </c>
      <c r="O13" s="56">
        <v>2</v>
      </c>
      <c r="P13" s="58" t="s">
        <v>74</v>
      </c>
      <c r="Q13" s="84">
        <v>730</v>
      </c>
      <c r="R13" s="58" t="s">
        <v>75</v>
      </c>
      <c r="S13" s="77">
        <v>0</v>
      </c>
      <c r="T13" s="77">
        <v>0</v>
      </c>
      <c r="U13" s="77">
        <v>0</v>
      </c>
      <c r="V13" s="288">
        <v>0</v>
      </c>
    </row>
    <row r="14" spans="1:22" ht="28" x14ac:dyDescent="0.3">
      <c r="A14" s="273"/>
      <c r="B14" s="85"/>
      <c r="C14" s="86"/>
      <c r="D14" s="86"/>
      <c r="E14" s="87"/>
      <c r="F14" s="88"/>
      <c r="G14" s="88"/>
      <c r="H14" s="88"/>
      <c r="I14" s="89"/>
      <c r="J14" s="90"/>
      <c r="K14" s="91"/>
      <c r="L14" s="92"/>
      <c r="M14" s="303">
        <f t="shared" si="0"/>
        <v>-16350</v>
      </c>
      <c r="N14" s="243" t="s">
        <v>79</v>
      </c>
      <c r="O14" s="56">
        <v>40</v>
      </c>
      <c r="P14" s="58">
        <v>1</v>
      </c>
      <c r="Q14" s="84">
        <v>40</v>
      </c>
      <c r="R14" s="58" t="s">
        <v>68</v>
      </c>
      <c r="S14" s="58">
        <v>240</v>
      </c>
      <c r="T14" s="58">
        <v>12</v>
      </c>
      <c r="U14" s="58">
        <v>24</v>
      </c>
      <c r="V14" s="287">
        <v>16350</v>
      </c>
    </row>
    <row r="15" spans="1:22" ht="16" x14ac:dyDescent="0.3">
      <c r="A15" s="274" t="s">
        <v>591</v>
      </c>
      <c r="B15" s="93">
        <v>40</v>
      </c>
      <c r="C15" s="94">
        <v>6.3</v>
      </c>
      <c r="D15" s="94">
        <f t="shared" ref="D15:D16" si="4">B15*C15</f>
        <v>252</v>
      </c>
      <c r="E15" s="95">
        <v>0</v>
      </c>
      <c r="F15" s="96">
        <f>D15*E15</f>
        <v>0</v>
      </c>
      <c r="G15" s="96">
        <f t="shared" ref="G15:G16" si="5">F15*0.05</f>
        <v>0</v>
      </c>
      <c r="H15" s="96">
        <f t="shared" ref="H15:H16" si="6">F15*0.1</f>
        <v>0</v>
      </c>
      <c r="I15" s="97">
        <f t="shared" si="2"/>
        <v>0</v>
      </c>
      <c r="J15" s="70">
        <f>I15</f>
        <v>0</v>
      </c>
      <c r="K15" s="71"/>
      <c r="L15" s="72"/>
      <c r="M15" s="303">
        <f t="shared" si="0"/>
        <v>0</v>
      </c>
      <c r="N15" s="245"/>
      <c r="O15" s="85"/>
      <c r="P15" s="86"/>
      <c r="Q15" s="86"/>
      <c r="R15" s="86"/>
      <c r="S15" s="68"/>
      <c r="T15" s="68"/>
      <c r="U15" s="68"/>
      <c r="V15" s="289"/>
    </row>
    <row r="16" spans="1:22" ht="30" x14ac:dyDescent="0.3">
      <c r="A16" s="274" t="s">
        <v>592</v>
      </c>
      <c r="B16" s="93">
        <v>4</v>
      </c>
      <c r="C16" s="94">
        <v>1</v>
      </c>
      <c r="D16" s="94">
        <f t="shared" si="4"/>
        <v>4</v>
      </c>
      <c r="E16" s="98">
        <v>11</v>
      </c>
      <c r="F16" s="96">
        <f t="shared" ref="F16" si="7">D16*E16</f>
        <v>44</v>
      </c>
      <c r="G16" s="99">
        <f t="shared" si="5"/>
        <v>2.2000000000000002</v>
      </c>
      <c r="H16" s="99">
        <f t="shared" si="6"/>
        <v>4.4000000000000004</v>
      </c>
      <c r="I16" s="97">
        <f t="shared" si="2"/>
        <v>5819.6754000000001</v>
      </c>
      <c r="J16" s="70">
        <f>I16</f>
        <v>5819.6754000000001</v>
      </c>
      <c r="K16" s="71"/>
      <c r="L16" s="72"/>
      <c r="M16" s="303">
        <f t="shared" si="0"/>
        <v>5819.6754000000001</v>
      </c>
      <c r="N16" s="245"/>
      <c r="O16" s="85"/>
      <c r="P16" s="86"/>
      <c r="Q16" s="86"/>
      <c r="R16" s="86"/>
      <c r="S16" s="68"/>
      <c r="T16" s="68"/>
      <c r="U16" s="68"/>
      <c r="V16" s="289"/>
    </row>
    <row r="17" spans="1:22" ht="42" x14ac:dyDescent="0.3">
      <c r="A17" s="275" t="s">
        <v>542</v>
      </c>
      <c r="B17" s="100">
        <v>2</v>
      </c>
      <c r="C17" s="84">
        <v>12</v>
      </c>
      <c r="D17" s="84">
        <f>B17*C17</f>
        <v>24</v>
      </c>
      <c r="E17" s="51">
        <v>11</v>
      </c>
      <c r="F17" s="77">
        <f t="shared" si="3"/>
        <v>264</v>
      </c>
      <c r="G17" s="77">
        <f>F17*0.05</f>
        <v>13.200000000000001</v>
      </c>
      <c r="H17" s="77">
        <f>F17*0.1</f>
        <v>26.400000000000002</v>
      </c>
      <c r="I17" s="101">
        <f t="shared" si="2"/>
        <v>34918.0524</v>
      </c>
      <c r="J17" s="102"/>
      <c r="K17" s="103"/>
      <c r="L17" s="104">
        <f>I17</f>
        <v>34918.0524</v>
      </c>
      <c r="M17" s="303">
        <f t="shared" si="0"/>
        <v>34918.0524</v>
      </c>
      <c r="N17" s="246" t="s">
        <v>80</v>
      </c>
      <c r="O17" s="100">
        <v>2</v>
      </c>
      <c r="P17" s="84">
        <v>12</v>
      </c>
      <c r="Q17" s="84">
        <v>24</v>
      </c>
      <c r="R17" s="84" t="s">
        <v>75</v>
      </c>
      <c r="S17" s="77">
        <v>0</v>
      </c>
      <c r="T17" s="77">
        <v>0</v>
      </c>
      <c r="U17" s="77">
        <v>0</v>
      </c>
      <c r="V17" s="288">
        <v>0</v>
      </c>
    </row>
    <row r="18" spans="1:22" s="224" customFormat="1" x14ac:dyDescent="0.3">
      <c r="A18" s="254" t="s">
        <v>81</v>
      </c>
      <c r="B18" s="105" t="s">
        <v>29</v>
      </c>
      <c r="C18" s="106"/>
      <c r="D18" s="106"/>
      <c r="E18" s="107"/>
      <c r="F18" s="108"/>
      <c r="G18" s="109"/>
      <c r="H18" s="109"/>
      <c r="I18" s="110"/>
      <c r="J18" s="111"/>
      <c r="K18" s="112"/>
      <c r="L18" s="113"/>
      <c r="M18" s="303">
        <f t="shared" si="0"/>
        <v>0</v>
      </c>
      <c r="N18" s="254" t="s">
        <v>81</v>
      </c>
      <c r="O18" s="114" t="s">
        <v>82</v>
      </c>
      <c r="P18" s="106"/>
      <c r="Q18" s="106"/>
      <c r="R18" s="106"/>
      <c r="S18" s="108"/>
      <c r="T18" s="108"/>
      <c r="U18" s="108"/>
      <c r="V18" s="290"/>
    </row>
    <row r="19" spans="1:22" s="224" customFormat="1" x14ac:dyDescent="0.3">
      <c r="A19" s="254" t="s">
        <v>543</v>
      </c>
      <c r="B19" s="105" t="s">
        <v>29</v>
      </c>
      <c r="C19" s="116"/>
      <c r="D19" s="116"/>
      <c r="E19" s="116"/>
      <c r="F19" s="116"/>
      <c r="G19" s="116"/>
      <c r="H19" s="116"/>
      <c r="I19" s="110"/>
      <c r="J19" s="111"/>
      <c r="K19" s="112"/>
      <c r="L19" s="113"/>
      <c r="M19" s="303">
        <f t="shared" si="0"/>
        <v>0</v>
      </c>
      <c r="N19" s="255" t="s">
        <v>83</v>
      </c>
      <c r="O19" s="114" t="s">
        <v>82</v>
      </c>
      <c r="P19" s="116"/>
      <c r="Q19" s="116"/>
      <c r="R19" s="116"/>
      <c r="S19" s="116"/>
      <c r="T19" s="116"/>
      <c r="U19" s="116"/>
      <c r="V19" s="291"/>
    </row>
    <row r="20" spans="1:22" s="224" customFormat="1" ht="16" x14ac:dyDescent="0.3">
      <c r="A20" s="254" t="s">
        <v>593</v>
      </c>
      <c r="B20" s="116"/>
      <c r="C20" s="106"/>
      <c r="D20" s="106"/>
      <c r="E20" s="106"/>
      <c r="F20" s="116"/>
      <c r="G20" s="116"/>
      <c r="H20" s="116"/>
      <c r="I20" s="110"/>
      <c r="J20" s="111"/>
      <c r="K20" s="112"/>
      <c r="L20" s="113"/>
      <c r="M20" s="303">
        <f t="shared" si="0"/>
        <v>0</v>
      </c>
      <c r="N20" s="255" t="s">
        <v>84</v>
      </c>
      <c r="O20" s="105"/>
      <c r="P20" s="116"/>
      <c r="Q20" s="106"/>
      <c r="R20" s="116"/>
      <c r="S20" s="116"/>
      <c r="T20" s="116"/>
      <c r="U20" s="116"/>
      <c r="V20" s="292"/>
    </row>
    <row r="21" spans="1:22" ht="30" x14ac:dyDescent="0.3">
      <c r="A21" s="272" t="s">
        <v>595</v>
      </c>
      <c r="B21" s="56">
        <v>4</v>
      </c>
      <c r="C21" s="117">
        <v>1</v>
      </c>
      <c r="D21" s="117">
        <f t="shared" ref="D21:D45" si="8">B21*C21</f>
        <v>4</v>
      </c>
      <c r="E21" s="117">
        <v>0</v>
      </c>
      <c r="F21" s="58">
        <f>D21*E21</f>
        <v>0</v>
      </c>
      <c r="G21" s="58">
        <f>F21*0.05</f>
        <v>0</v>
      </c>
      <c r="H21" s="58">
        <f>F21*0.1</f>
        <v>0</v>
      </c>
      <c r="I21" s="101">
        <f>F21*$F$2+G21*$G$2+H21*$H$2</f>
        <v>0</v>
      </c>
      <c r="J21" s="102"/>
      <c r="K21" s="103"/>
      <c r="L21" s="104">
        <f t="shared" ref="L21:L29" si="9">I21</f>
        <v>0</v>
      </c>
      <c r="M21" s="303">
        <f t="shared" si="0"/>
        <v>0</v>
      </c>
      <c r="N21" s="243" t="s">
        <v>86</v>
      </c>
      <c r="O21" s="56" t="s">
        <v>1</v>
      </c>
      <c r="P21" s="58"/>
      <c r="Q21" s="84"/>
      <c r="R21" s="58"/>
      <c r="S21" s="58"/>
      <c r="T21" s="58"/>
      <c r="U21" s="58"/>
      <c r="V21" s="287"/>
    </row>
    <row r="22" spans="1:22" ht="44" x14ac:dyDescent="0.3">
      <c r="A22" s="272" t="s">
        <v>597</v>
      </c>
      <c r="B22" s="56">
        <v>4</v>
      </c>
      <c r="C22" s="58">
        <v>1</v>
      </c>
      <c r="D22" s="84">
        <f t="shared" si="8"/>
        <v>4</v>
      </c>
      <c r="E22" s="58">
        <v>0</v>
      </c>
      <c r="F22" s="58">
        <f>D22*E22</f>
        <v>0</v>
      </c>
      <c r="G22" s="58">
        <f>F22*0.05</f>
        <v>0</v>
      </c>
      <c r="H22" s="58">
        <f>F22*0.1</f>
        <v>0</v>
      </c>
      <c r="I22" s="101">
        <f>F22*$F$2+G22*$G$2+H22*$H$2</f>
        <v>0</v>
      </c>
      <c r="J22" s="102"/>
      <c r="K22" s="103"/>
      <c r="L22" s="104">
        <f t="shared" si="9"/>
        <v>0</v>
      </c>
      <c r="M22" s="303">
        <f t="shared" si="0"/>
        <v>0</v>
      </c>
      <c r="N22" s="243" t="s">
        <v>87</v>
      </c>
      <c r="O22" s="56" t="s">
        <v>1</v>
      </c>
      <c r="P22" s="58"/>
      <c r="Q22" s="84"/>
      <c r="R22" s="58"/>
      <c r="S22" s="58"/>
      <c r="T22" s="58"/>
      <c r="U22" s="58"/>
      <c r="V22" s="287"/>
    </row>
    <row r="23" spans="1:22" ht="16" x14ac:dyDescent="0.3">
      <c r="A23" s="272" t="s">
        <v>599</v>
      </c>
      <c r="B23" s="56">
        <v>2</v>
      </c>
      <c r="C23" s="58">
        <v>1</v>
      </c>
      <c r="D23" s="84">
        <f t="shared" si="8"/>
        <v>2</v>
      </c>
      <c r="E23" s="58">
        <v>0</v>
      </c>
      <c r="F23" s="58">
        <f>D23*E23</f>
        <v>0</v>
      </c>
      <c r="G23" s="58">
        <f>F23*0.05</f>
        <v>0</v>
      </c>
      <c r="H23" s="58">
        <f>F23*0.1</f>
        <v>0</v>
      </c>
      <c r="I23" s="101">
        <f>F23*$F$2+G23*$G$2+H23*$H$2</f>
        <v>0</v>
      </c>
      <c r="J23" s="102"/>
      <c r="K23" s="103"/>
      <c r="L23" s="104">
        <f t="shared" si="9"/>
        <v>0</v>
      </c>
      <c r="M23" s="303">
        <f t="shared" si="0"/>
        <v>-845</v>
      </c>
      <c r="N23" s="243" t="s">
        <v>85</v>
      </c>
      <c r="O23" s="56">
        <v>2</v>
      </c>
      <c r="P23" s="58">
        <v>1</v>
      </c>
      <c r="Q23" s="84">
        <v>2</v>
      </c>
      <c r="R23" s="58" t="s">
        <v>68</v>
      </c>
      <c r="S23" s="58">
        <v>12</v>
      </c>
      <c r="T23" s="58">
        <v>1</v>
      </c>
      <c r="U23" s="58">
        <v>1</v>
      </c>
      <c r="V23" s="287">
        <v>845</v>
      </c>
    </row>
    <row r="24" spans="1:22" ht="16" x14ac:dyDescent="0.3">
      <c r="A24" s="272" t="s">
        <v>601</v>
      </c>
      <c r="B24" s="56">
        <v>4</v>
      </c>
      <c r="C24" s="58">
        <v>1</v>
      </c>
      <c r="D24" s="84">
        <f t="shared" si="8"/>
        <v>4</v>
      </c>
      <c r="E24" s="58">
        <v>0</v>
      </c>
      <c r="F24" s="58">
        <f>D24*E24</f>
        <v>0</v>
      </c>
      <c r="G24" s="58">
        <f>F24*0.05</f>
        <v>0</v>
      </c>
      <c r="H24" s="58">
        <f>F24*0.1</f>
        <v>0</v>
      </c>
      <c r="I24" s="101">
        <f>F24*$F$2+G24*$G$2+H24*$H$2</f>
        <v>0</v>
      </c>
      <c r="J24" s="102"/>
      <c r="K24" s="103"/>
      <c r="L24" s="104">
        <f t="shared" si="9"/>
        <v>0</v>
      </c>
      <c r="M24" s="303">
        <f t="shared" si="0"/>
        <v>0</v>
      </c>
      <c r="N24" s="243" t="s">
        <v>88</v>
      </c>
      <c r="O24" s="56" t="s">
        <v>1</v>
      </c>
      <c r="P24" s="58"/>
      <c r="Q24" s="84"/>
      <c r="R24" s="58"/>
      <c r="S24" s="58"/>
      <c r="T24" s="58"/>
      <c r="U24" s="58"/>
      <c r="V24" s="287"/>
    </row>
    <row r="25" spans="1:22" ht="28" x14ac:dyDescent="0.3">
      <c r="A25" s="276"/>
      <c r="B25" s="66"/>
      <c r="C25" s="68"/>
      <c r="D25" s="86"/>
      <c r="E25" s="68"/>
      <c r="F25" s="68"/>
      <c r="G25" s="68"/>
      <c r="H25" s="68"/>
      <c r="I25" s="89"/>
      <c r="J25" s="90"/>
      <c r="K25" s="91"/>
      <c r="L25" s="92"/>
      <c r="M25" s="303">
        <f t="shared" si="0"/>
        <v>0</v>
      </c>
      <c r="N25" s="243" t="s">
        <v>89</v>
      </c>
      <c r="O25" s="56" t="s">
        <v>1</v>
      </c>
      <c r="P25" s="58"/>
      <c r="Q25" s="84"/>
      <c r="R25" s="58"/>
      <c r="S25" s="58"/>
      <c r="T25" s="58"/>
      <c r="U25" s="58"/>
      <c r="V25" s="287"/>
    </row>
    <row r="26" spans="1:22" x14ac:dyDescent="0.3">
      <c r="A26" s="276"/>
      <c r="B26" s="66"/>
      <c r="C26" s="68"/>
      <c r="D26" s="86"/>
      <c r="E26" s="68"/>
      <c r="F26" s="68"/>
      <c r="G26" s="68"/>
      <c r="H26" s="68"/>
      <c r="I26" s="89"/>
      <c r="J26" s="90"/>
      <c r="K26" s="91"/>
      <c r="L26" s="92"/>
      <c r="M26" s="303">
        <f t="shared" si="0"/>
        <v>-845</v>
      </c>
      <c r="N26" s="256" t="s">
        <v>90</v>
      </c>
      <c r="O26" s="56">
        <v>2</v>
      </c>
      <c r="P26" s="58">
        <v>1</v>
      </c>
      <c r="Q26" s="84">
        <v>2</v>
      </c>
      <c r="R26" s="58" t="s">
        <v>68</v>
      </c>
      <c r="S26" s="58">
        <v>12</v>
      </c>
      <c r="T26" s="58">
        <v>1</v>
      </c>
      <c r="U26" s="58">
        <v>1</v>
      </c>
      <c r="V26" s="287">
        <v>845</v>
      </c>
    </row>
    <row r="27" spans="1:22" ht="28" x14ac:dyDescent="0.3">
      <c r="A27" s="276"/>
      <c r="B27" s="66"/>
      <c r="C27" s="68"/>
      <c r="D27" s="86"/>
      <c r="E27" s="68"/>
      <c r="F27" s="68"/>
      <c r="G27" s="68"/>
      <c r="H27" s="68"/>
      <c r="I27" s="89"/>
      <c r="J27" s="90"/>
      <c r="K27" s="91"/>
      <c r="L27" s="92"/>
      <c r="M27" s="303">
        <f t="shared" si="0"/>
        <v>-845</v>
      </c>
      <c r="N27" s="243" t="s">
        <v>91</v>
      </c>
      <c r="O27" s="56">
        <v>2</v>
      </c>
      <c r="P27" s="58">
        <v>1</v>
      </c>
      <c r="Q27" s="84">
        <v>2</v>
      </c>
      <c r="R27" s="58" t="s">
        <v>68</v>
      </c>
      <c r="S27" s="58">
        <v>12</v>
      </c>
      <c r="T27" s="58">
        <v>1</v>
      </c>
      <c r="U27" s="58">
        <v>1</v>
      </c>
      <c r="V27" s="287">
        <v>845</v>
      </c>
    </row>
    <row r="28" spans="1:22" x14ac:dyDescent="0.3">
      <c r="A28" s="277" t="s">
        <v>555</v>
      </c>
      <c r="B28" s="119">
        <v>4</v>
      </c>
      <c r="C28" s="95">
        <v>1</v>
      </c>
      <c r="D28" s="94">
        <f t="shared" si="8"/>
        <v>4</v>
      </c>
      <c r="E28" s="120">
        <f>11/3</f>
        <v>3.6666666666666665</v>
      </c>
      <c r="F28" s="98">
        <f>D28*E28</f>
        <v>14.666666666666666</v>
      </c>
      <c r="G28" s="120">
        <f t="shared" ref="G28:G29" si="10">F28*0.05</f>
        <v>0.73333333333333339</v>
      </c>
      <c r="H28" s="120">
        <f t="shared" ref="H28:H29" si="11">F28*0.1</f>
        <v>1.4666666666666668</v>
      </c>
      <c r="I28" s="97">
        <f>F28*$F$2+G28*$G$2+H28*$H$2</f>
        <v>1939.8918000000001</v>
      </c>
      <c r="J28" s="102"/>
      <c r="K28" s="103"/>
      <c r="L28" s="104">
        <f t="shared" si="9"/>
        <v>1939.8918000000001</v>
      </c>
      <c r="M28" s="303">
        <f t="shared" si="0"/>
        <v>1094.8918000000001</v>
      </c>
      <c r="N28" s="243" t="s">
        <v>92</v>
      </c>
      <c r="O28" s="56">
        <v>2</v>
      </c>
      <c r="P28" s="58">
        <v>1</v>
      </c>
      <c r="Q28" s="84">
        <v>2</v>
      </c>
      <c r="R28" s="58" t="s">
        <v>68</v>
      </c>
      <c r="S28" s="58">
        <v>12</v>
      </c>
      <c r="T28" s="58">
        <v>1</v>
      </c>
      <c r="U28" s="58">
        <v>1</v>
      </c>
      <c r="V28" s="287">
        <v>845</v>
      </c>
    </row>
    <row r="29" spans="1:22" ht="28" x14ac:dyDescent="0.3">
      <c r="A29" s="277" t="s">
        <v>556</v>
      </c>
      <c r="B29" s="119">
        <v>4</v>
      </c>
      <c r="C29" s="95">
        <v>1</v>
      </c>
      <c r="D29" s="94">
        <f t="shared" si="8"/>
        <v>4</v>
      </c>
      <c r="E29" s="120">
        <f>11/3</f>
        <v>3.6666666666666665</v>
      </c>
      <c r="F29" s="98">
        <f t="shared" ref="F29:F36" si="12">D29*E29</f>
        <v>14.666666666666666</v>
      </c>
      <c r="G29" s="120">
        <f t="shared" si="10"/>
        <v>0.73333333333333339</v>
      </c>
      <c r="H29" s="120">
        <f t="shared" si="11"/>
        <v>1.4666666666666668</v>
      </c>
      <c r="I29" s="97">
        <f t="shared" ref="I29" si="13">F29*$F$2+G29*$G$2+H29*$H$2</f>
        <v>1939.8918000000001</v>
      </c>
      <c r="J29" s="122"/>
      <c r="K29" s="123"/>
      <c r="L29" s="104">
        <f t="shared" si="9"/>
        <v>1939.8918000000001</v>
      </c>
      <c r="M29" s="303">
        <f t="shared" si="0"/>
        <v>1939.8918000000001</v>
      </c>
      <c r="N29" s="244"/>
      <c r="O29" s="66"/>
      <c r="P29" s="68"/>
      <c r="Q29" s="86"/>
      <c r="R29" s="68"/>
      <c r="S29" s="68"/>
      <c r="T29" s="68"/>
      <c r="U29" s="68"/>
      <c r="V29" s="289"/>
    </row>
    <row r="30" spans="1:22" x14ac:dyDescent="0.3">
      <c r="A30" s="276"/>
      <c r="B30" s="124"/>
      <c r="C30" s="125"/>
      <c r="D30" s="126"/>
      <c r="E30" s="127"/>
      <c r="F30" s="87"/>
      <c r="G30" s="127"/>
      <c r="H30" s="127"/>
      <c r="I30" s="128"/>
      <c r="J30" s="129"/>
      <c r="K30" s="130"/>
      <c r="L30" s="92"/>
      <c r="M30" s="303">
        <f t="shared" si="0"/>
        <v>-16350</v>
      </c>
      <c r="N30" s="256" t="s">
        <v>93</v>
      </c>
      <c r="O30" s="56">
        <v>40</v>
      </c>
      <c r="P30" s="58">
        <v>1</v>
      </c>
      <c r="Q30" s="84">
        <v>40</v>
      </c>
      <c r="R30" s="58" t="s">
        <v>68</v>
      </c>
      <c r="S30" s="58">
        <v>240</v>
      </c>
      <c r="T30" s="58">
        <v>12</v>
      </c>
      <c r="U30" s="58">
        <v>24</v>
      </c>
      <c r="V30" s="287">
        <v>16350</v>
      </c>
    </row>
    <row r="31" spans="1:22" x14ac:dyDescent="0.3">
      <c r="A31" s="276"/>
      <c r="B31" s="124"/>
      <c r="C31" s="125"/>
      <c r="D31" s="126"/>
      <c r="E31" s="127"/>
      <c r="F31" s="87"/>
      <c r="G31" s="127"/>
      <c r="H31" s="127"/>
      <c r="I31" s="128"/>
      <c r="J31" s="129"/>
      <c r="K31" s="130"/>
      <c r="L31" s="92"/>
      <c r="M31" s="303">
        <f t="shared" si="0"/>
        <v>-16350</v>
      </c>
      <c r="N31" s="256" t="s">
        <v>94</v>
      </c>
      <c r="O31" s="56">
        <v>40</v>
      </c>
      <c r="P31" s="58">
        <v>1</v>
      </c>
      <c r="Q31" s="84">
        <v>40</v>
      </c>
      <c r="R31" s="58" t="s">
        <v>68</v>
      </c>
      <c r="S31" s="58">
        <v>240</v>
      </c>
      <c r="T31" s="58">
        <v>12</v>
      </c>
      <c r="U31" s="58">
        <v>24</v>
      </c>
      <c r="V31" s="287">
        <v>16350</v>
      </c>
    </row>
    <row r="32" spans="1:22" x14ac:dyDescent="0.3">
      <c r="A32" s="276"/>
      <c r="B32" s="124"/>
      <c r="C32" s="125"/>
      <c r="D32" s="126"/>
      <c r="E32" s="127"/>
      <c r="F32" s="87"/>
      <c r="G32" s="127"/>
      <c r="H32" s="127"/>
      <c r="I32" s="128"/>
      <c r="J32" s="129"/>
      <c r="K32" s="130"/>
      <c r="L32" s="92"/>
      <c r="M32" s="303">
        <f t="shared" si="0"/>
        <v>-3242</v>
      </c>
      <c r="N32" s="256" t="s">
        <v>96</v>
      </c>
      <c r="O32" s="56">
        <v>8</v>
      </c>
      <c r="P32" s="58">
        <v>1</v>
      </c>
      <c r="Q32" s="84">
        <v>8</v>
      </c>
      <c r="R32" s="58" t="s">
        <v>68</v>
      </c>
      <c r="S32" s="58">
        <v>48</v>
      </c>
      <c r="T32" s="58">
        <v>2</v>
      </c>
      <c r="U32" s="58">
        <v>5</v>
      </c>
      <c r="V32" s="287">
        <v>3242</v>
      </c>
    </row>
    <row r="33" spans="1:22" x14ac:dyDescent="0.3">
      <c r="A33" s="276"/>
      <c r="B33" s="124"/>
      <c r="C33" s="125"/>
      <c r="D33" s="126"/>
      <c r="E33" s="127"/>
      <c r="F33" s="87"/>
      <c r="G33" s="127"/>
      <c r="H33" s="127"/>
      <c r="I33" s="128"/>
      <c r="J33" s="129"/>
      <c r="K33" s="130"/>
      <c r="L33" s="92"/>
      <c r="M33" s="303">
        <f t="shared" si="0"/>
        <v>0</v>
      </c>
      <c r="N33" s="256" t="s">
        <v>97</v>
      </c>
      <c r="O33" s="56" t="s">
        <v>1</v>
      </c>
      <c r="P33" s="58"/>
      <c r="Q33" s="84"/>
      <c r="R33" s="58"/>
      <c r="S33" s="58"/>
      <c r="T33" s="58"/>
      <c r="U33" s="58"/>
      <c r="V33" s="287"/>
    </row>
    <row r="34" spans="1:22" ht="44" x14ac:dyDescent="0.3">
      <c r="A34" s="278" t="s">
        <v>604</v>
      </c>
      <c r="B34" s="49">
        <v>8</v>
      </c>
      <c r="C34" s="51">
        <v>1</v>
      </c>
      <c r="D34" s="83">
        <f t="shared" si="8"/>
        <v>8</v>
      </c>
      <c r="E34" s="69">
        <f>11/3</f>
        <v>3.6666666666666665</v>
      </c>
      <c r="F34" s="74">
        <f t="shared" si="12"/>
        <v>29.333333333333332</v>
      </c>
      <c r="G34" s="80">
        <f>F34*0.05</f>
        <v>1.4666666666666668</v>
      </c>
      <c r="H34" s="80">
        <f>F34*0.1</f>
        <v>2.9333333333333336</v>
      </c>
      <c r="I34" s="52">
        <f>F34*$F$2+G34*$G$2+H34*$H$2</f>
        <v>3879.7836000000002</v>
      </c>
      <c r="J34" s="131"/>
      <c r="K34" s="132">
        <f>I34</f>
        <v>3879.7836000000002</v>
      </c>
      <c r="L34" s="133"/>
      <c r="M34" s="303">
        <f t="shared" si="0"/>
        <v>3879.7836000000002</v>
      </c>
      <c r="N34" s="256" t="s">
        <v>98</v>
      </c>
      <c r="O34" s="56" t="s">
        <v>82</v>
      </c>
      <c r="P34" s="58"/>
      <c r="Q34" s="84"/>
      <c r="R34" s="58"/>
      <c r="S34" s="58"/>
      <c r="T34" s="58"/>
      <c r="U34" s="58"/>
      <c r="V34" s="287"/>
    </row>
    <row r="35" spans="1:22" ht="28" x14ac:dyDescent="0.3">
      <c r="A35" s="272" t="s">
        <v>557</v>
      </c>
      <c r="B35" s="56">
        <v>2</v>
      </c>
      <c r="C35" s="58">
        <v>1</v>
      </c>
      <c r="D35" s="84">
        <f t="shared" si="8"/>
        <v>2</v>
      </c>
      <c r="E35" s="69">
        <f>11/3</f>
        <v>3.6666666666666665</v>
      </c>
      <c r="F35" s="134">
        <f t="shared" si="12"/>
        <v>7.333333333333333</v>
      </c>
      <c r="G35" s="134">
        <f t="shared" ref="G35" si="14">F35*0.05</f>
        <v>0.3666666666666667</v>
      </c>
      <c r="H35" s="134">
        <f t="shared" ref="H35" si="15">F35*0.1</f>
        <v>0.73333333333333339</v>
      </c>
      <c r="I35" s="101">
        <f t="shared" ref="I35" si="16">F35*$F$2+G35*$G$2+H35*$H$2</f>
        <v>969.94590000000005</v>
      </c>
      <c r="J35" s="131">
        <f>I35*$J$3/100</f>
        <v>312.73956588785046</v>
      </c>
      <c r="K35" s="132"/>
      <c r="L35" s="133">
        <f>I35*(100-$J$3)/100</f>
        <v>657.20633411214953</v>
      </c>
      <c r="M35" s="303">
        <f t="shared" si="0"/>
        <v>969.94590000000005</v>
      </c>
      <c r="N35" s="257"/>
      <c r="O35" s="66"/>
      <c r="P35" s="68"/>
      <c r="Q35" s="86"/>
      <c r="R35" s="68"/>
      <c r="S35" s="68"/>
      <c r="T35" s="68"/>
      <c r="U35" s="68"/>
      <c r="V35" s="289"/>
    </row>
    <row r="36" spans="1:22" ht="30" x14ac:dyDescent="0.3">
      <c r="A36" s="272" t="s">
        <v>606</v>
      </c>
      <c r="B36" s="56">
        <v>40</v>
      </c>
      <c r="C36" s="58">
        <v>2</v>
      </c>
      <c r="D36" s="84">
        <f t="shared" si="8"/>
        <v>80</v>
      </c>
      <c r="E36" s="51">
        <v>11</v>
      </c>
      <c r="F36" s="77">
        <f t="shared" si="12"/>
        <v>880</v>
      </c>
      <c r="G36" s="77">
        <f>F36*0.05</f>
        <v>44</v>
      </c>
      <c r="H36" s="77">
        <f>F36*0.1</f>
        <v>88</v>
      </c>
      <c r="I36" s="101">
        <f>F36*$F$2+G36*$G$2+H36*$H$2</f>
        <v>116393.508</v>
      </c>
      <c r="J36" s="131"/>
      <c r="K36" s="132">
        <f>I36</f>
        <v>116393.508</v>
      </c>
      <c r="L36" s="133"/>
      <c r="M36" s="303">
        <f t="shared" si="0"/>
        <v>116393.508</v>
      </c>
      <c r="N36" s="256" t="s">
        <v>607</v>
      </c>
      <c r="O36" s="56">
        <v>40</v>
      </c>
      <c r="P36" s="58" t="s">
        <v>100</v>
      </c>
      <c r="Q36" s="84">
        <v>80</v>
      </c>
      <c r="R36" s="58" t="s">
        <v>75</v>
      </c>
      <c r="S36" s="58">
        <v>0</v>
      </c>
      <c r="T36" s="58">
        <v>0</v>
      </c>
      <c r="U36" s="58">
        <v>0</v>
      </c>
      <c r="V36" s="287">
        <v>0</v>
      </c>
    </row>
    <row r="37" spans="1:22" ht="28.5" thickBot="1" x14ac:dyDescent="0.35">
      <c r="A37" s="273"/>
      <c r="B37" s="85"/>
      <c r="C37" s="86"/>
      <c r="D37" s="86"/>
      <c r="E37" s="126"/>
      <c r="F37" s="135"/>
      <c r="G37" s="136"/>
      <c r="H37" s="137"/>
      <c r="I37" s="138"/>
      <c r="J37" s="139"/>
      <c r="K37" s="140"/>
      <c r="L37" s="141"/>
      <c r="M37" s="303">
        <f t="shared" si="0"/>
        <v>0</v>
      </c>
      <c r="N37" s="258" t="s">
        <v>99</v>
      </c>
      <c r="O37" s="142">
        <v>4</v>
      </c>
      <c r="P37" s="84">
        <v>1</v>
      </c>
      <c r="Q37" s="84">
        <v>4</v>
      </c>
      <c r="R37" s="84" t="s">
        <v>75</v>
      </c>
      <c r="S37" s="84">
        <v>0</v>
      </c>
      <c r="T37" s="84">
        <v>0</v>
      </c>
      <c r="U37" s="84">
        <v>0</v>
      </c>
      <c r="V37" s="293">
        <v>0</v>
      </c>
    </row>
    <row r="38" spans="1:22" ht="14.5" thickBot="1" x14ac:dyDescent="0.35">
      <c r="A38" s="145" t="s">
        <v>24</v>
      </c>
      <c r="B38" s="146"/>
      <c r="C38" s="147"/>
      <c r="D38" s="148"/>
      <c r="E38" s="147"/>
      <c r="F38" s="464">
        <f>SUM(F9:H36)</f>
        <v>6470.743333333332</v>
      </c>
      <c r="G38" s="465"/>
      <c r="H38" s="466"/>
      <c r="I38" s="149">
        <f>SUM(I9:I36)</f>
        <v>744221.85369000002</v>
      </c>
      <c r="J38" s="150">
        <f>SUM(J9:J36)</f>
        <v>7539.7430123831773</v>
      </c>
      <c r="K38" s="151">
        <f>SUM(K9:K36)</f>
        <v>120273.2916</v>
      </c>
      <c r="L38" s="152">
        <f>SUM(L9:L36)</f>
        <v>616408.81907761679</v>
      </c>
      <c r="M38" s="303">
        <f t="shared" si="0"/>
        <v>535319.85369000002</v>
      </c>
      <c r="N38" s="259"/>
      <c r="O38" s="153"/>
      <c r="P38" s="148"/>
      <c r="Q38" s="148"/>
      <c r="R38" s="148"/>
      <c r="S38" s="148"/>
      <c r="T38" s="148"/>
      <c r="U38" s="148"/>
      <c r="V38" s="294">
        <f>SUM(V5:V37)</f>
        <v>208902</v>
      </c>
    </row>
    <row r="39" spans="1:22" x14ac:dyDescent="0.3">
      <c r="A39" s="247" t="s">
        <v>540</v>
      </c>
      <c r="B39" s="154"/>
      <c r="C39" s="155"/>
      <c r="D39" s="156"/>
      <c r="E39" s="155"/>
      <c r="F39" s="155"/>
      <c r="G39" s="155"/>
      <c r="H39" s="155"/>
      <c r="I39" s="157"/>
      <c r="J39" s="158"/>
      <c r="K39" s="159"/>
      <c r="L39" s="160"/>
      <c r="M39" s="303">
        <f t="shared" si="0"/>
        <v>0</v>
      </c>
      <c r="N39" s="247" t="s">
        <v>101</v>
      </c>
      <c r="O39" s="154"/>
      <c r="P39" s="155"/>
      <c r="Q39" s="156"/>
      <c r="R39" s="155"/>
      <c r="S39" s="155"/>
      <c r="T39" s="155"/>
      <c r="U39" s="155"/>
      <c r="V39" s="295"/>
    </row>
    <row r="40" spans="1:22" ht="28" x14ac:dyDescent="0.3">
      <c r="A40" s="256" t="s">
        <v>541</v>
      </c>
      <c r="B40" s="56" t="s">
        <v>26</v>
      </c>
      <c r="C40" s="58"/>
      <c r="D40" s="84"/>
      <c r="E40" s="58"/>
      <c r="F40" s="58"/>
      <c r="G40" s="58"/>
      <c r="H40" s="58"/>
      <c r="I40" s="101"/>
      <c r="J40" s="102"/>
      <c r="K40" s="103"/>
      <c r="L40" s="161"/>
      <c r="M40" s="303">
        <f t="shared" si="0"/>
        <v>0</v>
      </c>
      <c r="N40" s="243" t="s">
        <v>102</v>
      </c>
      <c r="O40" s="56" t="s">
        <v>103</v>
      </c>
      <c r="P40" s="58"/>
      <c r="Q40" s="84"/>
      <c r="R40" s="58"/>
      <c r="S40" s="58"/>
      <c r="T40" s="58"/>
      <c r="U40" s="58"/>
      <c r="V40" s="286"/>
    </row>
    <row r="41" spans="1:22" ht="16" x14ac:dyDescent="0.3">
      <c r="A41" s="256" t="s">
        <v>609</v>
      </c>
      <c r="B41" s="56">
        <v>10</v>
      </c>
      <c r="C41" s="58">
        <v>1</v>
      </c>
      <c r="D41" s="84">
        <f t="shared" si="8"/>
        <v>10</v>
      </c>
      <c r="E41" s="58">
        <v>0</v>
      </c>
      <c r="F41" s="58">
        <f>D41*E41</f>
        <v>0</v>
      </c>
      <c r="G41" s="58">
        <f>F41*0.05</f>
        <v>0</v>
      </c>
      <c r="H41" s="58">
        <f t="shared" ref="H41" si="17">F41*0.1</f>
        <v>0</v>
      </c>
      <c r="I41" s="101">
        <f>F41*$F$2+G41*$G$2+H41*$H$2</f>
        <v>0</v>
      </c>
      <c r="J41" s="102"/>
      <c r="K41" s="103"/>
      <c r="L41" s="104">
        <f>I41</f>
        <v>0</v>
      </c>
      <c r="M41" s="303">
        <f t="shared" si="0"/>
        <v>-1243</v>
      </c>
      <c r="N41" s="243" t="s">
        <v>27</v>
      </c>
      <c r="O41" s="56">
        <v>3</v>
      </c>
      <c r="P41" s="58">
        <v>1</v>
      </c>
      <c r="Q41" s="84">
        <v>3</v>
      </c>
      <c r="R41" s="58" t="s">
        <v>68</v>
      </c>
      <c r="S41" s="58">
        <v>18</v>
      </c>
      <c r="T41" s="58">
        <v>1</v>
      </c>
      <c r="U41" s="58">
        <v>2</v>
      </c>
      <c r="V41" s="287">
        <v>1243</v>
      </c>
    </row>
    <row r="42" spans="1:22" x14ac:dyDescent="0.3">
      <c r="A42" s="256" t="s">
        <v>544</v>
      </c>
      <c r="B42" s="56" t="s">
        <v>29</v>
      </c>
      <c r="C42" s="58"/>
      <c r="D42" s="84"/>
      <c r="E42" s="58"/>
      <c r="F42" s="58"/>
      <c r="G42" s="58"/>
      <c r="H42" s="58"/>
      <c r="I42" s="101"/>
      <c r="J42" s="102"/>
      <c r="K42" s="103"/>
      <c r="L42" s="161"/>
      <c r="M42" s="303">
        <f t="shared" si="0"/>
        <v>-4933</v>
      </c>
      <c r="N42" s="243" t="s">
        <v>28</v>
      </c>
      <c r="O42" s="56">
        <v>12</v>
      </c>
      <c r="P42" s="58">
        <v>1</v>
      </c>
      <c r="Q42" s="84">
        <v>12</v>
      </c>
      <c r="R42" s="58" t="s">
        <v>68</v>
      </c>
      <c r="S42" s="58">
        <v>72</v>
      </c>
      <c r="T42" s="58">
        <v>4</v>
      </c>
      <c r="U42" s="58">
        <v>7</v>
      </c>
      <c r="V42" s="287">
        <v>4933</v>
      </c>
    </row>
    <row r="43" spans="1:22" ht="30" x14ac:dyDescent="0.3">
      <c r="A43" s="279" t="s">
        <v>611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3">
        <f t="shared" si="0"/>
        <v>4576.6754000000001</v>
      </c>
      <c r="N43" s="243" t="s">
        <v>30</v>
      </c>
      <c r="O43" s="56">
        <v>3</v>
      </c>
      <c r="P43" s="58">
        <v>1</v>
      </c>
      <c r="Q43" s="84">
        <v>3</v>
      </c>
      <c r="R43" s="58" t="s">
        <v>68</v>
      </c>
      <c r="S43" s="58">
        <v>18</v>
      </c>
      <c r="T43" s="58">
        <v>1</v>
      </c>
      <c r="U43" s="58">
        <v>2</v>
      </c>
      <c r="V43" s="287">
        <v>1243</v>
      </c>
    </row>
    <row r="44" spans="1:22" ht="28" x14ac:dyDescent="0.3">
      <c r="A44" s="279" t="s">
        <v>547</v>
      </c>
      <c r="B44" s="54"/>
      <c r="C44" s="54"/>
      <c r="D44" s="54"/>
      <c r="E44" s="54"/>
      <c r="F44" s="54"/>
      <c r="G44" s="54"/>
      <c r="H44" s="54"/>
      <c r="I44" s="225"/>
      <c r="J44" s="102"/>
      <c r="K44" s="103"/>
      <c r="L44" s="161"/>
      <c r="M44" s="303">
        <f t="shared" si="0"/>
        <v>-63800</v>
      </c>
      <c r="N44" s="243" t="s">
        <v>104</v>
      </c>
      <c r="O44" s="56" t="s">
        <v>105</v>
      </c>
      <c r="P44" s="58" t="s">
        <v>106</v>
      </c>
      <c r="Q44" s="162">
        <v>156</v>
      </c>
      <c r="R44" s="58" t="s">
        <v>68</v>
      </c>
      <c r="S44" s="77">
        <v>936</v>
      </c>
      <c r="T44" s="78">
        <v>47</v>
      </c>
      <c r="U44" s="78">
        <v>94</v>
      </c>
      <c r="V44" s="287">
        <v>63800</v>
      </c>
    </row>
    <row r="45" spans="1:22" ht="44" x14ac:dyDescent="0.3">
      <c r="A45" s="280" t="s">
        <v>613</v>
      </c>
      <c r="B45" s="51">
        <v>2</v>
      </c>
      <c r="C45" s="51">
        <v>12</v>
      </c>
      <c r="D45" s="51">
        <f t="shared" si="8"/>
        <v>24</v>
      </c>
      <c r="E45" s="73">
        <v>1</v>
      </c>
      <c r="F45" s="74">
        <f t="shared" ref="F45" si="18">D45*E45</f>
        <v>24</v>
      </c>
      <c r="G45" s="80">
        <f t="shared" ref="G45" si="19">F45*0.05</f>
        <v>1.2000000000000002</v>
      </c>
      <c r="H45" s="74">
        <f t="shared" ref="H45" si="20">F45*0.1</f>
        <v>2.4000000000000004</v>
      </c>
      <c r="I45" s="52">
        <f>F45*$F$2+G45*$G$2+H45*$H$2</f>
        <v>3174.3684000000003</v>
      </c>
      <c r="J45" s="131"/>
      <c r="K45" s="132"/>
      <c r="L45" s="133">
        <f>I45</f>
        <v>3174.3684000000003</v>
      </c>
      <c r="M45" s="303">
        <f t="shared" si="0"/>
        <v>3174.3684000000003</v>
      </c>
      <c r="N45" s="244"/>
      <c r="O45" s="66"/>
      <c r="P45" s="68"/>
      <c r="Q45" s="163"/>
      <c r="R45" s="68"/>
      <c r="S45" s="88"/>
      <c r="T45" s="115"/>
      <c r="U45" s="115"/>
      <c r="V45" s="289"/>
    </row>
    <row r="46" spans="1:22" ht="16" x14ac:dyDescent="0.3">
      <c r="A46" s="280" t="s">
        <v>614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3">
        <f t="shared" si="0"/>
        <v>245881.28565000003</v>
      </c>
      <c r="N46" s="244"/>
      <c r="O46" s="66"/>
      <c r="P46" s="68"/>
      <c r="Q46" s="163"/>
      <c r="R46" s="68"/>
      <c r="S46" s="88"/>
      <c r="T46" s="115"/>
      <c r="U46" s="115"/>
      <c r="V46" s="289"/>
    </row>
    <row r="47" spans="1:22" x14ac:dyDescent="0.3">
      <c r="A47" s="254" t="s">
        <v>545</v>
      </c>
      <c r="B47" s="49"/>
      <c r="C47" s="51"/>
      <c r="D47" s="83"/>
      <c r="E47" s="51"/>
      <c r="F47" s="51"/>
      <c r="G47" s="51"/>
      <c r="H47" s="51"/>
      <c r="I47" s="52"/>
      <c r="J47" s="102"/>
      <c r="K47" s="103"/>
      <c r="L47" s="161"/>
      <c r="M47" s="303">
        <f t="shared" si="0"/>
        <v>-1243</v>
      </c>
      <c r="N47" s="243" t="s">
        <v>31</v>
      </c>
      <c r="O47" s="56">
        <v>3</v>
      </c>
      <c r="P47" s="58">
        <v>1</v>
      </c>
      <c r="Q47" s="84">
        <v>3</v>
      </c>
      <c r="R47" s="58" t="s">
        <v>68</v>
      </c>
      <c r="S47" s="58">
        <v>18</v>
      </c>
      <c r="T47" s="58">
        <v>1</v>
      </c>
      <c r="U47" s="58">
        <v>2</v>
      </c>
      <c r="V47" s="287">
        <v>1243</v>
      </c>
    </row>
    <row r="48" spans="1:22" ht="16" x14ac:dyDescent="0.3">
      <c r="A48" s="281" t="s">
        <v>616</v>
      </c>
      <c r="B48" s="51">
        <v>3</v>
      </c>
      <c r="C48" s="51">
        <v>1</v>
      </c>
      <c r="D48" s="51">
        <f>B48*C48</f>
        <v>3</v>
      </c>
      <c r="E48" s="51">
        <v>0</v>
      </c>
      <c r="F48" s="74">
        <f>D48*E48</f>
        <v>0</v>
      </c>
      <c r="G48" s="74">
        <f>F48*0.05</f>
        <v>0</v>
      </c>
      <c r="H48" s="74">
        <f>F48*0.1</f>
        <v>0</v>
      </c>
      <c r="I48" s="52">
        <f>F48*$F$2+G48*$G$2+H48*$H$2</f>
        <v>0</v>
      </c>
      <c r="J48" s="102"/>
      <c r="K48" s="103"/>
      <c r="L48" s="104">
        <f>I48</f>
        <v>0</v>
      </c>
      <c r="M48" s="303">
        <f t="shared" si="0"/>
        <v>0</v>
      </c>
      <c r="N48" s="244"/>
      <c r="O48" s="66"/>
      <c r="P48" s="68"/>
      <c r="Q48" s="86"/>
      <c r="R48" s="68"/>
      <c r="S48" s="68"/>
      <c r="T48" s="68"/>
      <c r="U48" s="68"/>
      <c r="V48" s="289"/>
    </row>
    <row r="49" spans="1:22" ht="16" x14ac:dyDescent="0.3">
      <c r="A49" s="281" t="s">
        <v>617</v>
      </c>
      <c r="B49" s="51">
        <v>1</v>
      </c>
      <c r="C49" s="51">
        <v>1</v>
      </c>
      <c r="D49" s="51">
        <f t="shared" ref="D49" si="21">B49*C49</f>
        <v>1</v>
      </c>
      <c r="E49" s="51">
        <v>11</v>
      </c>
      <c r="F49" s="74">
        <f t="shared" ref="F49:F51" si="22">D49*E49</f>
        <v>11</v>
      </c>
      <c r="G49" s="80">
        <f t="shared" ref="G49:G50" si="23">F49*0.05</f>
        <v>0.55000000000000004</v>
      </c>
      <c r="H49" s="80">
        <f t="shared" ref="H49:H50" si="24">F49*0.1</f>
        <v>1.1000000000000001</v>
      </c>
      <c r="I49" s="52">
        <f>F49*$F$2+G49*$G$2+H49*$H$2</f>
        <v>1454.91885</v>
      </c>
      <c r="J49" s="131"/>
      <c r="K49" s="132">
        <f>I49</f>
        <v>1454.91885</v>
      </c>
      <c r="L49" s="133"/>
      <c r="M49" s="303">
        <f t="shared" si="0"/>
        <v>1454.91885</v>
      </c>
      <c r="N49" s="244"/>
      <c r="O49" s="66"/>
      <c r="P49" s="68"/>
      <c r="Q49" s="86"/>
      <c r="R49" s="68"/>
      <c r="S49" s="68"/>
      <c r="T49" s="68"/>
      <c r="U49" s="68"/>
      <c r="V49" s="289"/>
    </row>
    <row r="50" spans="1:22" ht="42" x14ac:dyDescent="0.3">
      <c r="A50" s="282" t="s">
        <v>618</v>
      </c>
      <c r="B50" s="51">
        <v>20</v>
      </c>
      <c r="C50" s="51">
        <v>1</v>
      </c>
      <c r="D50" s="51">
        <f>B50*C50</f>
        <v>20</v>
      </c>
      <c r="E50" s="69">
        <f>11/3</f>
        <v>3.6666666666666665</v>
      </c>
      <c r="F50" s="74">
        <f t="shared" si="22"/>
        <v>73.333333333333329</v>
      </c>
      <c r="G50" s="80">
        <f t="shared" si="23"/>
        <v>3.6666666666666665</v>
      </c>
      <c r="H50" s="80">
        <f t="shared" si="24"/>
        <v>7.333333333333333</v>
      </c>
      <c r="I50" s="52">
        <f>F50*$F$2+G50*$G$2+H50*$H$2</f>
        <v>9699.4589999999989</v>
      </c>
      <c r="J50" s="131"/>
      <c r="K50" s="132">
        <f>I50</f>
        <v>9699.4589999999989</v>
      </c>
      <c r="L50" s="133"/>
      <c r="M50" s="303">
        <f t="shared" si="0"/>
        <v>8456.4589999999989</v>
      </c>
      <c r="N50" s="243" t="s">
        <v>107</v>
      </c>
      <c r="O50" s="56">
        <v>3</v>
      </c>
      <c r="P50" s="58">
        <v>1</v>
      </c>
      <c r="Q50" s="84">
        <v>3</v>
      </c>
      <c r="R50" s="58" t="s">
        <v>68</v>
      </c>
      <c r="S50" s="58">
        <v>18</v>
      </c>
      <c r="T50" s="58">
        <v>1</v>
      </c>
      <c r="U50" s="58">
        <v>2</v>
      </c>
      <c r="V50" s="287">
        <v>1243</v>
      </c>
    </row>
    <row r="51" spans="1:22" ht="30" x14ac:dyDescent="0.3">
      <c r="A51" s="282" t="s">
        <v>619</v>
      </c>
      <c r="B51" s="49">
        <v>8</v>
      </c>
      <c r="C51" s="51">
        <v>2</v>
      </c>
      <c r="D51" s="83">
        <f t="shared" ref="D51" si="25">B51*C51</f>
        <v>16</v>
      </c>
      <c r="E51" s="73">
        <v>11</v>
      </c>
      <c r="F51" s="74">
        <f t="shared" si="22"/>
        <v>176</v>
      </c>
      <c r="G51" s="80">
        <f>F51*0.05</f>
        <v>8.8000000000000007</v>
      </c>
      <c r="H51" s="74">
        <f>F51*0.1</f>
        <v>17.600000000000001</v>
      </c>
      <c r="I51" s="52">
        <f>F51*$F$2+G51*$G$2+H51*$H$2</f>
        <v>23278.7016</v>
      </c>
      <c r="J51" s="131"/>
      <c r="K51" s="132">
        <f>I51</f>
        <v>23278.7016</v>
      </c>
      <c r="L51" s="133"/>
      <c r="M51" s="303">
        <f t="shared" si="0"/>
        <v>23074.7016</v>
      </c>
      <c r="N51" s="243" t="s">
        <v>109</v>
      </c>
      <c r="O51" s="56" t="s">
        <v>108</v>
      </c>
      <c r="P51" s="58">
        <v>2</v>
      </c>
      <c r="Q51" s="84">
        <v>0.5</v>
      </c>
      <c r="R51" s="58" t="s">
        <v>68</v>
      </c>
      <c r="S51" s="58">
        <v>3</v>
      </c>
      <c r="T51" s="58">
        <v>0.15</v>
      </c>
      <c r="U51" s="58">
        <v>0.3</v>
      </c>
      <c r="V51" s="287">
        <v>204</v>
      </c>
    </row>
    <row r="52" spans="1:22" ht="14.5" thickBot="1" x14ac:dyDescent="0.35">
      <c r="A52" s="258" t="s">
        <v>546</v>
      </c>
      <c r="B52" s="165" t="s">
        <v>1</v>
      </c>
      <c r="C52" s="166"/>
      <c r="D52" s="84"/>
      <c r="E52" s="166"/>
      <c r="F52" s="170"/>
      <c r="G52" s="170"/>
      <c r="H52" s="170"/>
      <c r="I52" s="226"/>
      <c r="J52" s="167"/>
      <c r="K52" s="168"/>
      <c r="L52" s="169"/>
      <c r="M52" s="303">
        <f t="shared" si="0"/>
        <v>0</v>
      </c>
      <c r="N52" s="246" t="s">
        <v>110</v>
      </c>
      <c r="O52" s="165" t="s">
        <v>1</v>
      </c>
      <c r="P52" s="166"/>
      <c r="Q52" s="84"/>
      <c r="R52" s="166"/>
      <c r="S52" s="170"/>
      <c r="T52" s="170"/>
      <c r="U52" s="170"/>
      <c r="V52" s="296"/>
    </row>
    <row r="53" spans="1:22" ht="28.5" thickBot="1" x14ac:dyDescent="0.35">
      <c r="A53" s="145" t="s">
        <v>32</v>
      </c>
      <c r="B53" s="153"/>
      <c r="C53" s="148"/>
      <c r="D53" s="148"/>
      <c r="E53" s="148"/>
      <c r="F53" s="464">
        <f>SUM(F40:H52)</f>
        <v>2515.4333333333338</v>
      </c>
      <c r="G53" s="465"/>
      <c r="H53" s="466"/>
      <c r="I53" s="149">
        <f>SUM(I40:I52)</f>
        <v>289308.40890000004</v>
      </c>
      <c r="J53" s="150">
        <f>SUM(J40:J52)</f>
        <v>5819.6754000000001</v>
      </c>
      <c r="K53" s="151">
        <f>SUM(K40:K52)</f>
        <v>34433.079449999997</v>
      </c>
      <c r="L53" s="152">
        <f>SUM(L40:L52)</f>
        <v>249055.65405000004</v>
      </c>
      <c r="M53" s="303">
        <f t="shared" si="0"/>
        <v>215399.40890000004</v>
      </c>
      <c r="N53" s="260"/>
      <c r="O53" s="171"/>
      <c r="P53" s="172"/>
      <c r="Q53" s="148"/>
      <c r="R53" s="172"/>
      <c r="S53" s="210"/>
      <c r="T53" s="210"/>
      <c r="U53" s="210"/>
      <c r="V53" s="294">
        <f>SUM(V39:V52)</f>
        <v>73909</v>
      </c>
    </row>
    <row r="54" spans="1:22" ht="31" thickBot="1" x14ac:dyDescent="0.35">
      <c r="A54" s="145" t="s">
        <v>620</v>
      </c>
      <c r="B54" s="146"/>
      <c r="C54" s="147"/>
      <c r="D54" s="147"/>
      <c r="E54" s="147"/>
      <c r="F54" s="464">
        <f>ROUND(F53+F38,-2)</f>
        <v>9000</v>
      </c>
      <c r="G54" s="467"/>
      <c r="H54" s="468"/>
      <c r="I54" s="149">
        <f>ROUND(I38+I53,-4)</f>
        <v>1030000</v>
      </c>
      <c r="J54" s="150">
        <f>ROUND(J38+J53,-4)</f>
        <v>10000</v>
      </c>
      <c r="K54" s="151">
        <f>ROUND(K38+K53,-4)</f>
        <v>150000</v>
      </c>
      <c r="L54" s="152">
        <f>ROUND(L38+L53,-4)</f>
        <v>870000</v>
      </c>
      <c r="M54" s="303">
        <f t="shared" si="0"/>
        <v>747185</v>
      </c>
      <c r="N54" s="261" t="s">
        <v>111</v>
      </c>
      <c r="O54" s="147"/>
      <c r="P54" s="147"/>
      <c r="Q54" s="147"/>
      <c r="R54" s="147"/>
      <c r="S54" s="173">
        <v>4148</v>
      </c>
      <c r="T54" s="227">
        <v>210</v>
      </c>
      <c r="U54" s="227">
        <v>414</v>
      </c>
      <c r="V54" s="294">
        <v>282815</v>
      </c>
    </row>
    <row r="55" spans="1:22" x14ac:dyDescent="0.3">
      <c r="A55" s="174"/>
      <c r="B55" s="175"/>
      <c r="C55" s="176"/>
      <c r="D55" s="176"/>
      <c r="E55" s="176"/>
      <c r="F55" s="177"/>
      <c r="G55" s="228"/>
      <c r="H55" s="175"/>
      <c r="I55" s="178"/>
      <c r="J55" s="179"/>
      <c r="K55" s="180"/>
      <c r="L55" s="181"/>
      <c r="M55" s="303"/>
      <c r="N55" s="262" t="s">
        <v>112</v>
      </c>
      <c r="O55" s="182"/>
      <c r="P55" s="182"/>
      <c r="Q55" s="182"/>
      <c r="R55" s="182"/>
      <c r="S55" s="183"/>
      <c r="T55" s="229"/>
      <c r="U55" s="229"/>
      <c r="V55" s="297">
        <v>42000</v>
      </c>
    </row>
    <row r="56" spans="1:22" x14ac:dyDescent="0.3">
      <c r="A56" s="188"/>
      <c r="B56" s="189"/>
      <c r="C56" s="190"/>
      <c r="D56" s="190"/>
      <c r="E56" s="190"/>
      <c r="F56" s="191"/>
      <c r="G56" s="231"/>
      <c r="H56" s="189"/>
      <c r="I56" s="192"/>
      <c r="J56" s="193"/>
      <c r="K56" s="194"/>
      <c r="L56" s="195"/>
      <c r="M56" s="303"/>
      <c r="N56" s="263" t="s">
        <v>113</v>
      </c>
      <c r="O56" s="58"/>
      <c r="P56" s="58"/>
      <c r="Q56" s="58"/>
      <c r="R56" s="58"/>
      <c r="S56" s="77"/>
      <c r="T56" s="58"/>
      <c r="U56" s="58"/>
      <c r="V56" s="298">
        <v>22300</v>
      </c>
    </row>
    <row r="57" spans="1:22" ht="31" thickBot="1" x14ac:dyDescent="0.35">
      <c r="A57" s="200" t="s">
        <v>622</v>
      </c>
      <c r="B57" s="201"/>
      <c r="C57" s="201"/>
      <c r="D57" s="201"/>
      <c r="E57" s="201"/>
      <c r="F57" s="202"/>
      <c r="G57" s="201"/>
      <c r="H57" s="201"/>
      <c r="I57" s="203" t="e">
        <f>#REF!</f>
        <v>#REF!</v>
      </c>
      <c r="J57" s="204">
        <v>0</v>
      </c>
      <c r="K57" s="205">
        <v>0</v>
      </c>
      <c r="L57" s="206" t="e">
        <f>I57</f>
        <v>#REF!</v>
      </c>
      <c r="M57" s="303" t="e">
        <f t="shared" si="0"/>
        <v>#REF!</v>
      </c>
      <c r="N57" s="200" t="s">
        <v>114</v>
      </c>
      <c r="O57" s="207"/>
      <c r="P57" s="207"/>
      <c r="Q57" s="207"/>
      <c r="R57" s="207"/>
      <c r="S57" s="208"/>
      <c r="T57" s="207"/>
      <c r="U57" s="207"/>
      <c r="V57" s="299">
        <v>64300</v>
      </c>
    </row>
    <row r="58" spans="1:22" ht="17" thickBot="1" x14ac:dyDescent="0.35">
      <c r="A58" s="209" t="s">
        <v>624</v>
      </c>
      <c r="B58" s="210"/>
      <c r="C58" s="210"/>
      <c r="D58" s="210"/>
      <c r="E58" s="210"/>
      <c r="F58" s="211"/>
      <c r="G58" s="210"/>
      <c r="H58" s="210"/>
      <c r="I58" s="212" t="e">
        <f>ROUND(I54+I57, -4)</f>
        <v>#REF!</v>
      </c>
      <c r="J58" s="213">
        <f>ROUND(J54+J57, -4)</f>
        <v>10000</v>
      </c>
      <c r="K58" s="214">
        <f>ROUND(K54+K57, -4)</f>
        <v>150000</v>
      </c>
      <c r="L58" s="215" t="e">
        <f>ROUND(L54+L57, -4)</f>
        <v>#REF!</v>
      </c>
      <c r="M58" s="304" t="e">
        <f t="shared" si="0"/>
        <v>#REF!</v>
      </c>
      <c r="N58" s="264"/>
      <c r="O58" s="233"/>
      <c r="P58" s="233"/>
      <c r="Q58" s="233"/>
      <c r="R58" s="233"/>
      <c r="S58" s="234"/>
      <c r="T58" s="233"/>
      <c r="U58" s="233"/>
      <c r="V58" s="294">
        <f>V54+V57</f>
        <v>347115</v>
      </c>
    </row>
    <row r="59" spans="1:22" x14ac:dyDescent="0.3">
      <c r="A59" s="217"/>
      <c r="F59" s="235"/>
      <c r="N59" s="217"/>
    </row>
    <row r="60" spans="1:22" x14ac:dyDescent="0.3">
      <c r="A60" s="219" t="s">
        <v>33</v>
      </c>
      <c r="N60" s="217"/>
    </row>
    <row r="61" spans="1:22" ht="16" x14ac:dyDescent="0.3">
      <c r="A61" s="220" t="s">
        <v>626</v>
      </c>
      <c r="J61" s="221"/>
      <c r="K61" s="221"/>
      <c r="L61" s="221"/>
      <c r="N61" s="10" t="s">
        <v>115</v>
      </c>
    </row>
    <row r="62" spans="1:22" ht="16" x14ac:dyDescent="0.3">
      <c r="A62" s="452" t="s">
        <v>628</v>
      </c>
      <c r="B62" s="452"/>
      <c r="C62" s="452"/>
      <c r="D62" s="452"/>
      <c r="E62" s="452"/>
      <c r="F62" s="452"/>
      <c r="G62" s="452"/>
      <c r="H62" s="452"/>
      <c r="I62" s="452"/>
      <c r="N62" s="10" t="s">
        <v>116</v>
      </c>
    </row>
    <row r="63" spans="1:22" x14ac:dyDescent="0.3">
      <c r="A63" s="455" t="s">
        <v>630</v>
      </c>
      <c r="B63" s="456"/>
      <c r="C63" s="456"/>
      <c r="D63" s="456"/>
      <c r="E63" s="456"/>
      <c r="F63" s="456"/>
      <c r="G63" s="456"/>
      <c r="H63" s="456"/>
      <c r="I63" s="456"/>
      <c r="J63" s="221"/>
      <c r="K63" s="221"/>
      <c r="L63" s="221"/>
      <c r="N63" s="10" t="s">
        <v>117</v>
      </c>
    </row>
    <row r="64" spans="1:22" x14ac:dyDescent="0.3">
      <c r="A64" s="455" t="s">
        <v>647</v>
      </c>
      <c r="B64" s="456"/>
      <c r="C64" s="456"/>
      <c r="D64" s="456"/>
      <c r="E64" s="456"/>
      <c r="F64" s="456"/>
      <c r="G64" s="456"/>
      <c r="H64" s="456"/>
      <c r="I64" s="456"/>
      <c r="J64" s="221"/>
      <c r="K64" s="221"/>
      <c r="L64" s="221"/>
      <c r="N64" s="10" t="s">
        <v>118</v>
      </c>
    </row>
    <row r="65" spans="1:14" x14ac:dyDescent="0.3">
      <c r="A65" s="457" t="s">
        <v>633</v>
      </c>
      <c r="B65" s="458"/>
      <c r="C65" s="458"/>
      <c r="D65" s="458"/>
      <c r="E65" s="458"/>
      <c r="F65" s="458"/>
      <c r="G65" s="458"/>
      <c r="H65" s="458"/>
      <c r="I65" s="458"/>
      <c r="N65" s="10" t="s">
        <v>119</v>
      </c>
    </row>
    <row r="66" spans="1:14" x14ac:dyDescent="0.3">
      <c r="A66" s="459" t="s">
        <v>635</v>
      </c>
      <c r="B66" s="459"/>
      <c r="C66" s="459"/>
      <c r="D66" s="459"/>
      <c r="E66" s="459"/>
      <c r="F66" s="459"/>
      <c r="G66" s="459"/>
      <c r="H66" s="459"/>
      <c r="I66" s="459"/>
      <c r="N66" s="10" t="s">
        <v>120</v>
      </c>
    </row>
    <row r="67" spans="1:14" ht="16" x14ac:dyDescent="0.3">
      <c r="A67" s="452" t="s">
        <v>637</v>
      </c>
      <c r="B67" s="452"/>
      <c r="C67" s="452"/>
      <c r="D67" s="452"/>
      <c r="E67" s="452"/>
      <c r="F67" s="452"/>
      <c r="G67" s="452"/>
      <c r="H67" s="452"/>
      <c r="I67" s="452"/>
      <c r="N67" s="10" t="s">
        <v>121</v>
      </c>
    </row>
    <row r="68" spans="1:14" ht="16" x14ac:dyDescent="0.3">
      <c r="A68" s="452" t="s">
        <v>639</v>
      </c>
      <c r="B68" s="452"/>
      <c r="C68" s="452"/>
      <c r="D68" s="452"/>
      <c r="E68" s="452"/>
      <c r="F68" s="452"/>
      <c r="G68" s="452"/>
      <c r="H68" s="452"/>
      <c r="I68" s="452"/>
      <c r="N68" s="10" t="s">
        <v>122</v>
      </c>
    </row>
    <row r="69" spans="1:14" ht="16" x14ac:dyDescent="0.3">
      <c r="A69" s="451" t="s">
        <v>641</v>
      </c>
      <c r="B69" s="451"/>
      <c r="C69" s="451"/>
      <c r="D69" s="451"/>
      <c r="E69" s="451"/>
      <c r="F69" s="451"/>
      <c r="G69" s="451"/>
      <c r="H69" s="451"/>
      <c r="I69" s="451"/>
      <c r="N69" s="10" t="s">
        <v>123</v>
      </c>
    </row>
    <row r="70" spans="1:14" ht="16" x14ac:dyDescent="0.3">
      <c r="A70" s="220" t="s">
        <v>642</v>
      </c>
      <c r="G70" s="9"/>
      <c r="N70" s="10" t="s">
        <v>124</v>
      </c>
    </row>
    <row r="71" spans="1:14" ht="16" x14ac:dyDescent="0.3">
      <c r="A71" s="220" t="s">
        <v>643</v>
      </c>
      <c r="N71" s="10" t="s">
        <v>125</v>
      </c>
    </row>
    <row r="72" spans="1:14" ht="16" x14ac:dyDescent="0.3">
      <c r="A72" s="452" t="s">
        <v>644</v>
      </c>
      <c r="B72" s="452"/>
      <c r="C72" s="452"/>
      <c r="D72" s="452"/>
      <c r="E72" s="452"/>
      <c r="F72" s="452"/>
      <c r="G72" s="452"/>
      <c r="H72" s="452"/>
      <c r="I72" s="452"/>
      <c r="N72" s="10" t="s">
        <v>126</v>
      </c>
    </row>
    <row r="73" spans="1:14" ht="16" x14ac:dyDescent="0.3">
      <c r="A73" s="223" t="s">
        <v>645</v>
      </c>
      <c r="N73" s="10" t="s">
        <v>127</v>
      </c>
    </row>
    <row r="74" spans="1:14" ht="16" x14ac:dyDescent="0.3">
      <c r="A74" s="222" t="s">
        <v>646</v>
      </c>
    </row>
  </sheetData>
  <mergeCells count="15">
    <mergeCell ref="A1:I1"/>
    <mergeCell ref="A3:A4"/>
    <mergeCell ref="F38:H38"/>
    <mergeCell ref="F53:H53"/>
    <mergeCell ref="F54:H54"/>
    <mergeCell ref="A69:I69"/>
    <mergeCell ref="A72:I72"/>
    <mergeCell ref="N3:N4"/>
    <mergeCell ref="A63:I63"/>
    <mergeCell ref="A64:I64"/>
    <mergeCell ref="A65:I65"/>
    <mergeCell ref="A66:I66"/>
    <mergeCell ref="A67:I67"/>
    <mergeCell ref="A68:I68"/>
    <mergeCell ref="A62:I62"/>
  </mergeCells>
  <pageMargins left="0.7" right="0.7" top="0.75" bottom="0.75" header="0.3" footer="0.3"/>
  <pageSetup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F91-E62C-4CB4-9301-6391F4F1DFC4}">
  <sheetPr codeName="Sheet3">
    <tabColor rgb="FF7030A0"/>
  </sheetPr>
  <dimension ref="A1:Y74"/>
  <sheetViews>
    <sheetView zoomScale="90" zoomScaleNormal="90" workbookViewId="0">
      <pane xSplit="1" ySplit="4" topLeftCell="B50" activePane="bottomRight" state="frozen"/>
      <selection activeCell="L19" sqref="L19"/>
      <selection pane="topRight" activeCell="L19" sqref="L19"/>
      <selection pane="bottomLeft" activeCell="L19" sqref="L19"/>
      <selection pane="bottomRight" activeCell="L19" sqref="L19"/>
    </sheetView>
  </sheetViews>
  <sheetFormatPr defaultColWidth="9.1796875" defaultRowHeight="14" x14ac:dyDescent="0.3"/>
  <cols>
    <col min="1" max="1" width="35.7265625" style="10" customWidth="1"/>
    <col min="2" max="9" width="10.7265625" style="10" customWidth="1"/>
    <col min="10" max="12" width="10.7265625" style="218" customWidth="1"/>
    <col min="13" max="13" width="12" style="283" customWidth="1"/>
    <col min="14" max="14" width="35.7265625" style="10" customWidth="1"/>
    <col min="15" max="21" width="10.7265625" style="10" customWidth="1"/>
    <col min="22" max="22" width="10.7265625" style="235" customWidth="1"/>
    <col min="23" max="16384" width="9.1796875" style="10"/>
  </cols>
  <sheetData>
    <row r="1" spans="1:25" x14ac:dyDescent="0.3">
      <c r="A1" s="460" t="s">
        <v>569</v>
      </c>
      <c r="B1" s="461"/>
      <c r="C1" s="461"/>
      <c r="D1" s="461"/>
      <c r="E1" s="461"/>
      <c r="F1" s="461"/>
      <c r="G1" s="461"/>
      <c r="H1" s="461"/>
      <c r="I1" s="461"/>
      <c r="J1" s="265"/>
      <c r="K1" s="265"/>
      <c r="L1" s="266"/>
      <c r="M1" s="300"/>
      <c r="N1" s="236" t="s">
        <v>578</v>
      </c>
      <c r="O1" s="237"/>
      <c r="P1" s="237"/>
      <c r="Q1" s="237"/>
      <c r="R1" s="237"/>
      <c r="S1" s="237"/>
      <c r="T1" s="237"/>
      <c r="U1" s="237"/>
      <c r="V1" s="238"/>
    </row>
    <row r="2" spans="1:25" x14ac:dyDescent="0.3">
      <c r="A2" s="317" t="s">
        <v>651</v>
      </c>
      <c r="B2" s="267"/>
      <c r="C2" s="267"/>
      <c r="D2" s="267"/>
      <c r="E2" s="267"/>
      <c r="F2" s="39">
        <v>119.46900000000001</v>
      </c>
      <c r="G2" s="39">
        <v>139.62899999999999</v>
      </c>
      <c r="H2" s="39">
        <v>58.149000000000001</v>
      </c>
      <c r="I2" s="40" t="s">
        <v>34</v>
      </c>
      <c r="J2" s="268" t="s">
        <v>573</v>
      </c>
      <c r="K2" s="269"/>
      <c r="L2" s="270"/>
      <c r="M2" s="305"/>
      <c r="N2" s="239"/>
      <c r="O2" s="240"/>
      <c r="P2" s="240"/>
      <c r="Q2" s="240"/>
      <c r="R2" s="240"/>
      <c r="S2" s="41">
        <v>117.92</v>
      </c>
      <c r="T2" s="41">
        <v>147.4</v>
      </c>
      <c r="U2" s="41">
        <v>57.02</v>
      </c>
      <c r="V2" s="241" t="s">
        <v>34</v>
      </c>
    </row>
    <row r="3" spans="1:25" ht="14.5" thickBot="1" x14ac:dyDescent="0.35">
      <c r="A3" s="462" t="s">
        <v>0</v>
      </c>
      <c r="B3" s="42" t="s">
        <v>2</v>
      </c>
      <c r="C3" s="42" t="s">
        <v>3</v>
      </c>
      <c r="D3" s="42" t="s">
        <v>4</v>
      </c>
      <c r="E3" s="42" t="s">
        <v>5</v>
      </c>
      <c r="F3" s="42" t="s">
        <v>6</v>
      </c>
      <c r="G3" s="42" t="s">
        <v>7</v>
      </c>
      <c r="H3" s="42" t="s">
        <v>8</v>
      </c>
      <c r="I3" s="42" t="s">
        <v>9</v>
      </c>
      <c r="J3" s="271">
        <f>69/(98+43+4+69)*100</f>
        <v>32.242990654205606</v>
      </c>
      <c r="K3" s="269"/>
      <c r="L3" s="270"/>
      <c r="M3" s="306"/>
      <c r="N3" s="472" t="s">
        <v>0</v>
      </c>
      <c r="O3" s="44" t="s">
        <v>2</v>
      </c>
      <c r="P3" s="44" t="s">
        <v>3</v>
      </c>
      <c r="Q3" s="44" t="s">
        <v>4</v>
      </c>
      <c r="R3" s="44" t="s">
        <v>5</v>
      </c>
      <c r="S3" s="44" t="s">
        <v>6</v>
      </c>
      <c r="T3" s="44" t="s">
        <v>7</v>
      </c>
      <c r="U3" s="44" t="s">
        <v>8</v>
      </c>
      <c r="V3" s="242" t="s">
        <v>9</v>
      </c>
    </row>
    <row r="4" spans="1:25" ht="98" x14ac:dyDescent="0.3">
      <c r="A4" s="463"/>
      <c r="B4" s="42" t="s">
        <v>10</v>
      </c>
      <c r="C4" s="42" t="s">
        <v>11</v>
      </c>
      <c r="D4" s="42" t="s">
        <v>12</v>
      </c>
      <c r="E4" s="42" t="s">
        <v>579</v>
      </c>
      <c r="F4" s="42" t="s">
        <v>13</v>
      </c>
      <c r="G4" s="42" t="s">
        <v>14</v>
      </c>
      <c r="H4" s="42" t="s">
        <v>15</v>
      </c>
      <c r="I4" s="45" t="s">
        <v>580</v>
      </c>
      <c r="J4" s="46" t="s">
        <v>574</v>
      </c>
      <c r="K4" s="47" t="s">
        <v>577</v>
      </c>
      <c r="L4" s="48" t="s">
        <v>576</v>
      </c>
      <c r="M4" s="302" t="s">
        <v>649</v>
      </c>
      <c r="N4" s="473"/>
      <c r="O4" s="44" t="s">
        <v>10</v>
      </c>
      <c r="P4" s="44" t="s">
        <v>11</v>
      </c>
      <c r="Q4" s="44" t="s">
        <v>12</v>
      </c>
      <c r="R4" s="44" t="s">
        <v>581</v>
      </c>
      <c r="S4" s="44" t="s">
        <v>13</v>
      </c>
      <c r="T4" s="44" t="s">
        <v>14</v>
      </c>
      <c r="U4" s="44" t="s">
        <v>15</v>
      </c>
      <c r="V4" s="242" t="s">
        <v>582</v>
      </c>
      <c r="W4" s="46" t="s">
        <v>574</v>
      </c>
      <c r="X4" s="47" t="s">
        <v>577</v>
      </c>
      <c r="Y4" s="48" t="s">
        <v>576</v>
      </c>
    </row>
    <row r="5" spans="1:25" x14ac:dyDescent="0.3">
      <c r="A5" s="243" t="s">
        <v>537</v>
      </c>
      <c r="B5" s="49" t="s">
        <v>1</v>
      </c>
      <c r="C5" s="50"/>
      <c r="D5" s="51"/>
      <c r="E5" s="51"/>
      <c r="F5" s="51"/>
      <c r="G5" s="51"/>
      <c r="H5" s="51"/>
      <c r="I5" s="52"/>
      <c r="J5" s="53"/>
      <c r="K5" s="54"/>
      <c r="L5" s="55"/>
      <c r="M5" s="307">
        <f t="shared" ref="M5:M36" si="0">I5-V5</f>
        <v>0</v>
      </c>
      <c r="N5" s="243" t="s">
        <v>16</v>
      </c>
      <c r="O5" s="56" t="s">
        <v>1</v>
      </c>
      <c r="P5" s="57"/>
      <c r="Q5" s="58"/>
      <c r="R5" s="58"/>
      <c r="S5" s="58"/>
      <c r="T5" s="58"/>
      <c r="U5" s="58"/>
      <c r="V5" s="253"/>
    </row>
    <row r="6" spans="1:25" x14ac:dyDescent="0.3">
      <c r="A6" s="243" t="s">
        <v>538</v>
      </c>
      <c r="B6" s="49" t="s">
        <v>1</v>
      </c>
      <c r="C6" s="50"/>
      <c r="D6" s="51"/>
      <c r="E6" s="51"/>
      <c r="F6" s="51"/>
      <c r="G6" s="51"/>
      <c r="H6" s="51"/>
      <c r="I6" s="52"/>
      <c r="J6" s="53"/>
      <c r="K6" s="54"/>
      <c r="L6" s="55"/>
      <c r="M6" s="307">
        <f t="shared" si="0"/>
        <v>0</v>
      </c>
      <c r="N6" s="243" t="s">
        <v>17</v>
      </c>
      <c r="O6" s="56" t="s">
        <v>1</v>
      </c>
      <c r="P6" s="57"/>
      <c r="Q6" s="58"/>
      <c r="R6" s="58"/>
      <c r="S6" s="58"/>
      <c r="T6" s="58"/>
      <c r="U6" s="58"/>
      <c r="V6" s="253"/>
    </row>
    <row r="7" spans="1:25" x14ac:dyDescent="0.3">
      <c r="A7" s="244"/>
      <c r="B7" s="59"/>
      <c r="C7" s="60"/>
      <c r="D7" s="61"/>
      <c r="E7" s="61"/>
      <c r="F7" s="61"/>
      <c r="G7" s="61"/>
      <c r="H7" s="61"/>
      <c r="I7" s="62"/>
      <c r="J7" s="63"/>
      <c r="K7" s="64"/>
      <c r="L7" s="65"/>
      <c r="M7" s="307">
        <f t="shared" si="0"/>
        <v>0</v>
      </c>
      <c r="N7" s="244"/>
      <c r="O7" s="66"/>
      <c r="P7" s="67"/>
      <c r="Q7" s="68"/>
      <c r="R7" s="68"/>
      <c r="S7" s="68"/>
      <c r="T7" s="68"/>
      <c r="U7" s="68"/>
      <c r="V7" s="309"/>
    </row>
    <row r="8" spans="1:25" x14ac:dyDescent="0.3">
      <c r="A8" s="243" t="s">
        <v>539</v>
      </c>
      <c r="B8" s="49"/>
      <c r="C8" s="51"/>
      <c r="D8" s="51"/>
      <c r="E8" s="51"/>
      <c r="F8" s="51"/>
      <c r="G8" s="51"/>
      <c r="H8" s="51"/>
      <c r="I8" s="52"/>
      <c r="J8" s="53"/>
      <c r="K8" s="54"/>
      <c r="L8" s="55"/>
      <c r="M8" s="307">
        <f t="shared" si="0"/>
        <v>0</v>
      </c>
      <c r="N8" s="243" t="s">
        <v>18</v>
      </c>
      <c r="O8" s="56"/>
      <c r="P8" s="58"/>
      <c r="Q8" s="58"/>
      <c r="R8" s="58"/>
      <c r="S8" s="58"/>
      <c r="T8" s="58"/>
      <c r="U8" s="58"/>
      <c r="V8" s="253"/>
    </row>
    <row r="9" spans="1:25" ht="28" x14ac:dyDescent="0.3">
      <c r="A9" s="256" t="s">
        <v>568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7">
        <f t="shared" si="0"/>
        <v>1190.3881499999998</v>
      </c>
      <c r="N9" s="243" t="s">
        <v>35</v>
      </c>
      <c r="O9" s="56">
        <v>2</v>
      </c>
      <c r="P9" s="58">
        <v>1</v>
      </c>
      <c r="Q9" s="58">
        <f>O9*P9</f>
        <v>2</v>
      </c>
      <c r="R9" s="356">
        <v>12</v>
      </c>
      <c r="S9" s="58">
        <f>Q9*R9</f>
        <v>24</v>
      </c>
      <c r="T9" s="58">
        <f>S9*0.05</f>
        <v>1.2000000000000002</v>
      </c>
      <c r="U9" s="58">
        <f>S9*0.1</f>
        <v>2.4000000000000004</v>
      </c>
      <c r="V9" s="253">
        <f>S9*$F$2+T9*$G$2+U9*$H$2</f>
        <v>3174.3684000000003</v>
      </c>
      <c r="Y9" s="20">
        <f>V9</f>
        <v>3174.3684000000003</v>
      </c>
    </row>
    <row r="10" spans="1:25" ht="16" x14ac:dyDescent="0.3">
      <c r="A10" s="256" t="s">
        <v>583</v>
      </c>
      <c r="B10" s="49"/>
      <c r="C10" s="51"/>
      <c r="D10" s="51"/>
      <c r="E10" s="51"/>
      <c r="F10" s="51"/>
      <c r="G10" s="51"/>
      <c r="H10" s="51"/>
      <c r="I10" s="52"/>
      <c r="J10" s="53"/>
      <c r="K10" s="54"/>
      <c r="L10" s="55"/>
      <c r="M10" s="307">
        <f t="shared" si="0"/>
        <v>0</v>
      </c>
      <c r="N10" s="243" t="s">
        <v>584</v>
      </c>
      <c r="O10" s="56"/>
      <c r="P10" s="58"/>
      <c r="Q10" s="58"/>
      <c r="R10" s="58"/>
      <c r="S10" s="58"/>
      <c r="T10" s="58"/>
      <c r="U10" s="58"/>
      <c r="V10" s="253"/>
    </row>
    <row r="11" spans="1:25" ht="16" x14ac:dyDescent="0.3">
      <c r="A11" s="272" t="s">
        <v>585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7">
        <f t="shared" si="0"/>
        <v>-309853.62660000008</v>
      </c>
      <c r="N11" s="243" t="s">
        <v>586</v>
      </c>
      <c r="O11" s="56">
        <v>40</v>
      </c>
      <c r="P11" s="356">
        <v>7.6</v>
      </c>
      <c r="Q11" s="76">
        <f t="shared" ref="Q11" si="3">O11*P11</f>
        <v>304</v>
      </c>
      <c r="R11" s="356">
        <v>12</v>
      </c>
      <c r="S11" s="77">
        <f>Q11*R11</f>
        <v>3648</v>
      </c>
      <c r="T11" s="78">
        <f>S11*0.05</f>
        <v>182.4</v>
      </c>
      <c r="U11" s="78">
        <f>S11*0.1</f>
        <v>364.8</v>
      </c>
      <c r="V11" s="253">
        <f>S11*$F$2+T11*$G$2+U11*$H$2</f>
        <v>482503.99680000002</v>
      </c>
      <c r="Y11" s="20">
        <f>V11</f>
        <v>482503.99680000002</v>
      </c>
    </row>
    <row r="12" spans="1:25" ht="16" x14ac:dyDescent="0.3">
      <c r="A12" s="272" t="s">
        <v>587</v>
      </c>
      <c r="B12" s="49">
        <v>8</v>
      </c>
      <c r="C12" s="51">
        <v>3.9</v>
      </c>
      <c r="D12" s="79">
        <f>B12*C12</f>
        <v>31.2</v>
      </c>
      <c r="E12" s="69">
        <f>11/3</f>
        <v>3.6666666666666665</v>
      </c>
      <c r="F12" s="74">
        <f t="shared" ref="F12:F17" si="4">D12*E12</f>
        <v>114.39999999999999</v>
      </c>
      <c r="G12" s="80">
        <f>F12*0.05</f>
        <v>5.72</v>
      </c>
      <c r="H12" s="74">
        <f>F12*0.1</f>
        <v>11.44</v>
      </c>
      <c r="I12" s="52">
        <f t="shared" si="2"/>
        <v>15131.15604</v>
      </c>
      <c r="J12" s="53"/>
      <c r="K12" s="54"/>
      <c r="L12" s="75">
        <f>I12</f>
        <v>15131.15604</v>
      </c>
      <c r="M12" s="307">
        <f t="shared" si="0"/>
        <v>-30579.748920000005</v>
      </c>
      <c r="N12" s="243" t="s">
        <v>588</v>
      </c>
      <c r="O12" s="56">
        <v>8</v>
      </c>
      <c r="P12" s="356">
        <v>3.6</v>
      </c>
      <c r="Q12" s="81">
        <f>O12*P12</f>
        <v>28.8</v>
      </c>
      <c r="R12" s="356">
        <v>12</v>
      </c>
      <c r="S12" s="78">
        <f t="shared" ref="S12:S17" si="5">Q12*R12</f>
        <v>345.6</v>
      </c>
      <c r="T12" s="82">
        <f>S12*0.05</f>
        <v>17.28</v>
      </c>
      <c r="U12" s="82">
        <f>S12*0.1</f>
        <v>34.56</v>
      </c>
      <c r="V12" s="253">
        <f t="shared" ref="V12:V14" si="6">S12*$F$2+T12*$G$2+U12*$H$2</f>
        <v>45710.904960000007</v>
      </c>
      <c r="Y12" s="20">
        <f>V12</f>
        <v>45710.904960000007</v>
      </c>
    </row>
    <row r="13" spans="1:25" ht="30" x14ac:dyDescent="0.3">
      <c r="A13" s="272" t="s">
        <v>589</v>
      </c>
      <c r="B13" s="49">
        <v>2</v>
      </c>
      <c r="C13" s="51">
        <v>365</v>
      </c>
      <c r="D13" s="83">
        <f>B13*C13</f>
        <v>730</v>
      </c>
      <c r="E13" s="73">
        <v>4</v>
      </c>
      <c r="F13" s="74">
        <f t="shared" si="4"/>
        <v>2920</v>
      </c>
      <c r="G13" s="74">
        <f>F13*0.05</f>
        <v>146</v>
      </c>
      <c r="H13" s="74">
        <f>F13*0.1</f>
        <v>292</v>
      </c>
      <c r="I13" s="52">
        <f t="shared" si="2"/>
        <v>386214.82200000004</v>
      </c>
      <c r="J13" s="53"/>
      <c r="K13" s="54"/>
      <c r="L13" s="75">
        <f>I13</f>
        <v>386214.82200000004</v>
      </c>
      <c r="M13" s="307">
        <f t="shared" si="0"/>
        <v>0</v>
      </c>
      <c r="N13" s="243" t="s">
        <v>36</v>
      </c>
      <c r="O13" s="56">
        <v>2</v>
      </c>
      <c r="P13" s="58">
        <v>365</v>
      </c>
      <c r="Q13" s="84">
        <f>O13*P13</f>
        <v>730</v>
      </c>
      <c r="R13" s="58">
        <v>4</v>
      </c>
      <c r="S13" s="77">
        <f t="shared" si="5"/>
        <v>2920</v>
      </c>
      <c r="T13" s="78">
        <f>S13*0.05</f>
        <v>146</v>
      </c>
      <c r="U13" s="77">
        <f>S13*0.1</f>
        <v>292</v>
      </c>
      <c r="V13" s="253">
        <f t="shared" si="6"/>
        <v>386214.82200000004</v>
      </c>
      <c r="Y13" s="20">
        <f>V13</f>
        <v>386214.82200000004</v>
      </c>
    </row>
    <row r="14" spans="1:25" ht="30" x14ac:dyDescent="0.3">
      <c r="A14" s="273"/>
      <c r="B14" s="85"/>
      <c r="C14" s="86"/>
      <c r="D14" s="86"/>
      <c r="E14" s="87"/>
      <c r="F14" s="88"/>
      <c r="G14" s="88"/>
      <c r="H14" s="88"/>
      <c r="I14" s="89"/>
      <c r="J14" s="90"/>
      <c r="K14" s="91"/>
      <c r="L14" s="92"/>
      <c r="M14" s="307">
        <f t="shared" si="0"/>
        <v>0</v>
      </c>
      <c r="N14" s="243" t="s">
        <v>590</v>
      </c>
      <c r="O14" s="56">
        <v>40</v>
      </c>
      <c r="P14" s="58">
        <v>1</v>
      </c>
      <c r="Q14" s="84">
        <f>O14*P14</f>
        <v>40</v>
      </c>
      <c r="R14" s="58">
        <v>0</v>
      </c>
      <c r="S14" s="58">
        <f t="shared" si="5"/>
        <v>0</v>
      </c>
      <c r="T14" s="58">
        <f t="shared" ref="T14" si="7">S14*0.05</f>
        <v>0</v>
      </c>
      <c r="U14" s="58">
        <f t="shared" ref="U14" si="8">S14*0.1</f>
        <v>0</v>
      </c>
      <c r="V14" s="253">
        <f t="shared" si="6"/>
        <v>0</v>
      </c>
      <c r="Y14" s="20">
        <f>V14</f>
        <v>0</v>
      </c>
    </row>
    <row r="15" spans="1:25" ht="16" x14ac:dyDescent="0.3">
      <c r="A15" s="274" t="s">
        <v>591</v>
      </c>
      <c r="B15" s="93">
        <v>40</v>
      </c>
      <c r="C15" s="94">
        <v>6.3</v>
      </c>
      <c r="D15" s="94">
        <f t="shared" ref="D15:D16" si="9">B15*C15</f>
        <v>252</v>
      </c>
      <c r="E15" s="95">
        <v>0</v>
      </c>
      <c r="F15" s="96">
        <f>D15*E15</f>
        <v>0</v>
      </c>
      <c r="G15" s="96">
        <f t="shared" ref="G15:G16" si="10">F15*0.05</f>
        <v>0</v>
      </c>
      <c r="H15" s="96">
        <f t="shared" ref="H15:H16" si="11">F15*0.1</f>
        <v>0</v>
      </c>
      <c r="I15" s="97">
        <f t="shared" si="2"/>
        <v>0</v>
      </c>
      <c r="J15" s="70">
        <f>I15</f>
        <v>0</v>
      </c>
      <c r="K15" s="71"/>
      <c r="L15" s="72"/>
      <c r="M15" s="307">
        <f t="shared" si="0"/>
        <v>0</v>
      </c>
      <c r="N15" s="245"/>
      <c r="O15" s="85"/>
      <c r="P15" s="86"/>
      <c r="Q15" s="86"/>
      <c r="R15" s="86"/>
      <c r="S15" s="68"/>
      <c r="T15" s="68"/>
      <c r="U15" s="68"/>
      <c r="V15" s="309"/>
    </row>
    <row r="16" spans="1:25" ht="30" x14ac:dyDescent="0.3">
      <c r="A16" s="274" t="s">
        <v>592</v>
      </c>
      <c r="B16" s="93">
        <v>4</v>
      </c>
      <c r="C16" s="94">
        <v>1</v>
      </c>
      <c r="D16" s="94">
        <f t="shared" si="9"/>
        <v>4</v>
      </c>
      <c r="E16" s="98">
        <v>11</v>
      </c>
      <c r="F16" s="96">
        <f t="shared" ref="F16" si="12">D16*E16</f>
        <v>44</v>
      </c>
      <c r="G16" s="99">
        <f t="shared" si="10"/>
        <v>2.2000000000000002</v>
      </c>
      <c r="H16" s="99">
        <f t="shared" si="11"/>
        <v>4.4000000000000004</v>
      </c>
      <c r="I16" s="97">
        <f t="shared" si="2"/>
        <v>5819.6754000000001</v>
      </c>
      <c r="J16" s="70">
        <f>I16</f>
        <v>5819.6754000000001</v>
      </c>
      <c r="K16" s="71"/>
      <c r="L16" s="72"/>
      <c r="M16" s="307">
        <f t="shared" si="0"/>
        <v>5819.6754000000001</v>
      </c>
      <c r="N16" s="245"/>
      <c r="O16" s="85"/>
      <c r="P16" s="86"/>
      <c r="Q16" s="86"/>
      <c r="R16" s="86"/>
      <c r="S16" s="68"/>
      <c r="T16" s="68"/>
      <c r="U16" s="68"/>
      <c r="V16" s="309"/>
    </row>
    <row r="17" spans="1:25" ht="42" x14ac:dyDescent="0.3">
      <c r="A17" s="275" t="s">
        <v>542</v>
      </c>
      <c r="B17" s="100">
        <v>2</v>
      </c>
      <c r="C17" s="84">
        <v>12</v>
      </c>
      <c r="D17" s="84">
        <f>B17*C17</f>
        <v>24</v>
      </c>
      <c r="E17" s="51">
        <v>11</v>
      </c>
      <c r="F17" s="77">
        <f t="shared" si="4"/>
        <v>264</v>
      </c>
      <c r="G17" s="77">
        <f>F17*0.05</f>
        <v>13.200000000000001</v>
      </c>
      <c r="H17" s="77">
        <f>F17*0.1</f>
        <v>26.400000000000002</v>
      </c>
      <c r="I17" s="101">
        <f t="shared" si="2"/>
        <v>34918.0524</v>
      </c>
      <c r="J17" s="102"/>
      <c r="K17" s="103"/>
      <c r="L17" s="104">
        <f>I17</f>
        <v>34918.0524</v>
      </c>
      <c r="M17" s="307">
        <f t="shared" si="0"/>
        <v>-3174.3683999999994</v>
      </c>
      <c r="N17" s="246" t="s">
        <v>19</v>
      </c>
      <c r="O17" s="100">
        <v>2</v>
      </c>
      <c r="P17" s="84">
        <v>12</v>
      </c>
      <c r="Q17" s="84">
        <f>O17*P17</f>
        <v>24</v>
      </c>
      <c r="R17" s="356">
        <v>12</v>
      </c>
      <c r="S17" s="77">
        <f t="shared" si="5"/>
        <v>288</v>
      </c>
      <c r="T17" s="78">
        <f>S17*0.05</f>
        <v>14.4</v>
      </c>
      <c r="U17" s="78">
        <f>S17*0.1</f>
        <v>28.8</v>
      </c>
      <c r="V17" s="253">
        <f>S17*$F$2+T17*$G$2+U17*$H$2</f>
        <v>38092.4208</v>
      </c>
      <c r="Y17" s="20">
        <f>V17</f>
        <v>38092.4208</v>
      </c>
    </row>
    <row r="18" spans="1:25" s="224" customFormat="1" x14ac:dyDescent="0.3">
      <c r="A18" s="254" t="s">
        <v>81</v>
      </c>
      <c r="B18" s="105" t="s">
        <v>29</v>
      </c>
      <c r="C18" s="106"/>
      <c r="D18" s="106"/>
      <c r="E18" s="107"/>
      <c r="F18" s="108"/>
      <c r="G18" s="109"/>
      <c r="H18" s="109"/>
      <c r="I18" s="110"/>
      <c r="J18" s="111"/>
      <c r="K18" s="112"/>
      <c r="L18" s="113"/>
      <c r="M18" s="307">
        <f t="shared" si="0"/>
        <v>0</v>
      </c>
      <c r="N18" s="245"/>
      <c r="O18" s="85"/>
      <c r="P18" s="86"/>
      <c r="Q18" s="86"/>
      <c r="R18" s="86"/>
      <c r="S18" s="88"/>
      <c r="T18" s="115"/>
      <c r="U18" s="115"/>
      <c r="V18" s="309"/>
    </row>
    <row r="19" spans="1:25" s="224" customFormat="1" x14ac:dyDescent="0.3">
      <c r="A19" s="254" t="s">
        <v>543</v>
      </c>
      <c r="B19" s="105" t="s">
        <v>29</v>
      </c>
      <c r="C19" s="116"/>
      <c r="D19" s="116"/>
      <c r="E19" s="116"/>
      <c r="F19" s="116"/>
      <c r="G19" s="116"/>
      <c r="H19" s="116"/>
      <c r="I19" s="110"/>
      <c r="J19" s="111"/>
      <c r="K19" s="112"/>
      <c r="L19" s="113"/>
      <c r="M19" s="307">
        <f t="shared" si="0"/>
        <v>0</v>
      </c>
      <c r="N19" s="243" t="s">
        <v>20</v>
      </c>
      <c r="O19" s="56" t="s">
        <v>21</v>
      </c>
      <c r="P19" s="58"/>
      <c r="Q19" s="58"/>
      <c r="R19" s="58"/>
      <c r="S19" s="58"/>
      <c r="T19" s="58"/>
      <c r="U19" s="58"/>
      <c r="V19" s="253"/>
    </row>
    <row r="20" spans="1:25" s="224" customFormat="1" ht="16" x14ac:dyDescent="0.3">
      <c r="A20" s="254" t="s">
        <v>593</v>
      </c>
      <c r="B20" s="116"/>
      <c r="C20" s="106"/>
      <c r="D20" s="106"/>
      <c r="E20" s="106"/>
      <c r="F20" s="116"/>
      <c r="G20" s="116"/>
      <c r="H20" s="116"/>
      <c r="I20" s="110"/>
      <c r="J20" s="111"/>
      <c r="K20" s="112"/>
      <c r="L20" s="113"/>
      <c r="M20" s="307">
        <f t="shared" si="0"/>
        <v>0</v>
      </c>
      <c r="N20" s="243" t="s">
        <v>594</v>
      </c>
      <c r="O20" s="56"/>
      <c r="P20" s="58"/>
      <c r="Q20" s="84"/>
      <c r="R20" s="58"/>
      <c r="S20" s="58"/>
      <c r="T20" s="58"/>
      <c r="U20" s="58"/>
      <c r="V20" s="253"/>
    </row>
    <row r="21" spans="1:25" ht="30" x14ac:dyDescent="0.3">
      <c r="A21" s="272" t="s">
        <v>595</v>
      </c>
      <c r="B21" s="56">
        <v>4</v>
      </c>
      <c r="C21" s="117">
        <v>1</v>
      </c>
      <c r="D21" s="117">
        <f t="shared" ref="D21:D45" si="13">B21*C21</f>
        <v>4</v>
      </c>
      <c r="E21" s="117">
        <v>0</v>
      </c>
      <c r="F21" s="58">
        <f>D21*E21</f>
        <v>0</v>
      </c>
      <c r="G21" s="58">
        <f>F21*0.05</f>
        <v>0</v>
      </c>
      <c r="H21" s="58">
        <f>F21*0.1</f>
        <v>0</v>
      </c>
      <c r="I21" s="101">
        <f>F21*$F$2+G21*$G$2+H21*$H$2</f>
        <v>0</v>
      </c>
      <c r="J21" s="102"/>
      <c r="K21" s="103"/>
      <c r="L21" s="104">
        <f t="shared" ref="L21:L29" si="14">I21</f>
        <v>0</v>
      </c>
      <c r="M21" s="307">
        <f t="shared" si="0"/>
        <v>0</v>
      </c>
      <c r="N21" s="243" t="s">
        <v>596</v>
      </c>
      <c r="O21" s="56">
        <v>4</v>
      </c>
      <c r="P21" s="58">
        <v>1</v>
      </c>
      <c r="Q21" s="84">
        <f>O21*P21</f>
        <v>4</v>
      </c>
      <c r="R21" s="58">
        <v>0</v>
      </c>
      <c r="S21" s="58">
        <f>Q21*R21</f>
        <v>0</v>
      </c>
      <c r="T21" s="58"/>
      <c r="U21" s="58"/>
      <c r="V21" s="253">
        <f>S21*$F$2+T21*$G$2+U21*$H$2</f>
        <v>0</v>
      </c>
      <c r="Y21" s="20">
        <f>V21</f>
        <v>0</v>
      </c>
    </row>
    <row r="22" spans="1:25" ht="44" x14ac:dyDescent="0.3">
      <c r="A22" s="272" t="s">
        <v>597</v>
      </c>
      <c r="B22" s="56">
        <v>4</v>
      </c>
      <c r="C22" s="58">
        <v>1</v>
      </c>
      <c r="D22" s="84">
        <f t="shared" si="13"/>
        <v>4</v>
      </c>
      <c r="E22" s="58">
        <v>0</v>
      </c>
      <c r="F22" s="58">
        <f>D22*E22</f>
        <v>0</v>
      </c>
      <c r="G22" s="58">
        <f>F22*0.05</f>
        <v>0</v>
      </c>
      <c r="H22" s="58">
        <f>F22*0.1</f>
        <v>0</v>
      </c>
      <c r="I22" s="101">
        <f>F22*$F$2+G22*$G$2+H22*$H$2</f>
        <v>0</v>
      </c>
      <c r="J22" s="102"/>
      <c r="K22" s="103"/>
      <c r="L22" s="104">
        <f t="shared" si="14"/>
        <v>0</v>
      </c>
      <c r="M22" s="307">
        <f t="shared" si="0"/>
        <v>0</v>
      </c>
      <c r="N22" s="243" t="s">
        <v>598</v>
      </c>
      <c r="O22" s="56">
        <v>4</v>
      </c>
      <c r="P22" s="58">
        <v>1</v>
      </c>
      <c r="Q22" s="84">
        <f>O22*P22</f>
        <v>4</v>
      </c>
      <c r="R22" s="58">
        <v>0</v>
      </c>
      <c r="S22" s="58">
        <f>Q22*R22</f>
        <v>0</v>
      </c>
      <c r="T22" s="58">
        <f>S22*0.05</f>
        <v>0</v>
      </c>
      <c r="U22" s="58">
        <f>S22*0.1</f>
        <v>0</v>
      </c>
      <c r="V22" s="253">
        <f>S22*$F$2+T22*$G$2+U22*$H$2</f>
        <v>0</v>
      </c>
      <c r="Y22" s="20">
        <f>V22</f>
        <v>0</v>
      </c>
    </row>
    <row r="23" spans="1:25" ht="16" x14ac:dyDescent="0.3">
      <c r="A23" s="272" t="s">
        <v>599</v>
      </c>
      <c r="B23" s="56">
        <v>2</v>
      </c>
      <c r="C23" s="58">
        <v>1</v>
      </c>
      <c r="D23" s="84">
        <f t="shared" si="13"/>
        <v>2</v>
      </c>
      <c r="E23" s="58">
        <v>0</v>
      </c>
      <c r="F23" s="58">
        <f>D23*E23</f>
        <v>0</v>
      </c>
      <c r="G23" s="58">
        <f>F23*0.05</f>
        <v>0</v>
      </c>
      <c r="H23" s="58">
        <f>F23*0.1</f>
        <v>0</v>
      </c>
      <c r="I23" s="101">
        <f>F23*$F$2+G23*$G$2+H23*$H$2</f>
        <v>0</v>
      </c>
      <c r="J23" s="102"/>
      <c r="K23" s="103"/>
      <c r="L23" s="104">
        <f t="shared" si="14"/>
        <v>0</v>
      </c>
      <c r="M23" s="307">
        <f t="shared" si="0"/>
        <v>0</v>
      </c>
      <c r="N23" s="243" t="s">
        <v>600</v>
      </c>
      <c r="O23" s="56">
        <v>2</v>
      </c>
      <c r="P23" s="58">
        <v>1</v>
      </c>
      <c r="Q23" s="84">
        <f t="shared" ref="Q23:Q47" si="15">O23*P23</f>
        <v>2</v>
      </c>
      <c r="R23" s="58">
        <v>0</v>
      </c>
      <c r="S23" s="58">
        <f t="shared" ref="S23:S28" si="16">Q23*R23</f>
        <v>0</v>
      </c>
      <c r="T23" s="58">
        <f t="shared" ref="T23" si="17">S23*0.05</f>
        <v>0</v>
      </c>
      <c r="U23" s="58">
        <f t="shared" ref="U23" si="18">S23*0.1</f>
        <v>0</v>
      </c>
      <c r="V23" s="253">
        <f t="shared" ref="V23:V28" si="19">S23*$F$2+T23*$G$2+U23*$H$2</f>
        <v>0</v>
      </c>
      <c r="Y23" s="20">
        <f>V23</f>
        <v>0</v>
      </c>
    </row>
    <row r="24" spans="1:25" ht="16" x14ac:dyDescent="0.3">
      <c r="A24" s="272" t="s">
        <v>601</v>
      </c>
      <c r="B24" s="56">
        <v>4</v>
      </c>
      <c r="C24" s="58">
        <v>1</v>
      </c>
      <c r="D24" s="84">
        <f t="shared" si="13"/>
        <v>4</v>
      </c>
      <c r="E24" s="58">
        <v>0</v>
      </c>
      <c r="F24" s="58">
        <f>D24*E24</f>
        <v>0</v>
      </c>
      <c r="G24" s="58">
        <f>F24*0.05</f>
        <v>0</v>
      </c>
      <c r="H24" s="58">
        <f>F24*0.1</f>
        <v>0</v>
      </c>
      <c r="I24" s="101">
        <f>F24*$F$2+G24*$G$2+H24*$H$2</f>
        <v>0</v>
      </c>
      <c r="J24" s="102"/>
      <c r="K24" s="103"/>
      <c r="L24" s="104">
        <f t="shared" si="14"/>
        <v>0</v>
      </c>
      <c r="M24" s="307">
        <f t="shared" si="0"/>
        <v>0</v>
      </c>
      <c r="N24" s="243" t="s">
        <v>602</v>
      </c>
      <c r="O24" s="56">
        <v>4</v>
      </c>
      <c r="P24" s="58">
        <v>1</v>
      </c>
      <c r="Q24" s="84">
        <f>O24*P24</f>
        <v>4</v>
      </c>
      <c r="R24" s="58">
        <v>0</v>
      </c>
      <c r="S24" s="58">
        <f>Q24*R24</f>
        <v>0</v>
      </c>
      <c r="T24" s="58">
        <f>S24*0.05</f>
        <v>0</v>
      </c>
      <c r="U24" s="58">
        <f>S24*0.1</f>
        <v>0</v>
      </c>
      <c r="V24" s="253">
        <f>S24*$F$2+T24*$G$2+U24*$H$2</f>
        <v>0</v>
      </c>
      <c r="Y24" s="20">
        <f>V24</f>
        <v>0</v>
      </c>
    </row>
    <row r="25" spans="1:25" x14ac:dyDescent="0.3">
      <c r="A25" s="276"/>
      <c r="B25" s="66"/>
      <c r="C25" s="68"/>
      <c r="D25" s="86"/>
      <c r="E25" s="68"/>
      <c r="F25" s="68"/>
      <c r="G25" s="68"/>
      <c r="H25" s="68"/>
      <c r="I25" s="89"/>
      <c r="J25" s="90"/>
      <c r="K25" s="91"/>
      <c r="L25" s="92"/>
      <c r="M25" s="307">
        <f t="shared" si="0"/>
        <v>0</v>
      </c>
      <c r="N25" s="244"/>
      <c r="O25" s="118"/>
      <c r="P25" s="68"/>
      <c r="Q25" s="86"/>
      <c r="R25" s="68"/>
      <c r="S25" s="68"/>
      <c r="T25" s="68"/>
      <c r="U25" s="68"/>
      <c r="V25" s="309"/>
    </row>
    <row r="26" spans="1:25" x14ac:dyDescent="0.3">
      <c r="A26" s="276"/>
      <c r="B26" s="66"/>
      <c r="C26" s="68"/>
      <c r="D26" s="86"/>
      <c r="E26" s="68"/>
      <c r="F26" s="68"/>
      <c r="G26" s="68"/>
      <c r="H26" s="68"/>
      <c r="I26" s="89"/>
      <c r="J26" s="90"/>
      <c r="K26" s="91"/>
      <c r="L26" s="92"/>
      <c r="M26" s="307">
        <f t="shared" si="0"/>
        <v>0</v>
      </c>
      <c r="N26" s="244"/>
      <c r="O26" s="118"/>
      <c r="P26" s="68"/>
      <c r="Q26" s="86"/>
      <c r="R26" s="68"/>
      <c r="S26" s="68"/>
      <c r="T26" s="68"/>
      <c r="U26" s="68"/>
      <c r="V26" s="309"/>
    </row>
    <row r="27" spans="1:25" x14ac:dyDescent="0.3">
      <c r="A27" s="276"/>
      <c r="B27" s="66"/>
      <c r="C27" s="68"/>
      <c r="D27" s="86"/>
      <c r="E27" s="68"/>
      <c r="F27" s="68"/>
      <c r="G27" s="68"/>
      <c r="H27" s="68"/>
      <c r="I27" s="89"/>
      <c r="J27" s="90"/>
      <c r="K27" s="91"/>
      <c r="L27" s="92"/>
      <c r="M27" s="307">
        <f t="shared" si="0"/>
        <v>0</v>
      </c>
      <c r="N27" s="244"/>
      <c r="O27" s="118"/>
      <c r="P27" s="68"/>
      <c r="Q27" s="86"/>
      <c r="R27" s="68"/>
      <c r="S27" s="68"/>
      <c r="T27" s="68"/>
      <c r="U27" s="68"/>
      <c r="V27" s="309"/>
    </row>
    <row r="28" spans="1:25" ht="30" x14ac:dyDescent="0.3">
      <c r="A28" s="277" t="s">
        <v>555</v>
      </c>
      <c r="B28" s="119">
        <v>4</v>
      </c>
      <c r="C28" s="95">
        <v>1</v>
      </c>
      <c r="D28" s="94">
        <f t="shared" si="13"/>
        <v>4</v>
      </c>
      <c r="E28" s="120">
        <f>11/3</f>
        <v>3.6666666666666665</v>
      </c>
      <c r="F28" s="98">
        <f>D28*E28</f>
        <v>14.666666666666666</v>
      </c>
      <c r="G28" s="120">
        <f t="shared" ref="G28:G29" si="20">F28*0.05</f>
        <v>0.73333333333333339</v>
      </c>
      <c r="H28" s="120">
        <f t="shared" ref="H28:H29" si="21">F28*0.1</f>
        <v>1.4666666666666668</v>
      </c>
      <c r="I28" s="97">
        <f>F28*$F$2+G28*$G$2+H28*$H$2</f>
        <v>1939.8918000000001</v>
      </c>
      <c r="J28" s="102"/>
      <c r="K28" s="103"/>
      <c r="L28" s="104">
        <f t="shared" si="14"/>
        <v>1939.8918000000001</v>
      </c>
      <c r="M28" s="307">
        <f t="shared" si="0"/>
        <v>1939.8918000000001</v>
      </c>
      <c r="N28" s="243" t="s">
        <v>603</v>
      </c>
      <c r="O28" s="121">
        <v>4</v>
      </c>
      <c r="P28" s="58">
        <v>1</v>
      </c>
      <c r="Q28" s="84">
        <f>O28*P28</f>
        <v>4</v>
      </c>
      <c r="R28" s="58">
        <v>0</v>
      </c>
      <c r="S28" s="58">
        <f t="shared" si="16"/>
        <v>0</v>
      </c>
      <c r="T28" s="58">
        <f t="shared" ref="T28" si="22">S28*0.05</f>
        <v>0</v>
      </c>
      <c r="U28" s="58">
        <f t="shared" ref="U28" si="23">S28*0.1</f>
        <v>0</v>
      </c>
      <c r="V28" s="253">
        <f t="shared" si="19"/>
        <v>0</v>
      </c>
      <c r="Y28" s="20">
        <f>V28</f>
        <v>0</v>
      </c>
    </row>
    <row r="29" spans="1:25" ht="28" x14ac:dyDescent="0.3">
      <c r="A29" s="277" t="s">
        <v>556</v>
      </c>
      <c r="B29" s="119">
        <v>4</v>
      </c>
      <c r="C29" s="95">
        <v>1</v>
      </c>
      <c r="D29" s="94">
        <f t="shared" si="13"/>
        <v>4</v>
      </c>
      <c r="E29" s="120">
        <f>11/3</f>
        <v>3.6666666666666665</v>
      </c>
      <c r="F29" s="98">
        <f t="shared" ref="F29:F36" si="24">D29*E29</f>
        <v>14.666666666666666</v>
      </c>
      <c r="G29" s="120">
        <f t="shared" si="20"/>
        <v>0.73333333333333339</v>
      </c>
      <c r="H29" s="120">
        <f t="shared" si="21"/>
        <v>1.4666666666666668</v>
      </c>
      <c r="I29" s="97">
        <f t="shared" ref="I29" si="25">F29*$F$2+G29*$G$2+H29*$H$2</f>
        <v>1939.8918000000001</v>
      </c>
      <c r="J29" s="122"/>
      <c r="K29" s="123"/>
      <c r="L29" s="104">
        <f t="shared" si="14"/>
        <v>1939.8918000000001</v>
      </c>
      <c r="M29" s="307">
        <f t="shared" si="0"/>
        <v>1939.8918000000001</v>
      </c>
      <c r="N29" s="244"/>
      <c r="O29" s="118"/>
      <c r="P29" s="68"/>
      <c r="Q29" s="86"/>
      <c r="R29" s="68"/>
      <c r="S29" s="68"/>
      <c r="T29" s="68"/>
      <c r="U29" s="68"/>
      <c r="V29" s="309"/>
    </row>
    <row r="30" spans="1:25" x14ac:dyDescent="0.3">
      <c r="A30" s="276"/>
      <c r="B30" s="124"/>
      <c r="C30" s="125"/>
      <c r="D30" s="126"/>
      <c r="E30" s="127"/>
      <c r="F30" s="87"/>
      <c r="G30" s="127"/>
      <c r="H30" s="127"/>
      <c r="I30" s="128"/>
      <c r="J30" s="129"/>
      <c r="K30" s="130"/>
      <c r="L30" s="92"/>
      <c r="M30" s="307">
        <f t="shared" si="0"/>
        <v>0</v>
      </c>
      <c r="N30" s="244"/>
      <c r="O30" s="118"/>
      <c r="P30" s="68"/>
      <c r="Q30" s="86"/>
      <c r="R30" s="68"/>
      <c r="S30" s="68"/>
      <c r="T30" s="68"/>
      <c r="U30" s="68"/>
      <c r="V30" s="309"/>
    </row>
    <row r="31" spans="1:25" x14ac:dyDescent="0.3">
      <c r="A31" s="276"/>
      <c r="B31" s="124"/>
      <c r="C31" s="125"/>
      <c r="D31" s="126"/>
      <c r="E31" s="127"/>
      <c r="F31" s="87"/>
      <c r="G31" s="127"/>
      <c r="H31" s="127"/>
      <c r="I31" s="128"/>
      <c r="J31" s="129"/>
      <c r="K31" s="130"/>
      <c r="L31" s="92"/>
      <c r="M31" s="307">
        <f t="shared" si="0"/>
        <v>0</v>
      </c>
      <c r="N31" s="244"/>
      <c r="O31" s="118"/>
      <c r="P31" s="68"/>
      <c r="Q31" s="86"/>
      <c r="R31" s="68"/>
      <c r="S31" s="68"/>
      <c r="T31" s="68"/>
      <c r="U31" s="68"/>
      <c r="V31" s="309"/>
    </row>
    <row r="32" spans="1:25" x14ac:dyDescent="0.3">
      <c r="A32" s="276"/>
      <c r="B32" s="124"/>
      <c r="C32" s="125"/>
      <c r="D32" s="126"/>
      <c r="E32" s="127"/>
      <c r="F32" s="87"/>
      <c r="G32" s="127"/>
      <c r="H32" s="127"/>
      <c r="I32" s="128"/>
      <c r="J32" s="129"/>
      <c r="K32" s="130"/>
      <c r="L32" s="92"/>
      <c r="M32" s="307">
        <f t="shared" si="0"/>
        <v>0</v>
      </c>
      <c r="N32" s="244"/>
      <c r="O32" s="118"/>
      <c r="P32" s="68"/>
      <c r="Q32" s="86"/>
      <c r="R32" s="68"/>
      <c r="S32" s="68"/>
      <c r="T32" s="68"/>
      <c r="U32" s="68"/>
      <c r="V32" s="309"/>
    </row>
    <row r="33" spans="1:25" x14ac:dyDescent="0.3">
      <c r="A33" s="276"/>
      <c r="B33" s="124"/>
      <c r="C33" s="125"/>
      <c r="D33" s="126"/>
      <c r="E33" s="127"/>
      <c r="F33" s="87"/>
      <c r="G33" s="127"/>
      <c r="H33" s="127"/>
      <c r="I33" s="128"/>
      <c r="J33" s="129"/>
      <c r="K33" s="130"/>
      <c r="L33" s="92"/>
      <c r="M33" s="307">
        <f t="shared" si="0"/>
        <v>0</v>
      </c>
      <c r="N33" s="244"/>
      <c r="O33" s="118"/>
      <c r="P33" s="68"/>
      <c r="Q33" s="86"/>
      <c r="R33" s="68"/>
      <c r="S33" s="68"/>
      <c r="T33" s="68"/>
      <c r="U33" s="68"/>
      <c r="V33" s="309"/>
    </row>
    <row r="34" spans="1:25" ht="44" x14ac:dyDescent="0.3">
      <c r="A34" s="278" t="s">
        <v>604</v>
      </c>
      <c r="B34" s="49">
        <v>8</v>
      </c>
      <c r="C34" s="51">
        <v>1</v>
      </c>
      <c r="D34" s="83">
        <f t="shared" si="13"/>
        <v>8</v>
      </c>
      <c r="E34" s="69">
        <f>11/3</f>
        <v>3.6666666666666665</v>
      </c>
      <c r="F34" s="74">
        <f t="shared" si="24"/>
        <v>29.333333333333332</v>
      </c>
      <c r="G34" s="80">
        <f>F34*0.05</f>
        <v>1.4666666666666668</v>
      </c>
      <c r="H34" s="80">
        <f>F34*0.1</f>
        <v>2.9333333333333336</v>
      </c>
      <c r="I34" s="52">
        <f>F34*$F$2+G34*$G$2+H34*$H$2</f>
        <v>3879.7836000000002</v>
      </c>
      <c r="J34" s="131"/>
      <c r="K34" s="132">
        <f>I34</f>
        <v>3879.7836000000002</v>
      </c>
      <c r="L34" s="133"/>
      <c r="M34" s="307">
        <f t="shared" si="0"/>
        <v>3879.7836000000002</v>
      </c>
      <c r="N34" s="243" t="s">
        <v>22</v>
      </c>
      <c r="O34" s="56" t="s">
        <v>23</v>
      </c>
      <c r="P34" s="58"/>
      <c r="Q34" s="84"/>
      <c r="R34" s="58"/>
      <c r="S34" s="58"/>
      <c r="T34" s="58"/>
      <c r="U34" s="58"/>
      <c r="V34" s="253"/>
    </row>
    <row r="35" spans="1:25" ht="30" x14ac:dyDescent="0.3">
      <c r="A35" s="272" t="s">
        <v>557</v>
      </c>
      <c r="B35" s="56">
        <v>2</v>
      </c>
      <c r="C35" s="58">
        <v>1</v>
      </c>
      <c r="D35" s="84">
        <f t="shared" si="13"/>
        <v>2</v>
      </c>
      <c r="E35" s="69">
        <f>11/3</f>
        <v>3.6666666666666665</v>
      </c>
      <c r="F35" s="134">
        <f t="shared" si="24"/>
        <v>7.333333333333333</v>
      </c>
      <c r="G35" s="134">
        <f t="shared" ref="G35" si="26">F35*0.05</f>
        <v>0.3666666666666667</v>
      </c>
      <c r="H35" s="134">
        <f t="shared" ref="H35" si="27">F35*0.1</f>
        <v>0.73333333333333339</v>
      </c>
      <c r="I35" s="101">
        <f t="shared" ref="I35" si="28">F35*$F$2+G35*$G$2+H35*$H$2</f>
        <v>969.94590000000005</v>
      </c>
      <c r="J35" s="131">
        <f>I35*$J$3/100</f>
        <v>312.73956588785046</v>
      </c>
      <c r="K35" s="132"/>
      <c r="L35" s="133">
        <f>I35*(100-$J$3)/100</f>
        <v>657.20633411214953</v>
      </c>
      <c r="M35" s="307">
        <f t="shared" si="0"/>
        <v>969.94590000000005</v>
      </c>
      <c r="N35" s="243" t="s">
        <v>605</v>
      </c>
      <c r="O35" s="56">
        <v>2</v>
      </c>
      <c r="P35" s="58">
        <v>1</v>
      </c>
      <c r="Q35" s="84">
        <f>O35*P35</f>
        <v>2</v>
      </c>
      <c r="R35" s="58">
        <v>0</v>
      </c>
      <c r="S35" s="58">
        <f>Q35*R35</f>
        <v>0</v>
      </c>
      <c r="T35" s="58">
        <f>S35*0.05</f>
        <v>0</v>
      </c>
      <c r="U35" s="58">
        <f>S35*0.1</f>
        <v>0</v>
      </c>
      <c r="V35" s="253">
        <f>S35*$F$2+T35*$G$2+U35*$H$2</f>
        <v>0</v>
      </c>
      <c r="Y35" s="20">
        <f>V35</f>
        <v>0</v>
      </c>
    </row>
    <row r="36" spans="1:25" ht="30" x14ac:dyDescent="0.3">
      <c r="A36" s="272" t="s">
        <v>606</v>
      </c>
      <c r="B36" s="56">
        <v>40</v>
      </c>
      <c r="C36" s="58">
        <v>2</v>
      </c>
      <c r="D36" s="84">
        <f t="shared" si="13"/>
        <v>80</v>
      </c>
      <c r="E36" s="51">
        <v>11</v>
      </c>
      <c r="F36" s="77">
        <f t="shared" si="24"/>
        <v>880</v>
      </c>
      <c r="G36" s="77">
        <f>F36*0.05</f>
        <v>44</v>
      </c>
      <c r="H36" s="77">
        <f>F36*0.1</f>
        <v>88</v>
      </c>
      <c r="I36" s="101">
        <f>F36*$F$2+G36*$G$2+H36*$H$2</f>
        <v>116393.508</v>
      </c>
      <c r="J36" s="131"/>
      <c r="K36" s="132">
        <f>I36</f>
        <v>116393.508</v>
      </c>
      <c r="L36" s="133"/>
      <c r="M36" s="307">
        <f t="shared" si="0"/>
        <v>-10581.228000000003</v>
      </c>
      <c r="N36" s="243" t="s">
        <v>37</v>
      </c>
      <c r="O36" s="56">
        <v>40</v>
      </c>
      <c r="P36" s="58">
        <v>2</v>
      </c>
      <c r="Q36" s="84">
        <f t="shared" si="15"/>
        <v>80</v>
      </c>
      <c r="R36" s="356">
        <v>12</v>
      </c>
      <c r="S36" s="77">
        <f t="shared" ref="S36:S37" si="29">Q36*R36</f>
        <v>960</v>
      </c>
      <c r="T36" s="77">
        <f>S36*0.05</f>
        <v>48</v>
      </c>
      <c r="U36" s="77">
        <f>S36*0.1</f>
        <v>96</v>
      </c>
      <c r="V36" s="253">
        <f>S36*$F$2+T36*$G$2+U36*$H$2</f>
        <v>126974.736</v>
      </c>
      <c r="Y36" s="20">
        <f>V36</f>
        <v>126974.736</v>
      </c>
    </row>
    <row r="37" spans="1:25" ht="30.5" thickBot="1" x14ac:dyDescent="0.35">
      <c r="A37" s="273"/>
      <c r="B37" s="85"/>
      <c r="C37" s="86"/>
      <c r="D37" s="86"/>
      <c r="E37" s="126"/>
      <c r="F37" s="135"/>
      <c r="G37" s="136"/>
      <c r="H37" s="137"/>
      <c r="I37" s="138"/>
      <c r="J37" s="139"/>
      <c r="K37" s="140"/>
      <c r="L37" s="141"/>
      <c r="M37" s="307">
        <f t="shared" ref="M37:M54" si="30">I37-V37</f>
        <v>-529.06140000000005</v>
      </c>
      <c r="N37" s="246" t="s">
        <v>608</v>
      </c>
      <c r="O37" s="142">
        <v>4</v>
      </c>
      <c r="P37" s="84">
        <v>1</v>
      </c>
      <c r="Q37" s="84">
        <f t="shared" si="15"/>
        <v>4</v>
      </c>
      <c r="R37" s="84">
        <v>1</v>
      </c>
      <c r="S37" s="143">
        <f t="shared" si="29"/>
        <v>4</v>
      </c>
      <c r="T37" s="144">
        <f>S37*0.05</f>
        <v>0.2</v>
      </c>
      <c r="U37" s="144">
        <f>S37*0.1</f>
        <v>0.4</v>
      </c>
      <c r="V37" s="310">
        <f>S37*$F$2+T37*$G$2+U37*$H$2</f>
        <v>529.06140000000005</v>
      </c>
      <c r="Y37" s="20">
        <f>V37</f>
        <v>529.06140000000005</v>
      </c>
    </row>
    <row r="38" spans="1:25" ht="14.5" thickBot="1" x14ac:dyDescent="0.35">
      <c r="A38" s="145" t="s">
        <v>24</v>
      </c>
      <c r="B38" s="146"/>
      <c r="C38" s="147"/>
      <c r="D38" s="148"/>
      <c r="E38" s="147"/>
      <c r="F38" s="464">
        <f>SUM(F9:H36)</f>
        <v>6470.743333333332</v>
      </c>
      <c r="G38" s="465"/>
      <c r="H38" s="466"/>
      <c r="I38" s="149">
        <f>SUM(I9:I36)</f>
        <v>744221.85369000002</v>
      </c>
      <c r="J38" s="150">
        <f>SUM(J9:J36)</f>
        <v>7539.7430123831773</v>
      </c>
      <c r="K38" s="151">
        <f>SUM(K9:K36)</f>
        <v>120273.2916</v>
      </c>
      <c r="L38" s="152">
        <f>SUM(L9:L36)</f>
        <v>616408.81907761679</v>
      </c>
      <c r="M38" s="307">
        <f t="shared" si="30"/>
        <v>-338978.45666999999</v>
      </c>
      <c r="N38" s="145" t="s">
        <v>24</v>
      </c>
      <c r="O38" s="146"/>
      <c r="P38" s="147"/>
      <c r="Q38" s="148"/>
      <c r="R38" s="147"/>
      <c r="S38" s="464">
        <f>SUM(S9:U37)</f>
        <v>9418.0400000000009</v>
      </c>
      <c r="T38" s="465"/>
      <c r="U38" s="466"/>
      <c r="V38" s="311">
        <f>SUM(V9:V37)</f>
        <v>1083200.31036</v>
      </c>
      <c r="W38" s="311">
        <f>SUM(W9:W37)</f>
        <v>0</v>
      </c>
      <c r="X38" s="311">
        <f>SUM(X9:X37)</f>
        <v>0</v>
      </c>
      <c r="Y38" s="311">
        <f>SUM(Y9:Y37)</f>
        <v>1083200.31036</v>
      </c>
    </row>
    <row r="39" spans="1:25" x14ac:dyDescent="0.3">
      <c r="A39" s="247" t="s">
        <v>540</v>
      </c>
      <c r="B39" s="154"/>
      <c r="C39" s="155"/>
      <c r="D39" s="156"/>
      <c r="E39" s="155"/>
      <c r="F39" s="155"/>
      <c r="G39" s="155"/>
      <c r="H39" s="155"/>
      <c r="I39" s="157"/>
      <c r="J39" s="158"/>
      <c r="K39" s="159"/>
      <c r="L39" s="160"/>
      <c r="M39" s="307">
        <f t="shared" si="30"/>
        <v>0</v>
      </c>
      <c r="N39" s="247" t="s">
        <v>25</v>
      </c>
      <c r="O39" s="154"/>
      <c r="P39" s="155"/>
      <c r="Q39" s="156"/>
      <c r="R39" s="155"/>
      <c r="S39" s="155"/>
      <c r="T39" s="155"/>
      <c r="U39" s="155"/>
      <c r="V39" s="312"/>
    </row>
    <row r="40" spans="1:25" ht="28" x14ac:dyDescent="0.3">
      <c r="A40" s="256" t="s">
        <v>541</v>
      </c>
      <c r="B40" s="56" t="s">
        <v>26</v>
      </c>
      <c r="C40" s="58"/>
      <c r="D40" s="84"/>
      <c r="E40" s="58"/>
      <c r="F40" s="58"/>
      <c r="G40" s="58"/>
      <c r="H40" s="58"/>
      <c r="I40" s="101"/>
      <c r="J40" s="102"/>
      <c r="K40" s="103"/>
      <c r="L40" s="161"/>
      <c r="M40" s="307">
        <f t="shared" si="30"/>
        <v>0</v>
      </c>
      <c r="N40" s="243" t="s">
        <v>35</v>
      </c>
      <c r="O40" s="56" t="s">
        <v>26</v>
      </c>
      <c r="P40" s="58"/>
      <c r="Q40" s="84"/>
      <c r="R40" s="58"/>
      <c r="S40" s="58"/>
      <c r="T40" s="58"/>
      <c r="U40" s="58"/>
      <c r="V40" s="253"/>
    </row>
    <row r="41" spans="1:25" ht="16" x14ac:dyDescent="0.3">
      <c r="A41" s="256" t="s">
        <v>609</v>
      </c>
      <c r="B41" s="56">
        <v>10</v>
      </c>
      <c r="C41" s="58">
        <v>1</v>
      </c>
      <c r="D41" s="84">
        <f t="shared" si="13"/>
        <v>10</v>
      </c>
      <c r="E41" s="58">
        <v>0</v>
      </c>
      <c r="F41" s="58">
        <f>D41*E41</f>
        <v>0</v>
      </c>
      <c r="G41" s="58">
        <f>F41*0.05</f>
        <v>0</v>
      </c>
      <c r="H41" s="58">
        <f t="shared" ref="H41" si="31">F41*0.1</f>
        <v>0</v>
      </c>
      <c r="I41" s="101">
        <f>F41*$F$2+G41*$G$2+H41*$H$2</f>
        <v>0</v>
      </c>
      <c r="J41" s="102"/>
      <c r="K41" s="103"/>
      <c r="L41" s="104">
        <f>I41</f>
        <v>0</v>
      </c>
      <c r="M41" s="307">
        <f t="shared" si="30"/>
        <v>0</v>
      </c>
      <c r="N41" s="243" t="s">
        <v>610</v>
      </c>
      <c r="O41" s="56">
        <v>10</v>
      </c>
      <c r="P41" s="58">
        <v>1</v>
      </c>
      <c r="Q41" s="84">
        <f t="shared" si="15"/>
        <v>10</v>
      </c>
      <c r="R41" s="58">
        <v>0</v>
      </c>
      <c r="S41" s="58">
        <f>Q41*R41</f>
        <v>0</v>
      </c>
      <c r="T41" s="58">
        <f>S41*0.05</f>
        <v>0</v>
      </c>
      <c r="U41" s="58">
        <f t="shared" ref="U41" si="32">S41*0.1</f>
        <v>0</v>
      </c>
      <c r="V41" s="253">
        <f t="shared" ref="V41" si="33">S41*$F$2+T41*$G$2+U41*$H$2</f>
        <v>0</v>
      </c>
    </row>
    <row r="42" spans="1:25" x14ac:dyDescent="0.3">
      <c r="A42" s="256" t="s">
        <v>544</v>
      </c>
      <c r="B42" s="56" t="s">
        <v>29</v>
      </c>
      <c r="C42" s="58"/>
      <c r="D42" s="84"/>
      <c r="E42" s="58"/>
      <c r="F42" s="58"/>
      <c r="G42" s="58"/>
      <c r="H42" s="58"/>
      <c r="I42" s="101"/>
      <c r="J42" s="102"/>
      <c r="K42" s="103"/>
      <c r="L42" s="161"/>
      <c r="M42" s="307">
        <f t="shared" si="30"/>
        <v>0</v>
      </c>
      <c r="N42" s="243" t="s">
        <v>28</v>
      </c>
      <c r="O42" s="56" t="s">
        <v>29</v>
      </c>
      <c r="P42" s="58"/>
      <c r="Q42" s="84"/>
      <c r="R42" s="58"/>
      <c r="S42" s="58"/>
      <c r="T42" s="58"/>
      <c r="U42" s="58"/>
      <c r="V42" s="253"/>
    </row>
    <row r="43" spans="1:25" ht="30" x14ac:dyDescent="0.3">
      <c r="A43" s="279" t="s">
        <v>611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7">
        <f t="shared" si="30"/>
        <v>5819.6754000000001</v>
      </c>
      <c r="N43" s="243" t="s">
        <v>30</v>
      </c>
      <c r="O43" s="56" t="s">
        <v>1</v>
      </c>
      <c r="P43" s="58"/>
      <c r="Q43" s="84"/>
      <c r="R43" s="58"/>
      <c r="S43" s="58"/>
      <c r="T43" s="58"/>
      <c r="U43" s="58"/>
      <c r="V43" s="253"/>
    </row>
    <row r="44" spans="1:25" ht="30" x14ac:dyDescent="0.3">
      <c r="A44" s="279" t="s">
        <v>547</v>
      </c>
      <c r="B44" s="54"/>
      <c r="C44" s="54"/>
      <c r="D44" s="54"/>
      <c r="E44" s="54"/>
      <c r="F44" s="54"/>
      <c r="G44" s="54"/>
      <c r="H44" s="54"/>
      <c r="I44" s="225"/>
      <c r="J44" s="102"/>
      <c r="K44" s="103"/>
      <c r="L44" s="161"/>
      <c r="M44" s="307">
        <f t="shared" si="30"/>
        <v>-268234.1298</v>
      </c>
      <c r="N44" s="243" t="s">
        <v>612</v>
      </c>
      <c r="O44" s="56">
        <v>3.25</v>
      </c>
      <c r="P44" s="58">
        <v>52</v>
      </c>
      <c r="Q44" s="162">
        <f t="shared" si="15"/>
        <v>169</v>
      </c>
      <c r="R44" s="356">
        <v>12</v>
      </c>
      <c r="S44" s="77">
        <f t="shared" ref="S44:S47" si="34">Q44*R44</f>
        <v>2028</v>
      </c>
      <c r="T44" s="78">
        <f>S44*0.05</f>
        <v>101.4</v>
      </c>
      <c r="U44" s="78">
        <f>S44*0.1</f>
        <v>202.8</v>
      </c>
      <c r="V44" s="253">
        <f>S44*$F$2+T44*$G$2+U44*$H$2</f>
        <v>268234.1298</v>
      </c>
    </row>
    <row r="45" spans="1:25" ht="44" x14ac:dyDescent="0.3">
      <c r="A45" s="280" t="s">
        <v>613</v>
      </c>
      <c r="B45" s="51">
        <v>2</v>
      </c>
      <c r="C45" s="51">
        <v>12</v>
      </c>
      <c r="D45" s="51">
        <f t="shared" si="13"/>
        <v>24</v>
      </c>
      <c r="E45" s="73">
        <v>1</v>
      </c>
      <c r="F45" s="74">
        <f t="shared" ref="F45" si="35">D45*E45</f>
        <v>24</v>
      </c>
      <c r="G45" s="80">
        <f t="shared" ref="G45" si="36">F45*0.05</f>
        <v>1.2000000000000002</v>
      </c>
      <c r="H45" s="74">
        <f t="shared" ref="H45" si="37">F45*0.1</f>
        <v>2.4000000000000004</v>
      </c>
      <c r="I45" s="52">
        <f>F45*$F$2+G45*$G$2+H45*$H$2</f>
        <v>3174.3684000000003</v>
      </c>
      <c r="J45" s="131"/>
      <c r="K45" s="132"/>
      <c r="L45" s="133">
        <f>I45</f>
        <v>3174.3684000000003</v>
      </c>
      <c r="M45" s="307">
        <f t="shared" si="30"/>
        <v>3174.3684000000003</v>
      </c>
      <c r="N45" s="244"/>
      <c r="O45" s="66"/>
      <c r="P45" s="68"/>
      <c r="Q45" s="163"/>
      <c r="R45" s="68"/>
      <c r="S45" s="88"/>
      <c r="T45" s="115"/>
      <c r="U45" s="115"/>
      <c r="V45" s="309"/>
    </row>
    <row r="46" spans="1:25" ht="16" x14ac:dyDescent="0.3">
      <c r="A46" s="280" t="s">
        <v>614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7">
        <f t="shared" si="30"/>
        <v>245881.28565000003</v>
      </c>
      <c r="N46" s="244"/>
      <c r="O46" s="66"/>
      <c r="P46" s="68"/>
      <c r="Q46" s="163"/>
      <c r="R46" s="68"/>
      <c r="S46" s="88"/>
      <c r="T46" s="115"/>
      <c r="U46" s="115"/>
      <c r="V46" s="309"/>
    </row>
    <row r="47" spans="1:25" ht="16" x14ac:dyDescent="0.3">
      <c r="A47" s="254" t="s">
        <v>545</v>
      </c>
      <c r="B47" s="49"/>
      <c r="C47" s="51"/>
      <c r="D47" s="83"/>
      <c r="E47" s="51"/>
      <c r="F47" s="51"/>
      <c r="G47" s="51"/>
      <c r="H47" s="51"/>
      <c r="I47" s="52"/>
      <c r="J47" s="102"/>
      <c r="K47" s="103"/>
      <c r="L47" s="161"/>
      <c r="M47" s="307">
        <f t="shared" si="30"/>
        <v>0</v>
      </c>
      <c r="N47" s="243" t="s">
        <v>615</v>
      </c>
      <c r="O47" s="56">
        <v>3</v>
      </c>
      <c r="P47" s="58">
        <v>1</v>
      </c>
      <c r="Q47" s="84">
        <f t="shared" si="15"/>
        <v>3</v>
      </c>
      <c r="R47" s="58">
        <v>0</v>
      </c>
      <c r="S47" s="58">
        <f t="shared" si="34"/>
        <v>0</v>
      </c>
      <c r="T47" s="58">
        <f t="shared" ref="T47" si="38">S47*0.05</f>
        <v>0</v>
      </c>
      <c r="U47" s="58">
        <f t="shared" ref="U47" si="39">S47*0.1</f>
        <v>0</v>
      </c>
      <c r="V47" s="253">
        <f>S47*$F$2+T47*$G$2+U47*$H$2</f>
        <v>0</v>
      </c>
    </row>
    <row r="48" spans="1:25" ht="16" x14ac:dyDescent="0.3">
      <c r="A48" s="281" t="s">
        <v>616</v>
      </c>
      <c r="B48" s="51">
        <v>3</v>
      </c>
      <c r="C48" s="51">
        <v>1</v>
      </c>
      <c r="D48" s="51">
        <f>B48*C48</f>
        <v>3</v>
      </c>
      <c r="E48" s="51">
        <v>0</v>
      </c>
      <c r="F48" s="74">
        <f>D48*E48</f>
        <v>0</v>
      </c>
      <c r="G48" s="74">
        <f>F48*0.05</f>
        <v>0</v>
      </c>
      <c r="H48" s="74">
        <f>F48*0.1</f>
        <v>0</v>
      </c>
      <c r="I48" s="52">
        <f>F48*$F$2+G48*$G$2+H48*$H$2</f>
        <v>0</v>
      </c>
      <c r="J48" s="102"/>
      <c r="K48" s="103"/>
      <c r="L48" s="104">
        <f>I48</f>
        <v>0</v>
      </c>
      <c r="M48" s="307">
        <f t="shared" si="30"/>
        <v>0</v>
      </c>
      <c r="N48" s="244"/>
      <c r="O48" s="66"/>
      <c r="P48" s="68"/>
      <c r="Q48" s="86"/>
      <c r="R48" s="68"/>
      <c r="S48" s="68"/>
      <c r="T48" s="68"/>
      <c r="U48" s="68"/>
      <c r="V48" s="309"/>
    </row>
    <row r="49" spans="1:22" ht="16" x14ac:dyDescent="0.3">
      <c r="A49" s="281" t="s">
        <v>617</v>
      </c>
      <c r="B49" s="51">
        <v>1</v>
      </c>
      <c r="C49" s="51">
        <v>1</v>
      </c>
      <c r="D49" s="51">
        <f t="shared" ref="D49" si="40">B49*C49</f>
        <v>1</v>
      </c>
      <c r="E49" s="51">
        <v>11</v>
      </c>
      <c r="F49" s="74">
        <f t="shared" ref="F49:F51" si="41">D49*E49</f>
        <v>11</v>
      </c>
      <c r="G49" s="80">
        <f t="shared" ref="G49:G50" si="42">F49*0.05</f>
        <v>0.55000000000000004</v>
      </c>
      <c r="H49" s="80">
        <f t="shared" ref="H49:H50" si="43">F49*0.1</f>
        <v>1.1000000000000001</v>
      </c>
      <c r="I49" s="52">
        <f>F49*$F$2+G49*$G$2+H49*$H$2</f>
        <v>1454.91885</v>
      </c>
      <c r="J49" s="131"/>
      <c r="K49" s="132">
        <f>I49</f>
        <v>1454.91885</v>
      </c>
      <c r="L49" s="133"/>
      <c r="M49" s="307">
        <f t="shared" si="30"/>
        <v>1454.91885</v>
      </c>
      <c r="N49" s="244"/>
      <c r="O49" s="66"/>
      <c r="P49" s="68"/>
      <c r="Q49" s="86"/>
      <c r="R49" s="68"/>
      <c r="S49" s="68"/>
      <c r="T49" s="68"/>
      <c r="U49" s="68"/>
      <c r="V49" s="309"/>
    </row>
    <row r="50" spans="1:22" ht="30" x14ac:dyDescent="0.3">
      <c r="A50" s="282" t="s">
        <v>618</v>
      </c>
      <c r="B50" s="51">
        <v>20</v>
      </c>
      <c r="C50" s="51">
        <v>1</v>
      </c>
      <c r="D50" s="51">
        <f>B50*C50</f>
        <v>20</v>
      </c>
      <c r="E50" s="69">
        <f>11/3</f>
        <v>3.6666666666666665</v>
      </c>
      <c r="F50" s="74">
        <f t="shared" si="41"/>
        <v>73.333333333333329</v>
      </c>
      <c r="G50" s="80">
        <f t="shared" si="42"/>
        <v>3.6666666666666665</v>
      </c>
      <c r="H50" s="80">
        <f t="shared" si="43"/>
        <v>7.333333333333333</v>
      </c>
      <c r="I50" s="52">
        <f>F50*$F$2+G50*$G$2+H50*$H$2</f>
        <v>9699.4589999999989</v>
      </c>
      <c r="J50" s="131"/>
      <c r="K50" s="132">
        <f>I50</f>
        <v>9699.4589999999989</v>
      </c>
      <c r="L50" s="133"/>
      <c r="M50" s="307">
        <f t="shared" si="30"/>
        <v>9699.4589999999989</v>
      </c>
      <c r="N50" s="244"/>
      <c r="O50" s="66"/>
      <c r="P50" s="68"/>
      <c r="Q50" s="86"/>
      <c r="R50" s="68"/>
      <c r="S50" s="68"/>
      <c r="T50" s="68"/>
      <c r="U50" s="68"/>
      <c r="V50" s="309"/>
    </row>
    <row r="51" spans="1:22" ht="30" x14ac:dyDescent="0.3">
      <c r="A51" s="282" t="s">
        <v>619</v>
      </c>
      <c r="B51" s="49">
        <v>8</v>
      </c>
      <c r="C51" s="51">
        <v>2</v>
      </c>
      <c r="D51" s="83">
        <f t="shared" ref="D51" si="44">B51*C51</f>
        <v>16</v>
      </c>
      <c r="E51" s="73">
        <v>11</v>
      </c>
      <c r="F51" s="74">
        <f t="shared" si="41"/>
        <v>176</v>
      </c>
      <c r="G51" s="80">
        <f>F51*0.05</f>
        <v>8.8000000000000007</v>
      </c>
      <c r="H51" s="74">
        <f>F51*0.1</f>
        <v>17.600000000000001</v>
      </c>
      <c r="I51" s="52">
        <f>F51*$F$2+G51*$G$2+H51*$H$2</f>
        <v>23278.7016</v>
      </c>
      <c r="J51" s="131"/>
      <c r="K51" s="132">
        <f>I51</f>
        <v>23278.7016</v>
      </c>
      <c r="L51" s="133"/>
      <c r="M51" s="307">
        <f t="shared" si="30"/>
        <v>23278.7016</v>
      </c>
      <c r="N51" s="244"/>
      <c r="O51" s="66"/>
      <c r="P51" s="68"/>
      <c r="Q51" s="86"/>
      <c r="R51" s="68"/>
      <c r="S51" s="68"/>
      <c r="T51" s="68"/>
      <c r="U51" s="68"/>
      <c r="V51" s="309"/>
    </row>
    <row r="52" spans="1:22" ht="14.5" thickBot="1" x14ac:dyDescent="0.35">
      <c r="A52" s="258" t="s">
        <v>546</v>
      </c>
      <c r="B52" s="165" t="s">
        <v>1</v>
      </c>
      <c r="C52" s="166"/>
      <c r="D52" s="84"/>
      <c r="E52" s="166"/>
      <c r="F52" s="170"/>
      <c r="G52" s="170"/>
      <c r="H52" s="170"/>
      <c r="I52" s="226"/>
      <c r="J52" s="167"/>
      <c r="K52" s="168"/>
      <c r="L52" s="169"/>
      <c r="M52" s="307">
        <f t="shared" si="30"/>
        <v>0</v>
      </c>
      <c r="N52" s="246" t="s">
        <v>38</v>
      </c>
      <c r="O52" s="165" t="s">
        <v>1</v>
      </c>
      <c r="P52" s="166"/>
      <c r="Q52" s="84"/>
      <c r="R52" s="166"/>
      <c r="S52" s="170"/>
      <c r="T52" s="170"/>
      <c r="U52" s="170"/>
      <c r="V52" s="313"/>
    </row>
    <row r="53" spans="1:22" ht="28.5" thickBot="1" x14ac:dyDescent="0.35">
      <c r="A53" s="145" t="s">
        <v>32</v>
      </c>
      <c r="B53" s="153"/>
      <c r="C53" s="148"/>
      <c r="D53" s="148"/>
      <c r="E53" s="148"/>
      <c r="F53" s="464">
        <f>SUM(F40:H52)</f>
        <v>2515.4333333333338</v>
      </c>
      <c r="G53" s="465"/>
      <c r="H53" s="466"/>
      <c r="I53" s="149">
        <f>SUM(I40:I52)</f>
        <v>289308.40890000004</v>
      </c>
      <c r="J53" s="150">
        <f>SUM(J40:J52)</f>
        <v>5819.6754000000001</v>
      </c>
      <c r="K53" s="151">
        <f>SUM(K40:K52)</f>
        <v>34433.079449999997</v>
      </c>
      <c r="L53" s="152">
        <f>SUM(L40:L52)</f>
        <v>249055.65405000004</v>
      </c>
      <c r="M53" s="307">
        <f t="shared" si="30"/>
        <v>21074.279100000043</v>
      </c>
      <c r="N53" s="145" t="s">
        <v>32</v>
      </c>
      <c r="O53" s="153"/>
      <c r="P53" s="148"/>
      <c r="Q53" s="148"/>
      <c r="R53" s="148"/>
      <c r="S53" s="464">
        <f>SUM(S40:U52)</f>
        <v>2332.2000000000003</v>
      </c>
      <c r="T53" s="465"/>
      <c r="U53" s="466"/>
      <c r="V53" s="311">
        <f>SUM(V40:V52)</f>
        <v>268234.1298</v>
      </c>
    </row>
    <row r="54" spans="1:22" ht="31" thickBot="1" x14ac:dyDescent="0.35">
      <c r="A54" s="145" t="s">
        <v>620</v>
      </c>
      <c r="B54" s="146"/>
      <c r="C54" s="147"/>
      <c r="D54" s="147"/>
      <c r="E54" s="147"/>
      <c r="F54" s="464">
        <f>ROUND(F53+F38,-2)</f>
        <v>9000</v>
      </c>
      <c r="G54" s="467"/>
      <c r="H54" s="468"/>
      <c r="I54" s="149">
        <f>ROUND(I38+I53,-4)</f>
        <v>1030000</v>
      </c>
      <c r="J54" s="150">
        <f>ROUND(J38+J53,-4)</f>
        <v>10000</v>
      </c>
      <c r="K54" s="151">
        <f>ROUND(K38+K53,-4)</f>
        <v>150000</v>
      </c>
      <c r="L54" s="152">
        <f>ROUND(L38+L53,-4)</f>
        <v>870000</v>
      </c>
      <c r="M54" s="307">
        <f t="shared" si="30"/>
        <v>-320000</v>
      </c>
      <c r="N54" s="145" t="s">
        <v>621</v>
      </c>
      <c r="O54" s="146"/>
      <c r="P54" s="147"/>
      <c r="Q54" s="147"/>
      <c r="R54" s="147"/>
      <c r="S54" s="464">
        <f>ROUND(S53+S38,-2)</f>
        <v>11800</v>
      </c>
      <c r="T54" s="467"/>
      <c r="U54" s="468"/>
      <c r="V54" s="311">
        <f>ROUND(V38+V53,-4)</f>
        <v>1350000</v>
      </c>
    </row>
    <row r="55" spans="1:22" x14ac:dyDescent="0.3">
      <c r="A55" s="174"/>
      <c r="B55" s="175"/>
      <c r="C55" s="176"/>
      <c r="D55" s="176"/>
      <c r="E55" s="176"/>
      <c r="F55" s="177"/>
      <c r="G55" s="228"/>
      <c r="H55" s="175"/>
      <c r="I55" s="178"/>
      <c r="J55" s="179"/>
      <c r="K55" s="180"/>
      <c r="L55" s="181"/>
      <c r="M55" s="307"/>
      <c r="N55" s="184"/>
      <c r="O55" s="185"/>
      <c r="P55" s="186"/>
      <c r="Q55" s="186"/>
      <c r="R55" s="186"/>
      <c r="S55" s="187"/>
      <c r="T55" s="230"/>
      <c r="U55" s="185"/>
      <c r="V55" s="314"/>
    </row>
    <row r="56" spans="1:22" x14ac:dyDescent="0.3">
      <c r="A56" s="188"/>
      <c r="B56" s="189"/>
      <c r="C56" s="190"/>
      <c r="D56" s="190"/>
      <c r="E56" s="190"/>
      <c r="F56" s="191"/>
      <c r="G56" s="231"/>
      <c r="H56" s="189"/>
      <c r="I56" s="192"/>
      <c r="J56" s="193"/>
      <c r="K56" s="194"/>
      <c r="L56" s="195"/>
      <c r="M56" s="307"/>
      <c r="N56" s="196"/>
      <c r="O56" s="197"/>
      <c r="P56" s="198"/>
      <c r="Q56" s="198"/>
      <c r="R56" s="198"/>
      <c r="S56" s="199"/>
      <c r="T56" s="232"/>
      <c r="U56" s="197"/>
      <c r="V56" s="315"/>
    </row>
    <row r="57" spans="1:22" ht="31" thickBot="1" x14ac:dyDescent="0.35">
      <c r="A57" s="200" t="s">
        <v>622</v>
      </c>
      <c r="B57" s="201"/>
      <c r="C57" s="201"/>
      <c r="D57" s="201"/>
      <c r="E57" s="201"/>
      <c r="F57" s="202"/>
      <c r="G57" s="201"/>
      <c r="H57" s="201"/>
      <c r="I57" s="203" t="e">
        <f>#REF!</f>
        <v>#REF!</v>
      </c>
      <c r="J57" s="204">
        <v>0</v>
      </c>
      <c r="K57" s="205">
        <v>0</v>
      </c>
      <c r="L57" s="206">
        <v>0</v>
      </c>
      <c r="M57" s="307" t="e">
        <f>I57-V57</f>
        <v>#REF!</v>
      </c>
      <c r="N57" s="200" t="s">
        <v>623</v>
      </c>
      <c r="O57" s="201"/>
      <c r="P57" s="201"/>
      <c r="Q57" s="201"/>
      <c r="R57" s="201"/>
      <c r="S57" s="202"/>
      <c r="T57" s="201"/>
      <c r="U57" s="201"/>
      <c r="V57" s="316" t="e">
        <f>#REF!</f>
        <v>#REF!</v>
      </c>
    </row>
    <row r="58" spans="1:22" ht="17" thickBot="1" x14ac:dyDescent="0.35">
      <c r="A58" s="209" t="s">
        <v>624</v>
      </c>
      <c r="B58" s="210"/>
      <c r="C58" s="210"/>
      <c r="D58" s="210"/>
      <c r="E58" s="210"/>
      <c r="F58" s="211"/>
      <c r="G58" s="210"/>
      <c r="H58" s="210"/>
      <c r="I58" s="212" t="e">
        <f>ROUND(I54+I57, -4)</f>
        <v>#REF!</v>
      </c>
      <c r="J58" s="213">
        <f>ROUND(J54+J57, -4)</f>
        <v>10000</v>
      </c>
      <c r="K58" s="214">
        <f>ROUND(K54+K57, -4)</f>
        <v>150000</v>
      </c>
      <c r="L58" s="215">
        <f>ROUND(L54+L57, -4)</f>
        <v>870000</v>
      </c>
      <c r="M58" s="308" t="e">
        <f>I58-V58</f>
        <v>#REF!</v>
      </c>
      <c r="N58" s="209" t="s">
        <v>625</v>
      </c>
      <c r="O58" s="210"/>
      <c r="P58" s="210"/>
      <c r="Q58" s="210"/>
      <c r="R58" s="210"/>
      <c r="S58" s="211"/>
      <c r="T58" s="210"/>
      <c r="U58" s="210"/>
      <c r="V58" s="216" t="e">
        <f>ROUND(V54+V57, -4)</f>
        <v>#REF!</v>
      </c>
    </row>
    <row r="59" spans="1:22" x14ac:dyDescent="0.3">
      <c r="A59" s="217"/>
      <c r="F59" s="235"/>
      <c r="N59" s="217"/>
      <c r="S59" s="235"/>
    </row>
    <row r="60" spans="1:22" x14ac:dyDescent="0.3">
      <c r="A60" s="219" t="s">
        <v>33</v>
      </c>
      <c r="N60" s="219" t="s">
        <v>33</v>
      </c>
    </row>
    <row r="61" spans="1:22" ht="16" x14ac:dyDescent="0.3">
      <c r="A61" s="220" t="s">
        <v>626</v>
      </c>
      <c r="J61" s="221"/>
      <c r="K61" s="221"/>
      <c r="L61" s="221"/>
      <c r="N61" s="222" t="s">
        <v>627</v>
      </c>
    </row>
    <row r="62" spans="1:22" ht="16" x14ac:dyDescent="0.3">
      <c r="A62" s="452" t="s">
        <v>628</v>
      </c>
      <c r="B62" s="452"/>
      <c r="C62" s="452"/>
      <c r="D62" s="452"/>
      <c r="E62" s="452"/>
      <c r="F62" s="452"/>
      <c r="G62" s="452"/>
      <c r="H62" s="452"/>
      <c r="I62" s="452"/>
      <c r="N62" s="471" t="s">
        <v>629</v>
      </c>
      <c r="O62" s="471"/>
      <c r="P62" s="471"/>
      <c r="Q62" s="471"/>
      <c r="R62" s="471"/>
      <c r="S62" s="471"/>
      <c r="T62" s="471"/>
      <c r="U62" s="471"/>
      <c r="V62" s="471"/>
    </row>
    <row r="63" spans="1:22" x14ac:dyDescent="0.3">
      <c r="A63" s="455" t="s">
        <v>630</v>
      </c>
      <c r="B63" s="456"/>
      <c r="C63" s="456"/>
      <c r="D63" s="456"/>
      <c r="E63" s="456"/>
      <c r="F63" s="456"/>
      <c r="G63" s="456"/>
      <c r="H63" s="456"/>
      <c r="I63" s="456"/>
      <c r="J63" s="221"/>
      <c r="K63" s="221"/>
      <c r="L63" s="221"/>
      <c r="N63" s="457" t="s">
        <v>631</v>
      </c>
      <c r="O63" s="458"/>
      <c r="P63" s="458"/>
      <c r="Q63" s="458"/>
      <c r="R63" s="458"/>
      <c r="S63" s="458"/>
      <c r="T63" s="458"/>
      <c r="U63" s="458"/>
      <c r="V63" s="458"/>
    </row>
    <row r="64" spans="1:22" x14ac:dyDescent="0.3">
      <c r="A64" s="455" t="s">
        <v>647</v>
      </c>
      <c r="B64" s="456"/>
      <c r="C64" s="456"/>
      <c r="D64" s="456"/>
      <c r="E64" s="456"/>
      <c r="F64" s="456"/>
      <c r="G64" s="456"/>
      <c r="H64" s="456"/>
      <c r="I64" s="456"/>
      <c r="J64" s="221"/>
      <c r="K64" s="221"/>
      <c r="L64" s="221"/>
      <c r="N64" s="469" t="s">
        <v>632</v>
      </c>
      <c r="O64" s="470"/>
      <c r="P64" s="470"/>
      <c r="Q64" s="470"/>
      <c r="R64" s="470"/>
      <c r="S64" s="470"/>
      <c r="T64" s="470"/>
      <c r="U64" s="470"/>
      <c r="V64" s="470"/>
    </row>
    <row r="65" spans="1:22" x14ac:dyDescent="0.3">
      <c r="A65" s="457" t="s">
        <v>633</v>
      </c>
      <c r="B65" s="458"/>
      <c r="C65" s="458"/>
      <c r="D65" s="458"/>
      <c r="E65" s="458"/>
      <c r="F65" s="458"/>
      <c r="G65" s="458"/>
      <c r="H65" s="458"/>
      <c r="I65" s="458"/>
      <c r="N65" s="457" t="s">
        <v>634</v>
      </c>
      <c r="O65" s="458"/>
      <c r="P65" s="458"/>
      <c r="Q65" s="458"/>
      <c r="R65" s="458"/>
      <c r="S65" s="458"/>
      <c r="T65" s="458"/>
      <c r="U65" s="458"/>
      <c r="V65" s="458"/>
    </row>
    <row r="66" spans="1:22" ht="16" x14ac:dyDescent="0.3">
      <c r="A66" s="459" t="s">
        <v>635</v>
      </c>
      <c r="B66" s="459"/>
      <c r="C66" s="459"/>
      <c r="D66" s="459"/>
      <c r="E66" s="459"/>
      <c r="F66" s="459"/>
      <c r="G66" s="459"/>
      <c r="H66" s="459"/>
      <c r="I66" s="459"/>
      <c r="N66" s="222" t="s">
        <v>636</v>
      </c>
    </row>
    <row r="67" spans="1:22" ht="16" x14ac:dyDescent="0.3">
      <c r="A67" s="452" t="s">
        <v>637</v>
      </c>
      <c r="B67" s="452"/>
      <c r="C67" s="452"/>
      <c r="D67" s="452"/>
      <c r="E67" s="452"/>
      <c r="F67" s="452"/>
      <c r="G67" s="452"/>
      <c r="H67" s="452"/>
      <c r="I67" s="452"/>
      <c r="N67" s="451" t="s">
        <v>638</v>
      </c>
      <c r="O67" s="451"/>
      <c r="P67" s="451"/>
      <c r="Q67" s="451"/>
      <c r="R67" s="451"/>
      <c r="S67" s="451"/>
      <c r="T67" s="451"/>
      <c r="U67" s="451"/>
      <c r="V67" s="451"/>
    </row>
    <row r="68" spans="1:22" ht="16" x14ac:dyDescent="0.3">
      <c r="A68" s="452" t="s">
        <v>639</v>
      </c>
      <c r="B68" s="452"/>
      <c r="C68" s="452"/>
      <c r="D68" s="452"/>
      <c r="E68" s="452"/>
      <c r="F68" s="452"/>
      <c r="G68" s="452"/>
      <c r="H68" s="452"/>
      <c r="I68" s="452"/>
      <c r="N68" s="222" t="s">
        <v>640</v>
      </c>
    </row>
    <row r="69" spans="1:22" ht="16" x14ac:dyDescent="0.3">
      <c r="A69" s="451" t="s">
        <v>641</v>
      </c>
      <c r="B69" s="451"/>
      <c r="C69" s="451"/>
      <c r="D69" s="451"/>
      <c r="E69" s="451"/>
      <c r="F69" s="451"/>
      <c r="G69" s="451"/>
      <c r="H69" s="451"/>
      <c r="I69" s="451"/>
    </row>
    <row r="70" spans="1:22" ht="16" x14ac:dyDescent="0.3">
      <c r="A70" s="220" t="s">
        <v>642</v>
      </c>
      <c r="G70" s="9"/>
    </row>
    <row r="71" spans="1:22" ht="16" x14ac:dyDescent="0.3">
      <c r="A71" s="220" t="s">
        <v>643</v>
      </c>
    </row>
    <row r="72" spans="1:22" ht="16" x14ac:dyDescent="0.3">
      <c r="A72" s="452" t="s">
        <v>644</v>
      </c>
      <c r="B72" s="452"/>
      <c r="C72" s="452"/>
      <c r="D72" s="452"/>
      <c r="E72" s="452"/>
      <c r="F72" s="452"/>
      <c r="G72" s="452"/>
      <c r="H72" s="452"/>
      <c r="I72" s="452"/>
    </row>
    <row r="73" spans="1:22" ht="16" x14ac:dyDescent="0.3">
      <c r="A73" s="223" t="s">
        <v>645</v>
      </c>
    </row>
    <row r="74" spans="1:22" ht="16" x14ac:dyDescent="0.3">
      <c r="A74" s="222" t="s">
        <v>646</v>
      </c>
    </row>
  </sheetData>
  <mergeCells count="23">
    <mergeCell ref="A1:I1"/>
    <mergeCell ref="A3:A4"/>
    <mergeCell ref="N3:N4"/>
    <mergeCell ref="F38:H38"/>
    <mergeCell ref="S38:U38"/>
    <mergeCell ref="F53:H53"/>
    <mergeCell ref="S53:U53"/>
    <mergeCell ref="F54:H54"/>
    <mergeCell ref="S54:U54"/>
    <mergeCell ref="A62:I62"/>
    <mergeCell ref="N62:V62"/>
    <mergeCell ref="A72:I72"/>
    <mergeCell ref="A63:I63"/>
    <mergeCell ref="N63:V63"/>
    <mergeCell ref="A64:I64"/>
    <mergeCell ref="N64:V64"/>
    <mergeCell ref="A65:I65"/>
    <mergeCell ref="N65:V65"/>
    <mergeCell ref="A66:I66"/>
    <mergeCell ref="A67:I67"/>
    <mergeCell ref="N67:V67"/>
    <mergeCell ref="A68:I68"/>
    <mergeCell ref="A69:I69"/>
  </mergeCells>
  <pageMargins left="0.7" right="0.7" top="0.75" bottom="0.75" header="0.3" footer="0.3"/>
  <pageSetup orientation="portrait" horizontalDpi="4294967293"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D060-50EE-4287-9ED8-A40C71F59713}">
  <sheetPr codeName="Sheet4">
    <tabColor rgb="FF7030A0"/>
  </sheetPr>
  <dimension ref="A1:Z38"/>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796875" defaultRowHeight="14" x14ac:dyDescent="0.3"/>
  <cols>
    <col min="1" max="1" width="39" style="10" customWidth="1"/>
    <col min="2" max="6" width="12.1796875" style="10" customWidth="1"/>
    <col min="7" max="7" width="13.1796875" style="10" customWidth="1"/>
    <col min="8" max="8" width="12.1796875" style="10" customWidth="1"/>
    <col min="9" max="9" width="17.54296875" style="10" bestFit="1" customWidth="1"/>
    <col min="10" max="10" width="9.1796875" style="10"/>
    <col min="11" max="11" width="10.453125" style="10" bestFit="1" customWidth="1"/>
    <col min="12" max="18" width="9.1796875" style="10"/>
    <col min="19" max="19" width="28.26953125" style="10" customWidth="1"/>
    <col min="20" max="16384" width="9.1796875" style="10"/>
  </cols>
  <sheetData>
    <row r="1" spans="1:26" ht="15" x14ac:dyDescent="0.3">
      <c r="A1" s="329" t="s">
        <v>570</v>
      </c>
      <c r="T1" s="332"/>
      <c r="U1" s="332"/>
      <c r="V1" s="332"/>
      <c r="W1" s="332"/>
      <c r="X1" s="332"/>
      <c r="Y1" s="332"/>
      <c r="Z1" s="332"/>
    </row>
    <row r="2" spans="1:26" ht="14.5" x14ac:dyDescent="0.35">
      <c r="F2" s="34">
        <v>48.75</v>
      </c>
      <c r="G2" s="34">
        <v>65.709999999999994</v>
      </c>
      <c r="H2" s="34">
        <v>26.38</v>
      </c>
      <c r="I2" s="28" t="s">
        <v>39</v>
      </c>
      <c r="K2" s="11"/>
      <c r="T2" s="332"/>
      <c r="U2" s="332"/>
      <c r="V2" s="332"/>
      <c r="W2" s="332"/>
      <c r="X2" s="332"/>
      <c r="Y2" s="332"/>
      <c r="Z2" s="332"/>
    </row>
    <row r="3" spans="1:26" ht="14.5" thickBot="1" x14ac:dyDescent="0.35">
      <c r="A3" s="480" t="s">
        <v>40</v>
      </c>
      <c r="B3" s="328" t="s">
        <v>2</v>
      </c>
      <c r="C3" s="328" t="s">
        <v>3</v>
      </c>
      <c r="D3" s="328" t="s">
        <v>4</v>
      </c>
      <c r="E3" s="328" t="s">
        <v>5</v>
      </c>
      <c r="F3" s="328" t="s">
        <v>6</v>
      </c>
      <c r="G3" s="328" t="s">
        <v>7</v>
      </c>
      <c r="H3" s="328" t="s">
        <v>8</v>
      </c>
      <c r="I3" s="328" t="s">
        <v>9</v>
      </c>
      <c r="S3" s="480" t="s">
        <v>40</v>
      </c>
      <c r="T3" s="335" t="s">
        <v>2</v>
      </c>
      <c r="U3" s="335" t="s">
        <v>3</v>
      </c>
      <c r="V3" s="335" t="s">
        <v>4</v>
      </c>
      <c r="W3" s="335" t="s">
        <v>5</v>
      </c>
      <c r="X3" s="335" t="s">
        <v>6</v>
      </c>
      <c r="Y3" s="335" t="s">
        <v>7</v>
      </c>
      <c r="Z3" s="336" t="s">
        <v>8</v>
      </c>
    </row>
    <row r="4" spans="1:26" ht="69.75" customHeight="1" x14ac:dyDescent="0.3">
      <c r="A4" s="481"/>
      <c r="B4" s="328" t="s">
        <v>41</v>
      </c>
      <c r="C4" s="328" t="s">
        <v>42</v>
      </c>
      <c r="D4" s="328" t="s">
        <v>43</v>
      </c>
      <c r="E4" s="328" t="s">
        <v>44</v>
      </c>
      <c r="F4" s="328" t="s">
        <v>13</v>
      </c>
      <c r="G4" s="328" t="s">
        <v>45</v>
      </c>
      <c r="H4" s="328" t="s">
        <v>46</v>
      </c>
      <c r="I4" s="328" t="s">
        <v>47</v>
      </c>
      <c r="J4" s="36" t="s">
        <v>574</v>
      </c>
      <c r="K4" s="37" t="s">
        <v>577</v>
      </c>
      <c r="L4" s="38" t="s">
        <v>576</v>
      </c>
      <c r="M4" s="35" t="s">
        <v>575</v>
      </c>
      <c r="N4" s="318" t="s">
        <v>655</v>
      </c>
      <c r="O4" s="36" t="s">
        <v>652</v>
      </c>
      <c r="P4" s="37" t="s">
        <v>653</v>
      </c>
      <c r="Q4" s="38" t="s">
        <v>654</v>
      </c>
      <c r="R4" s="35" t="s">
        <v>575</v>
      </c>
      <c r="S4" s="481"/>
      <c r="T4" s="335" t="s">
        <v>130</v>
      </c>
      <c r="U4" s="335" t="s">
        <v>131</v>
      </c>
      <c r="V4" s="335" t="s">
        <v>132</v>
      </c>
      <c r="W4" s="335" t="s">
        <v>133</v>
      </c>
      <c r="X4" s="335" t="s">
        <v>134</v>
      </c>
      <c r="Y4" s="335" t="s">
        <v>135</v>
      </c>
      <c r="Z4" s="336" t="s">
        <v>136</v>
      </c>
    </row>
    <row r="5" spans="1:26" ht="19.5" customHeight="1" x14ac:dyDescent="0.3">
      <c r="A5" s="322" t="s">
        <v>48</v>
      </c>
      <c r="B5" s="331"/>
      <c r="C5" s="2"/>
      <c r="D5" s="2"/>
      <c r="E5" s="2"/>
      <c r="F5" s="2"/>
      <c r="G5" s="2"/>
      <c r="H5" s="2"/>
      <c r="I5" s="12"/>
      <c r="O5" s="323"/>
      <c r="P5" s="323"/>
      <c r="Q5" s="323"/>
      <c r="S5" s="1" t="s">
        <v>137</v>
      </c>
      <c r="T5" s="331">
        <v>40</v>
      </c>
      <c r="U5" s="2">
        <v>40</v>
      </c>
      <c r="V5" s="2" t="s">
        <v>142</v>
      </c>
      <c r="W5" s="2">
        <v>40</v>
      </c>
      <c r="X5" s="2">
        <v>2</v>
      </c>
      <c r="Y5" s="2">
        <v>4</v>
      </c>
      <c r="Z5" s="21">
        <v>2725</v>
      </c>
    </row>
    <row r="6" spans="1:26" ht="19.5" customHeight="1" x14ac:dyDescent="0.3">
      <c r="A6" s="30" t="s">
        <v>552</v>
      </c>
      <c r="B6" s="331">
        <v>2</v>
      </c>
      <c r="C6" s="2">
        <v>1</v>
      </c>
      <c r="D6" s="2">
        <f>B6*C6</f>
        <v>2</v>
      </c>
      <c r="E6" s="2">
        <v>0</v>
      </c>
      <c r="F6" s="2">
        <f>D6*E6</f>
        <v>0</v>
      </c>
      <c r="G6" s="2">
        <f>F6*0.05</f>
        <v>0</v>
      </c>
      <c r="H6" s="2">
        <f>F6*0.1</f>
        <v>0</v>
      </c>
      <c r="I6" s="3">
        <f>F6*$F$2+G6*$G$2+H6*$H$2</f>
        <v>0</v>
      </c>
      <c r="L6" s="319">
        <f>I6</f>
        <v>0</v>
      </c>
      <c r="N6" s="10">
        <f t="shared" ref="N6:N12" si="0">SUM(F6:H6)</f>
        <v>0</v>
      </c>
      <c r="O6" s="323"/>
      <c r="P6" s="323"/>
      <c r="Q6" s="323">
        <f>N6</f>
        <v>0</v>
      </c>
      <c r="S6" s="1" t="s">
        <v>138</v>
      </c>
      <c r="T6" s="331">
        <v>2</v>
      </c>
      <c r="U6" s="2">
        <v>2</v>
      </c>
      <c r="V6" s="2" t="s">
        <v>143</v>
      </c>
      <c r="W6" s="2">
        <v>0</v>
      </c>
      <c r="X6" s="2">
        <v>0</v>
      </c>
      <c r="Y6" s="2">
        <v>0</v>
      </c>
      <c r="Z6" s="21">
        <v>0</v>
      </c>
    </row>
    <row r="7" spans="1:26" ht="35.5" customHeight="1" x14ac:dyDescent="0.3">
      <c r="A7" s="30" t="s">
        <v>551</v>
      </c>
      <c r="B7" s="331">
        <v>4</v>
      </c>
      <c r="C7" s="2">
        <v>1</v>
      </c>
      <c r="D7" s="2">
        <f>B7*C7</f>
        <v>4</v>
      </c>
      <c r="E7" s="2">
        <v>0</v>
      </c>
      <c r="F7" s="2">
        <f>D7*E7</f>
        <v>0</v>
      </c>
      <c r="G7" s="2">
        <f>F7*0.05</f>
        <v>0</v>
      </c>
      <c r="H7" s="2">
        <f>F7*0.1</f>
        <v>0</v>
      </c>
      <c r="I7" s="3">
        <f>F7*$F$2+G7*$G$2+H7*$H$2</f>
        <v>0</v>
      </c>
      <c r="L7" s="319">
        <f t="shared" ref="L7:L11" si="1">I7</f>
        <v>0</v>
      </c>
      <c r="N7" s="10">
        <f t="shared" si="0"/>
        <v>0</v>
      </c>
      <c r="O7" s="323"/>
      <c r="P7" s="323"/>
      <c r="Q7" s="323">
        <f t="shared" ref="Q7:Q11" si="2">N7</f>
        <v>0</v>
      </c>
      <c r="S7" s="1" t="s">
        <v>139</v>
      </c>
      <c r="T7" s="331">
        <v>40</v>
      </c>
      <c r="U7" s="2">
        <v>40</v>
      </c>
      <c r="V7" s="2" t="s">
        <v>143</v>
      </c>
      <c r="W7" s="2">
        <v>0</v>
      </c>
      <c r="X7" s="2">
        <v>0</v>
      </c>
      <c r="Y7" s="2">
        <v>0</v>
      </c>
      <c r="Z7" s="21">
        <v>0</v>
      </c>
    </row>
    <row r="8" spans="1:26" ht="19.5" customHeight="1" x14ac:dyDescent="0.3">
      <c r="A8" s="30" t="s">
        <v>553</v>
      </c>
      <c r="B8" s="331">
        <v>2</v>
      </c>
      <c r="C8" s="2">
        <v>1</v>
      </c>
      <c r="D8" s="2">
        <f>B8*C8</f>
        <v>2</v>
      </c>
      <c r="E8" s="2">
        <v>0</v>
      </c>
      <c r="F8" s="2">
        <f>D8*E8</f>
        <v>0</v>
      </c>
      <c r="G8" s="2">
        <f>F8*0.05</f>
        <v>0</v>
      </c>
      <c r="H8" s="2">
        <f>F8*0.1</f>
        <v>0</v>
      </c>
      <c r="I8" s="3">
        <f>F8*$F$2+G8*$G$2+H8*$H$2</f>
        <v>0</v>
      </c>
      <c r="L8" s="319">
        <f t="shared" si="1"/>
        <v>0</v>
      </c>
      <c r="N8" s="10">
        <f t="shared" si="0"/>
        <v>0</v>
      </c>
      <c r="O8" s="323"/>
      <c r="P8" s="323"/>
      <c r="Q8" s="323">
        <f t="shared" si="2"/>
        <v>0</v>
      </c>
      <c r="S8" s="1" t="s">
        <v>140</v>
      </c>
      <c r="T8" s="331">
        <v>2080</v>
      </c>
      <c r="U8" s="2">
        <v>2080</v>
      </c>
      <c r="V8" s="2" t="s">
        <v>144</v>
      </c>
      <c r="W8" s="2">
        <v>0</v>
      </c>
      <c r="X8" s="2">
        <v>0</v>
      </c>
      <c r="Y8" s="2">
        <v>0</v>
      </c>
      <c r="Z8" s="21">
        <v>0</v>
      </c>
    </row>
    <row r="9" spans="1:26" ht="35.5" customHeight="1" x14ac:dyDescent="0.3">
      <c r="A9" s="30" t="s">
        <v>563</v>
      </c>
      <c r="B9" s="331">
        <v>4</v>
      </c>
      <c r="C9" s="2">
        <v>1</v>
      </c>
      <c r="D9" s="2">
        <f t="shared" ref="D9:D12" si="3">B9*C9</f>
        <v>4</v>
      </c>
      <c r="E9" s="27">
        <v>0</v>
      </c>
      <c r="F9" s="8">
        <f>D9*E9</f>
        <v>0</v>
      </c>
      <c r="G9" s="8">
        <f>F9*0.05</f>
        <v>0</v>
      </c>
      <c r="H9" s="8">
        <f>F9*0.1</f>
        <v>0</v>
      </c>
      <c r="I9" s="3">
        <f>F9*$F$2+G9*$G$2+H9*$H$2</f>
        <v>0</v>
      </c>
      <c r="L9" s="319">
        <f t="shared" si="1"/>
        <v>0</v>
      </c>
      <c r="N9" s="10">
        <f t="shared" si="0"/>
        <v>0</v>
      </c>
      <c r="O9" s="323"/>
      <c r="P9" s="323"/>
      <c r="Q9" s="323">
        <f t="shared" si="2"/>
        <v>0</v>
      </c>
      <c r="S9" s="1" t="s">
        <v>141</v>
      </c>
      <c r="T9" s="331">
        <v>120</v>
      </c>
      <c r="U9" s="2">
        <v>120</v>
      </c>
      <c r="V9" s="2" t="s">
        <v>144</v>
      </c>
      <c r="W9" s="2">
        <v>0</v>
      </c>
      <c r="X9" s="2">
        <v>0</v>
      </c>
      <c r="Y9" s="2">
        <v>0</v>
      </c>
      <c r="Z9" s="21">
        <v>0</v>
      </c>
    </row>
    <row r="10" spans="1:26" x14ac:dyDescent="0.3">
      <c r="A10" s="29" t="s">
        <v>564</v>
      </c>
      <c r="B10" s="26">
        <v>4</v>
      </c>
      <c r="C10" s="24">
        <v>1</v>
      </c>
      <c r="D10" s="24">
        <f t="shared" si="3"/>
        <v>4</v>
      </c>
      <c r="E10" s="27">
        <v>0</v>
      </c>
      <c r="F10" s="27">
        <f>D10*E10</f>
        <v>0</v>
      </c>
      <c r="G10" s="27">
        <f>F10*0.05</f>
        <v>0</v>
      </c>
      <c r="H10" s="27">
        <f>F10*0.1</f>
        <v>0</v>
      </c>
      <c r="I10" s="31">
        <f>F10*$F$2+G10*$G$2+H10*$H$2</f>
        <v>0</v>
      </c>
      <c r="L10" s="319">
        <f t="shared" si="1"/>
        <v>0</v>
      </c>
      <c r="N10" s="10">
        <f t="shared" si="0"/>
        <v>0</v>
      </c>
      <c r="O10" s="323"/>
      <c r="P10" s="323"/>
      <c r="Q10" s="323">
        <f t="shared" si="2"/>
        <v>0</v>
      </c>
      <c r="S10" s="1" t="s">
        <v>145</v>
      </c>
      <c r="T10" s="331"/>
      <c r="U10" s="2"/>
      <c r="V10" s="2"/>
      <c r="W10" s="2"/>
      <c r="X10" s="2"/>
      <c r="Y10" s="2"/>
      <c r="Z10" s="21"/>
    </row>
    <row r="11" spans="1:26" s="15" customFormat="1" ht="35.5" customHeight="1" x14ac:dyDescent="0.3">
      <c r="A11" s="30" t="s">
        <v>565</v>
      </c>
      <c r="B11" s="26">
        <v>30</v>
      </c>
      <c r="C11" s="2">
        <v>0.4</v>
      </c>
      <c r="D11" s="8">
        <f t="shared" si="3"/>
        <v>12</v>
      </c>
      <c r="E11" s="27">
        <v>0</v>
      </c>
      <c r="F11" s="8">
        <f t="shared" ref="F11:F12" si="4">D11*E11</f>
        <v>0</v>
      </c>
      <c r="G11" s="8">
        <f t="shared" ref="G11:G12" si="5">F11*0.05</f>
        <v>0</v>
      </c>
      <c r="H11" s="8">
        <f t="shared" ref="H11:H12" si="6">F11*0.1</f>
        <v>0</v>
      </c>
      <c r="I11" s="3">
        <f t="shared" ref="I11:I12" si="7">F11*$F$2+G11*$G$2+H11*$H$2</f>
        <v>0</v>
      </c>
      <c r="K11" s="16"/>
      <c r="L11" s="319">
        <f t="shared" si="1"/>
        <v>0</v>
      </c>
      <c r="N11" s="10">
        <f t="shared" si="0"/>
        <v>0</v>
      </c>
      <c r="O11" s="324"/>
      <c r="P11" s="325"/>
      <c r="Q11" s="323">
        <f t="shared" si="2"/>
        <v>0</v>
      </c>
      <c r="S11" s="22" t="s">
        <v>146</v>
      </c>
      <c r="T11" s="331" t="s">
        <v>1</v>
      </c>
      <c r="U11" s="2"/>
      <c r="V11" s="2"/>
      <c r="W11" s="2"/>
      <c r="X11" s="2"/>
      <c r="Y11" s="2"/>
      <c r="Z11" s="19"/>
    </row>
    <row r="12" spans="1:26" s="15" customFormat="1" ht="18.75" customHeight="1" x14ac:dyDescent="0.3">
      <c r="A12" s="33" t="s">
        <v>566</v>
      </c>
      <c r="B12" s="26">
        <v>2</v>
      </c>
      <c r="C12" s="24">
        <v>0.4</v>
      </c>
      <c r="D12" s="27">
        <f t="shared" si="3"/>
        <v>0.8</v>
      </c>
      <c r="E12" s="24">
        <v>0</v>
      </c>
      <c r="F12" s="27">
        <f t="shared" si="4"/>
        <v>0</v>
      </c>
      <c r="G12" s="27">
        <f t="shared" si="5"/>
        <v>0</v>
      </c>
      <c r="H12" s="27">
        <f t="shared" si="6"/>
        <v>0</v>
      </c>
      <c r="I12" s="31">
        <f t="shared" si="7"/>
        <v>0</v>
      </c>
      <c r="J12" s="320">
        <f>I12</f>
        <v>0</v>
      </c>
      <c r="K12" s="16"/>
      <c r="N12" s="10">
        <f t="shared" si="0"/>
        <v>0</v>
      </c>
      <c r="O12" s="324">
        <f>N12</f>
        <v>0</v>
      </c>
      <c r="P12" s="325"/>
      <c r="Q12" s="324"/>
      <c r="S12" s="23" t="s">
        <v>147</v>
      </c>
      <c r="T12" s="331" t="s">
        <v>1</v>
      </c>
      <c r="U12" s="2"/>
      <c r="V12" s="2"/>
      <c r="W12" s="2"/>
      <c r="X12" s="2"/>
      <c r="Y12" s="2"/>
      <c r="Z12" s="19"/>
    </row>
    <row r="13" spans="1:26" ht="19.5" customHeight="1" x14ac:dyDescent="0.3">
      <c r="A13" s="13" t="s">
        <v>54</v>
      </c>
      <c r="B13" s="331"/>
      <c r="C13" s="2"/>
      <c r="D13" s="2"/>
      <c r="E13" s="2"/>
      <c r="F13" s="2"/>
      <c r="G13" s="2"/>
      <c r="H13" s="2"/>
      <c r="I13" s="3"/>
      <c r="O13" s="323"/>
      <c r="P13" s="323"/>
      <c r="Q13" s="323"/>
      <c r="S13" s="23" t="s">
        <v>148</v>
      </c>
      <c r="T13" s="331" t="s">
        <v>1</v>
      </c>
      <c r="U13" s="2"/>
      <c r="V13" s="2"/>
      <c r="W13" s="2"/>
      <c r="X13" s="2"/>
      <c r="Y13" s="2"/>
      <c r="Z13" s="19"/>
    </row>
    <row r="14" spans="1:26" ht="35.5" customHeight="1" x14ac:dyDescent="0.3">
      <c r="A14" s="30" t="s">
        <v>558</v>
      </c>
      <c r="B14" s="331">
        <v>4</v>
      </c>
      <c r="C14" s="2">
        <v>1</v>
      </c>
      <c r="D14" s="2">
        <f t="shared" ref="D14:D19" si="8">B14*C14</f>
        <v>4</v>
      </c>
      <c r="E14" s="25">
        <f>11/3</f>
        <v>3.6666666666666665</v>
      </c>
      <c r="F14" s="8">
        <f>D14*E14</f>
        <v>14.666666666666666</v>
      </c>
      <c r="G14" s="14">
        <f>F14*0.05</f>
        <v>0.73333333333333339</v>
      </c>
      <c r="H14" s="14">
        <f>F14*0.1</f>
        <v>1.4666666666666668</v>
      </c>
      <c r="I14" s="3">
        <f>F14*$F$2+G14*$G$2+H14*$H$2</f>
        <v>801.87799999999993</v>
      </c>
      <c r="L14" s="319">
        <f>I14</f>
        <v>801.87799999999993</v>
      </c>
      <c r="N14" s="10">
        <f t="shared" ref="N14:N19" si="9">SUM(F14:H14)</f>
        <v>16.866666666666667</v>
      </c>
      <c r="O14" s="323"/>
      <c r="P14" s="323"/>
      <c r="Q14" s="323">
        <f>N14</f>
        <v>16.866666666666667</v>
      </c>
      <c r="S14" s="23" t="s">
        <v>149</v>
      </c>
      <c r="T14" s="331" t="s">
        <v>1</v>
      </c>
      <c r="U14" s="2"/>
      <c r="V14" s="2"/>
      <c r="W14" s="2"/>
      <c r="X14" s="2"/>
      <c r="Y14" s="2"/>
      <c r="Z14" s="19"/>
    </row>
    <row r="15" spans="1:26" ht="26" x14ac:dyDescent="0.3">
      <c r="A15" s="29" t="s">
        <v>559</v>
      </c>
      <c r="B15" s="26">
        <v>4</v>
      </c>
      <c r="C15" s="24">
        <v>1</v>
      </c>
      <c r="D15" s="24">
        <f t="shared" si="8"/>
        <v>4</v>
      </c>
      <c r="E15" s="25">
        <f>11/3</f>
        <v>3.6666666666666665</v>
      </c>
      <c r="F15" s="27">
        <f>D15*E15</f>
        <v>14.666666666666666</v>
      </c>
      <c r="G15" s="25">
        <f>F15*0.05</f>
        <v>0.73333333333333339</v>
      </c>
      <c r="H15" s="25">
        <f>F15*0.1</f>
        <v>1.4666666666666668</v>
      </c>
      <c r="I15" s="31">
        <f>F15*$F$2+G15*$G$2+H15*$H$2</f>
        <v>801.87799999999993</v>
      </c>
      <c r="L15" s="319">
        <f>I15</f>
        <v>801.87799999999993</v>
      </c>
      <c r="N15" s="10">
        <f t="shared" si="9"/>
        <v>16.866666666666667</v>
      </c>
      <c r="O15" s="323"/>
      <c r="P15" s="323"/>
      <c r="Q15" s="323">
        <f>N15</f>
        <v>16.866666666666667</v>
      </c>
      <c r="S15" s="23" t="s">
        <v>150</v>
      </c>
      <c r="T15" s="331">
        <v>2</v>
      </c>
      <c r="U15" s="2">
        <v>2</v>
      </c>
      <c r="V15" s="2" t="s">
        <v>155</v>
      </c>
      <c r="W15" s="2">
        <v>12</v>
      </c>
      <c r="X15" s="2">
        <v>0.6</v>
      </c>
      <c r="Y15" s="2">
        <v>1.2</v>
      </c>
      <c r="Z15" s="19">
        <v>818</v>
      </c>
    </row>
    <row r="16" spans="1:26" s="15" customFormat="1" ht="35.5" customHeight="1" x14ac:dyDescent="0.3">
      <c r="A16" s="30" t="s">
        <v>560</v>
      </c>
      <c r="B16" s="26">
        <v>30</v>
      </c>
      <c r="C16" s="2">
        <v>0.4</v>
      </c>
      <c r="D16" s="8">
        <f t="shared" si="8"/>
        <v>12</v>
      </c>
      <c r="E16" s="25">
        <f>11/3</f>
        <v>3.6666666666666665</v>
      </c>
      <c r="F16" s="8">
        <f t="shared" ref="F16:F19" si="10">D16*E16</f>
        <v>44</v>
      </c>
      <c r="G16" s="14">
        <f t="shared" ref="G16:G19" si="11">F16*0.05</f>
        <v>2.2000000000000002</v>
      </c>
      <c r="H16" s="14">
        <f t="shared" ref="H16:H19" si="12">F16*0.1</f>
        <v>4.4000000000000004</v>
      </c>
      <c r="I16" s="3">
        <f t="shared" ref="I16:I19" si="13">F16*$F$2+G16*$G$2+H16*$H$2</f>
        <v>2405.634</v>
      </c>
      <c r="K16" s="16"/>
      <c r="L16" s="320">
        <f>I16</f>
        <v>2405.634</v>
      </c>
      <c r="N16" s="10">
        <f t="shared" si="9"/>
        <v>50.6</v>
      </c>
      <c r="O16" s="324"/>
      <c r="P16" s="325"/>
      <c r="Q16" s="324">
        <f>N16</f>
        <v>50.6</v>
      </c>
      <c r="S16" s="23" t="s">
        <v>95</v>
      </c>
      <c r="T16" s="331">
        <v>2</v>
      </c>
      <c r="U16" s="2">
        <v>2</v>
      </c>
      <c r="V16" s="2" t="s">
        <v>155</v>
      </c>
      <c r="W16" s="2">
        <v>12</v>
      </c>
      <c r="X16" s="2">
        <v>0.6</v>
      </c>
      <c r="Y16" s="2">
        <v>1.2</v>
      </c>
      <c r="Z16" s="19">
        <v>818</v>
      </c>
    </row>
    <row r="17" spans="1:26" s="15" customFormat="1" ht="18.75" customHeight="1" x14ac:dyDescent="0.3">
      <c r="A17" s="33" t="s">
        <v>562</v>
      </c>
      <c r="B17" s="26">
        <v>2</v>
      </c>
      <c r="C17" s="24">
        <v>0.4</v>
      </c>
      <c r="D17" s="27">
        <f t="shared" si="8"/>
        <v>0.8</v>
      </c>
      <c r="E17" s="24">
        <v>11</v>
      </c>
      <c r="F17" s="25">
        <f t="shared" si="10"/>
        <v>8.8000000000000007</v>
      </c>
      <c r="G17" s="25">
        <f t="shared" si="11"/>
        <v>0.44000000000000006</v>
      </c>
      <c r="H17" s="25">
        <f t="shared" si="12"/>
        <v>0.88000000000000012</v>
      </c>
      <c r="I17" s="31">
        <f t="shared" si="13"/>
        <v>481.12680000000006</v>
      </c>
      <c r="J17" s="320">
        <f>I17</f>
        <v>481.12680000000006</v>
      </c>
      <c r="K17" s="16"/>
      <c r="N17" s="10">
        <f t="shared" si="9"/>
        <v>10.120000000000001</v>
      </c>
      <c r="O17" s="324">
        <f>N17</f>
        <v>10.120000000000001</v>
      </c>
      <c r="P17" s="325"/>
      <c r="Q17" s="324"/>
      <c r="S17" s="23" t="s">
        <v>151</v>
      </c>
      <c r="T17" s="331">
        <v>8</v>
      </c>
      <c r="U17" s="2">
        <v>8</v>
      </c>
      <c r="V17" s="2" t="s">
        <v>75</v>
      </c>
      <c r="W17" s="2">
        <v>0</v>
      </c>
      <c r="X17" s="2">
        <v>0</v>
      </c>
      <c r="Y17" s="2">
        <v>0</v>
      </c>
      <c r="Z17" s="19">
        <v>0</v>
      </c>
    </row>
    <row r="18" spans="1:26" ht="19.5" customHeight="1" x14ac:dyDescent="0.3">
      <c r="A18" s="32" t="s">
        <v>554</v>
      </c>
      <c r="B18" s="331">
        <v>4</v>
      </c>
      <c r="C18" s="2">
        <v>1</v>
      </c>
      <c r="D18" s="2">
        <f>B18*C18</f>
        <v>4</v>
      </c>
      <c r="E18" s="25">
        <f>11/3</f>
        <v>3.6666666666666665</v>
      </c>
      <c r="F18" s="8">
        <f>D18*E18</f>
        <v>14.666666666666666</v>
      </c>
      <c r="G18" s="14">
        <f>F18*0.05</f>
        <v>0.73333333333333339</v>
      </c>
      <c r="H18" s="14">
        <f>F18*0.1</f>
        <v>1.4666666666666668</v>
      </c>
      <c r="I18" s="3">
        <f>F18*$F$2+G18*$G$2+H18*$H$2</f>
        <v>801.87799999999993</v>
      </c>
      <c r="J18" s="321" t="e">
        <f>I18*#REF!/100</f>
        <v>#REF!</v>
      </c>
      <c r="L18" s="321" t="e">
        <f>I18-J18</f>
        <v>#REF!</v>
      </c>
      <c r="N18" s="10">
        <f t="shared" si="9"/>
        <v>16.866666666666667</v>
      </c>
      <c r="O18" s="323" t="e">
        <f>N18*#REF!/100</f>
        <v>#REF!</v>
      </c>
      <c r="P18" s="323"/>
      <c r="Q18" s="323" t="e">
        <f>N18-O18</f>
        <v>#REF!</v>
      </c>
      <c r="S18" s="23" t="s">
        <v>152</v>
      </c>
      <c r="T18" s="331">
        <v>8</v>
      </c>
      <c r="U18" s="2" t="s">
        <v>156</v>
      </c>
      <c r="V18" s="2" t="s">
        <v>75</v>
      </c>
      <c r="W18" s="2">
        <v>0</v>
      </c>
      <c r="X18" s="2">
        <v>0</v>
      </c>
      <c r="Y18" s="2">
        <v>0</v>
      </c>
      <c r="Z18" s="19">
        <v>0</v>
      </c>
    </row>
    <row r="19" spans="1:26" ht="19.5" customHeight="1" x14ac:dyDescent="0.3">
      <c r="A19" s="32" t="s">
        <v>561</v>
      </c>
      <c r="B19" s="331">
        <v>8</v>
      </c>
      <c r="C19" s="2">
        <v>2</v>
      </c>
      <c r="D19" s="2">
        <f t="shared" si="8"/>
        <v>16</v>
      </c>
      <c r="E19" s="24">
        <v>11</v>
      </c>
      <c r="F19" s="8">
        <f t="shared" si="10"/>
        <v>176</v>
      </c>
      <c r="G19" s="14">
        <f t="shared" si="11"/>
        <v>8.8000000000000007</v>
      </c>
      <c r="H19" s="8">
        <f t="shared" si="12"/>
        <v>17.600000000000001</v>
      </c>
      <c r="I19" s="3">
        <f t="shared" si="13"/>
        <v>9622.5360000000001</v>
      </c>
      <c r="K19" s="319">
        <f>I19</f>
        <v>9622.5360000000001</v>
      </c>
      <c r="N19" s="10">
        <f t="shared" si="9"/>
        <v>202.4</v>
      </c>
      <c r="O19" s="323"/>
      <c r="P19" s="323">
        <f>N19</f>
        <v>202.4</v>
      </c>
      <c r="Q19" s="323"/>
      <c r="S19" s="23" t="s">
        <v>153</v>
      </c>
      <c r="T19" s="331">
        <v>4</v>
      </c>
      <c r="U19" s="2">
        <v>4</v>
      </c>
      <c r="V19" s="2" t="s">
        <v>157</v>
      </c>
      <c r="W19" s="2">
        <v>0</v>
      </c>
      <c r="X19" s="2">
        <v>0</v>
      </c>
      <c r="Y19" s="2">
        <v>0</v>
      </c>
      <c r="Z19" s="19">
        <v>0</v>
      </c>
    </row>
    <row r="20" spans="1:26" ht="19.5" customHeight="1" x14ac:dyDescent="0.3">
      <c r="A20" s="13" t="s">
        <v>58</v>
      </c>
      <c r="B20" s="331"/>
      <c r="C20" s="2"/>
      <c r="D20" s="2"/>
      <c r="E20" s="2"/>
      <c r="F20" s="482">
        <f>SUM(F5:H19)</f>
        <v>313.72000000000003</v>
      </c>
      <c r="G20" s="483"/>
      <c r="H20" s="484"/>
      <c r="I20" s="3">
        <f>SUM(I5:I19)</f>
        <v>14914.9308</v>
      </c>
      <c r="J20" s="3" t="e">
        <f>SUM(J5:J19)</f>
        <v>#REF!</v>
      </c>
      <c r="K20" s="3">
        <f>SUM(K5:K19)</f>
        <v>9622.5360000000001</v>
      </c>
      <c r="L20" s="3" t="e">
        <f>SUM(L5:L19)</f>
        <v>#REF!</v>
      </c>
      <c r="M20" s="319" t="e">
        <f>SUM(J20:L20)</f>
        <v>#REF!</v>
      </c>
      <c r="O20" s="326" t="e">
        <f>SUM(O5:O19)</f>
        <v>#REF!</v>
      </c>
      <c r="P20" s="326">
        <f>SUM(P5:P19)</f>
        <v>202.4</v>
      </c>
      <c r="Q20" s="326" t="e">
        <f>SUM(Q5:Q19)</f>
        <v>#REF!</v>
      </c>
      <c r="S20" s="23" t="s">
        <v>154</v>
      </c>
      <c r="T20" s="331">
        <v>4</v>
      </c>
      <c r="U20" s="2">
        <v>4</v>
      </c>
      <c r="V20" s="2" t="s">
        <v>75</v>
      </c>
      <c r="W20" s="2">
        <v>0</v>
      </c>
      <c r="X20" s="2">
        <v>0</v>
      </c>
      <c r="Y20" s="2">
        <v>0</v>
      </c>
      <c r="Z20" s="19">
        <v>0</v>
      </c>
    </row>
    <row r="21" spans="1:26" ht="35.5" customHeight="1" x14ac:dyDescent="0.3">
      <c r="A21" s="5" t="s">
        <v>534</v>
      </c>
      <c r="B21" s="2"/>
      <c r="C21" s="2"/>
      <c r="D21" s="2"/>
      <c r="E21" s="2"/>
      <c r="F21" s="485">
        <f>ROUND(SUM(F5:H19),0)</f>
        <v>314</v>
      </c>
      <c r="G21" s="486"/>
      <c r="H21" s="487"/>
      <c r="I21" s="4">
        <f>ROUND(SUM(I5:I19),-2)</f>
        <v>14900</v>
      </c>
      <c r="J21" s="333" t="e">
        <f>ROUND(SUM(J5:J19),-2)</f>
        <v>#REF!</v>
      </c>
      <c r="K21" s="333">
        <f>ROUND(SUM(K5:K19),-2)</f>
        <v>9600</v>
      </c>
      <c r="L21" s="333" t="e">
        <f>ROUND(SUM(L5:L19),-2)</f>
        <v>#REF!</v>
      </c>
      <c r="M21" s="334" t="e">
        <f>SUM(J21:L21)</f>
        <v>#REF!</v>
      </c>
      <c r="O21" s="327" t="e">
        <f>ROUND(SUM(O5:O19),-1)</f>
        <v>#REF!</v>
      </c>
      <c r="P21" s="327">
        <f t="shared" ref="P21:Q21" si="14">ROUND(SUM(P5:P19),-1)</f>
        <v>200</v>
      </c>
      <c r="Q21" s="327" t="e">
        <f t="shared" si="14"/>
        <v>#REF!</v>
      </c>
      <c r="R21" s="10" t="e">
        <f>SUM(O21:Q21)</f>
        <v>#REF!</v>
      </c>
      <c r="S21" s="1" t="s">
        <v>158</v>
      </c>
      <c r="T21" s="331"/>
      <c r="U21" s="2"/>
      <c r="V21" s="2"/>
      <c r="W21" s="2">
        <v>64</v>
      </c>
      <c r="X21" s="2">
        <v>3</v>
      </c>
      <c r="Y21" s="2">
        <v>6</v>
      </c>
      <c r="Z21" s="19">
        <v>4360</v>
      </c>
    </row>
    <row r="22" spans="1:26" ht="26" x14ac:dyDescent="0.3">
      <c r="S22" s="1" t="s">
        <v>159</v>
      </c>
      <c r="T22" s="477" t="s">
        <v>161</v>
      </c>
      <c r="U22" s="478"/>
      <c r="V22" s="478"/>
      <c r="W22" s="478"/>
      <c r="X22" s="478"/>
      <c r="Y22" s="478"/>
      <c r="Z22" s="479"/>
    </row>
    <row r="23" spans="1:26" ht="76.5" customHeight="1" x14ac:dyDescent="0.3">
      <c r="A23" s="6" t="s">
        <v>33</v>
      </c>
      <c r="S23" s="1" t="s">
        <v>160</v>
      </c>
      <c r="T23" s="477" t="s">
        <v>162</v>
      </c>
      <c r="U23" s="478"/>
      <c r="V23" s="478"/>
      <c r="W23" s="478"/>
      <c r="X23" s="478"/>
      <c r="Y23" s="478"/>
      <c r="Z23" s="479"/>
    </row>
    <row r="24" spans="1:26" ht="29.25" customHeight="1" x14ac:dyDescent="0.3">
      <c r="A24" s="488" t="s">
        <v>571</v>
      </c>
      <c r="B24" s="488"/>
      <c r="C24" s="488"/>
      <c r="D24" s="488"/>
      <c r="E24" s="488"/>
      <c r="F24" s="488"/>
      <c r="G24" s="488"/>
      <c r="H24" s="488"/>
      <c r="I24" s="488"/>
      <c r="J24" s="9"/>
      <c r="O24" s="10" t="e">
        <f>SUM(O5:O19)</f>
        <v>#REF!</v>
      </c>
      <c r="P24" s="10">
        <f>SUM(P5:P19)</f>
        <v>202.4</v>
      </c>
      <c r="Q24" s="10" t="e">
        <f>SUM(Q5:Q19)</f>
        <v>#REF!</v>
      </c>
      <c r="R24" s="10" t="e">
        <f>SUM(O24:Q24)</f>
        <v>#REF!</v>
      </c>
      <c r="Z24" s="20"/>
    </row>
    <row r="25" spans="1:26" ht="45.75" customHeight="1" x14ac:dyDescent="0.3">
      <c r="A25" s="489" t="s">
        <v>536</v>
      </c>
      <c r="B25" s="489"/>
      <c r="C25" s="489"/>
      <c r="D25" s="489"/>
      <c r="E25" s="489"/>
      <c r="F25" s="489"/>
      <c r="G25" s="489"/>
      <c r="H25" s="489"/>
      <c r="I25" s="489"/>
      <c r="O25" s="332">
        <v>11</v>
      </c>
      <c r="P25" s="332">
        <v>202</v>
      </c>
      <c r="Q25" s="332">
        <v>101</v>
      </c>
      <c r="R25" s="332">
        <f>SUM(O25:Q25)</f>
        <v>314</v>
      </c>
      <c r="S25" s="10" t="s">
        <v>115</v>
      </c>
      <c r="Z25" s="20"/>
    </row>
    <row r="26" spans="1:26" ht="18.5" x14ac:dyDescent="0.3">
      <c r="A26" s="489" t="s">
        <v>572</v>
      </c>
      <c r="B26" s="489"/>
      <c r="C26" s="489"/>
      <c r="D26" s="489"/>
      <c r="E26" s="489"/>
      <c r="F26" s="489"/>
      <c r="G26" s="489"/>
      <c r="H26" s="489"/>
      <c r="I26" s="489"/>
      <c r="S26" s="10" t="s">
        <v>163</v>
      </c>
      <c r="Z26" s="20"/>
    </row>
    <row r="27" spans="1:26" ht="29.25" customHeight="1" x14ac:dyDescent="0.35">
      <c r="A27" s="474" t="s">
        <v>567</v>
      </c>
      <c r="B27" s="475"/>
      <c r="C27" s="475"/>
      <c r="D27" s="475"/>
      <c r="E27" s="475"/>
      <c r="F27" s="475"/>
      <c r="G27" s="475"/>
      <c r="H27" s="475"/>
      <c r="I27" s="475"/>
      <c r="S27" s="10" t="s">
        <v>164</v>
      </c>
      <c r="Z27" s="20"/>
    </row>
    <row r="28" spans="1:26" ht="14.5" x14ac:dyDescent="0.35">
      <c r="A28" s="476" t="s">
        <v>64</v>
      </c>
      <c r="B28" s="438"/>
      <c r="C28" s="438"/>
      <c r="D28" s="438"/>
      <c r="E28" s="438"/>
      <c r="F28" s="438"/>
      <c r="G28" s="438"/>
      <c r="H28" s="438"/>
      <c r="I28" s="438"/>
      <c r="S28" s="10" t="s">
        <v>165</v>
      </c>
      <c r="Z28" s="20"/>
    </row>
    <row r="29" spans="1:26" ht="15.5" x14ac:dyDescent="0.3">
      <c r="A29" s="7" t="s">
        <v>535</v>
      </c>
      <c r="S29" s="10" t="s">
        <v>166</v>
      </c>
      <c r="Z29" s="20"/>
    </row>
    <row r="30" spans="1:26" ht="15.5" x14ac:dyDescent="0.35">
      <c r="S30" s="10" t="s">
        <v>120</v>
      </c>
      <c r="T30" s="330"/>
      <c r="U30" s="330"/>
      <c r="V30" s="17"/>
      <c r="W30" s="17"/>
      <c r="Z30" s="20"/>
    </row>
    <row r="31" spans="1:26" ht="15.5" x14ac:dyDescent="0.35">
      <c r="S31" s="10" t="s">
        <v>167</v>
      </c>
      <c r="T31" s="330"/>
      <c r="U31" s="330"/>
      <c r="V31" s="17"/>
      <c r="W31" s="17"/>
      <c r="Z31" s="20"/>
    </row>
    <row r="35" spans="2:5" ht="15.5" x14ac:dyDescent="0.35">
      <c r="B35" s="330"/>
      <c r="C35" s="330"/>
      <c r="D35" s="17"/>
      <c r="E35" s="17"/>
    </row>
    <row r="36" spans="2:5" ht="15.5" x14ac:dyDescent="0.35">
      <c r="B36" s="330"/>
      <c r="C36" s="330"/>
      <c r="D36" s="17"/>
      <c r="E36" s="17"/>
    </row>
    <row r="37" spans="2:5" ht="15.5" x14ac:dyDescent="0.35">
      <c r="B37" s="330"/>
      <c r="C37" s="330"/>
      <c r="D37" s="17"/>
      <c r="E37" s="17"/>
    </row>
    <row r="38" spans="2:5" ht="14.5" x14ac:dyDescent="0.35">
      <c r="B38" s="18"/>
      <c r="C38" s="330"/>
      <c r="D38" s="330"/>
      <c r="E38" s="330"/>
    </row>
  </sheetData>
  <mergeCells count="11">
    <mergeCell ref="A27:I27"/>
    <mergeCell ref="A28:I28"/>
    <mergeCell ref="T23:Z23"/>
    <mergeCell ref="S3:S4"/>
    <mergeCell ref="T22:Z22"/>
    <mergeCell ref="A3:A4"/>
    <mergeCell ref="F20:H20"/>
    <mergeCell ref="F21:H21"/>
    <mergeCell ref="A24:I24"/>
    <mergeCell ref="A25:I25"/>
    <mergeCell ref="A26:I26"/>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11C9-2055-45E9-8E85-CBF33A7C8051}">
  <sheetPr codeName="Sheet5">
    <tabColor rgb="FF7030A0"/>
  </sheetPr>
  <dimension ref="A1:AB40"/>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796875" defaultRowHeight="14" x14ac:dyDescent="0.3"/>
  <cols>
    <col min="1" max="1" width="39" style="10" customWidth="1"/>
    <col min="2" max="6" width="12.1796875" style="10" customWidth="1"/>
    <col min="7" max="7" width="13.1796875" style="10" customWidth="1"/>
    <col min="8" max="8" width="12.1796875" style="10" customWidth="1"/>
    <col min="9" max="9" width="17.54296875" style="10" bestFit="1" customWidth="1"/>
    <col min="10" max="10" width="9.1796875" style="10" customWidth="1"/>
    <col min="11" max="11" width="10.453125" style="10" customWidth="1"/>
    <col min="12" max="13" width="9.1796875" style="10" customWidth="1"/>
    <col min="14" max="18" width="9.1796875" style="10" hidden="1" customWidth="1"/>
    <col min="19" max="19" width="12.81640625" style="10" customWidth="1"/>
    <col min="20" max="20" width="28.26953125" style="10" customWidth="1"/>
    <col min="21" max="27" width="9.1796875" style="10"/>
    <col min="28" max="28" width="18.453125" style="10" customWidth="1"/>
    <col min="29" max="16384" width="9.1796875" style="10"/>
  </cols>
  <sheetData>
    <row r="1" spans="1:28" ht="15" x14ac:dyDescent="0.3">
      <c r="A1" s="329" t="s">
        <v>570</v>
      </c>
      <c r="T1" s="337"/>
      <c r="U1" s="337"/>
      <c r="V1" s="337"/>
      <c r="W1" s="337"/>
      <c r="X1" s="337"/>
      <c r="Y1" s="337"/>
      <c r="Z1" s="337"/>
      <c r="AA1" s="337"/>
      <c r="AB1" s="337"/>
    </row>
    <row r="2" spans="1:28" ht="14.5" x14ac:dyDescent="0.35">
      <c r="F2" s="34">
        <v>48.75</v>
      </c>
      <c r="G2" s="34">
        <v>65.709999999999994</v>
      </c>
      <c r="H2" s="34">
        <v>26.38</v>
      </c>
      <c r="I2" s="28" t="s">
        <v>39</v>
      </c>
      <c r="K2" s="11"/>
      <c r="T2" s="337"/>
      <c r="U2" s="337"/>
      <c r="V2" s="337"/>
      <c r="W2" s="337"/>
      <c r="X2" s="337"/>
      <c r="Y2" s="338">
        <v>48.75</v>
      </c>
      <c r="Z2" s="338">
        <v>65.709999999999994</v>
      </c>
      <c r="AA2" s="338">
        <v>26.38</v>
      </c>
      <c r="AB2" s="339" t="s">
        <v>39</v>
      </c>
    </row>
    <row r="3" spans="1:28" ht="14.5" thickBot="1" x14ac:dyDescent="0.35">
      <c r="A3" s="480" t="s">
        <v>40</v>
      </c>
      <c r="B3" s="328" t="s">
        <v>2</v>
      </c>
      <c r="C3" s="328" t="s">
        <v>3</v>
      </c>
      <c r="D3" s="328" t="s">
        <v>4</v>
      </c>
      <c r="E3" s="328" t="s">
        <v>5</v>
      </c>
      <c r="F3" s="328" t="s">
        <v>6</v>
      </c>
      <c r="G3" s="328" t="s">
        <v>7</v>
      </c>
      <c r="H3" s="328" t="s">
        <v>8</v>
      </c>
      <c r="I3" s="328" t="s">
        <v>9</v>
      </c>
      <c r="T3" s="491" t="s">
        <v>40</v>
      </c>
      <c r="U3" s="340" t="s">
        <v>2</v>
      </c>
      <c r="V3" s="340" t="s">
        <v>3</v>
      </c>
      <c r="W3" s="340" t="s">
        <v>4</v>
      </c>
      <c r="X3" s="340" t="s">
        <v>5</v>
      </c>
      <c r="Y3" s="340" t="s">
        <v>6</v>
      </c>
      <c r="Z3" s="340" t="s">
        <v>7</v>
      </c>
      <c r="AA3" s="340" t="s">
        <v>8</v>
      </c>
      <c r="AB3" s="340" t="s">
        <v>9</v>
      </c>
    </row>
    <row r="4" spans="1:28" ht="69.75" customHeight="1" x14ac:dyDescent="0.3">
      <c r="A4" s="481"/>
      <c r="B4" s="328" t="s">
        <v>41</v>
      </c>
      <c r="C4" s="328" t="s">
        <v>42</v>
      </c>
      <c r="D4" s="328" t="s">
        <v>43</v>
      </c>
      <c r="E4" s="328" t="s">
        <v>44</v>
      </c>
      <c r="F4" s="328" t="s">
        <v>13</v>
      </c>
      <c r="G4" s="328" t="s">
        <v>45</v>
      </c>
      <c r="H4" s="328" t="s">
        <v>46</v>
      </c>
      <c r="I4" s="328" t="s">
        <v>47</v>
      </c>
      <c r="J4" s="36" t="s">
        <v>574</v>
      </c>
      <c r="K4" s="37" t="s">
        <v>577</v>
      </c>
      <c r="L4" s="38" t="s">
        <v>576</v>
      </c>
      <c r="M4" s="35" t="s">
        <v>575</v>
      </c>
      <c r="N4" s="318" t="s">
        <v>655</v>
      </c>
      <c r="O4" s="36" t="s">
        <v>652</v>
      </c>
      <c r="P4" s="37" t="s">
        <v>653</v>
      </c>
      <c r="Q4" s="38" t="s">
        <v>654</v>
      </c>
      <c r="R4" s="35" t="s">
        <v>575</v>
      </c>
      <c r="S4" s="302" t="s">
        <v>649</v>
      </c>
      <c r="T4" s="492"/>
      <c r="U4" s="340" t="s">
        <v>41</v>
      </c>
      <c r="V4" s="340" t="s">
        <v>42</v>
      </c>
      <c r="W4" s="340" t="s">
        <v>43</v>
      </c>
      <c r="X4" s="340" t="s">
        <v>44</v>
      </c>
      <c r="Y4" s="340" t="s">
        <v>13</v>
      </c>
      <c r="Z4" s="340" t="s">
        <v>45</v>
      </c>
      <c r="AA4" s="340" t="s">
        <v>46</v>
      </c>
      <c r="AB4" s="340" t="s">
        <v>47</v>
      </c>
    </row>
    <row r="5" spans="1:28" ht="19.5" customHeight="1" x14ac:dyDescent="0.3">
      <c r="A5" s="322" t="s">
        <v>48</v>
      </c>
      <c r="B5" s="331"/>
      <c r="C5" s="2"/>
      <c r="D5" s="2"/>
      <c r="E5" s="2"/>
      <c r="F5" s="2"/>
      <c r="G5" s="2"/>
      <c r="H5" s="2"/>
      <c r="I5" s="12"/>
      <c r="J5" s="117"/>
      <c r="K5" s="117"/>
      <c r="L5" s="117"/>
      <c r="M5" s="117"/>
      <c r="N5" s="117"/>
      <c r="O5" s="362"/>
      <c r="P5" s="362"/>
      <c r="Q5" s="362"/>
      <c r="R5" s="117"/>
      <c r="S5" s="354"/>
      <c r="T5" s="1" t="s">
        <v>48</v>
      </c>
      <c r="U5" s="331"/>
      <c r="V5" s="2"/>
      <c r="W5" s="2"/>
      <c r="X5" s="2"/>
      <c r="Y5" s="2"/>
      <c r="Z5" s="2"/>
      <c r="AA5" s="2"/>
      <c r="AB5" s="12"/>
    </row>
    <row r="6" spans="1:28" ht="19.5" customHeight="1" x14ac:dyDescent="0.3">
      <c r="A6" s="30" t="s">
        <v>552</v>
      </c>
      <c r="B6" s="331">
        <v>2</v>
      </c>
      <c r="C6" s="2">
        <v>1</v>
      </c>
      <c r="D6" s="2">
        <f>B6*C6</f>
        <v>2</v>
      </c>
      <c r="E6" s="2">
        <v>0</v>
      </c>
      <c r="F6" s="2">
        <f>D6*E6</f>
        <v>0</v>
      </c>
      <c r="G6" s="2">
        <f>F6*0.05</f>
        <v>0</v>
      </c>
      <c r="H6" s="2">
        <f>F6*0.1</f>
        <v>0</v>
      </c>
      <c r="I6" s="3">
        <f>F6*$F$2+G6*$G$2+H6*$H$2</f>
        <v>0</v>
      </c>
      <c r="J6" s="117"/>
      <c r="K6" s="117"/>
      <c r="L6" s="363">
        <f>I6</f>
        <v>0</v>
      </c>
      <c r="M6" s="117"/>
      <c r="N6" s="117">
        <f t="shared" ref="N6:N13" si="0">SUM(F6:H6)</f>
        <v>0</v>
      </c>
      <c r="O6" s="362"/>
      <c r="P6" s="362"/>
      <c r="Q6" s="362">
        <f>N6</f>
        <v>0</v>
      </c>
      <c r="R6" s="117"/>
      <c r="S6" s="354">
        <f t="shared" ref="S6:S23" si="1">I6-AB6</f>
        <v>0</v>
      </c>
      <c r="T6" s="13" t="s">
        <v>49</v>
      </c>
      <c r="U6" s="331">
        <v>4</v>
      </c>
      <c r="V6" s="2">
        <v>1</v>
      </c>
      <c r="W6" s="2">
        <f>U6*V6</f>
        <v>4</v>
      </c>
      <c r="X6" s="2">
        <v>0</v>
      </c>
      <c r="Y6" s="2">
        <f>W6*X6</f>
        <v>0</v>
      </c>
      <c r="Z6" s="2">
        <f>Y6*0.05</f>
        <v>0</v>
      </c>
      <c r="AA6" s="2">
        <f>Y6*0.1</f>
        <v>0</v>
      </c>
      <c r="AB6" s="3">
        <f>Y6*$F$2+Z6*$G$2+AA6*$H$2</f>
        <v>0</v>
      </c>
    </row>
    <row r="7" spans="1:28" ht="35.5" customHeight="1" x14ac:dyDescent="0.3">
      <c r="A7" s="30" t="s">
        <v>551</v>
      </c>
      <c r="B7" s="331">
        <v>4</v>
      </c>
      <c r="C7" s="2">
        <v>1</v>
      </c>
      <c r="D7" s="2">
        <f>B7*C7</f>
        <v>4</v>
      </c>
      <c r="E7" s="2">
        <v>0</v>
      </c>
      <c r="F7" s="2">
        <f>D7*E7</f>
        <v>0</v>
      </c>
      <c r="G7" s="2">
        <f>F7*0.05</f>
        <v>0</v>
      </c>
      <c r="H7" s="2">
        <f>F7*0.1</f>
        <v>0</v>
      </c>
      <c r="I7" s="3">
        <f>F7*$F$2+G7*$G$2+H7*$H$2</f>
        <v>0</v>
      </c>
      <c r="J7" s="117"/>
      <c r="K7" s="117"/>
      <c r="L7" s="363">
        <f t="shared" ref="L7:L12" si="2">I7</f>
        <v>0</v>
      </c>
      <c r="M7" s="117"/>
      <c r="N7" s="117">
        <f t="shared" si="0"/>
        <v>0</v>
      </c>
      <c r="O7" s="362"/>
      <c r="P7" s="362"/>
      <c r="Q7" s="362">
        <f t="shared" ref="Q7:Q12" si="3">N7</f>
        <v>0</v>
      </c>
      <c r="R7" s="117"/>
      <c r="S7" s="354">
        <f t="shared" si="1"/>
        <v>0</v>
      </c>
      <c r="T7" s="1" t="s">
        <v>50</v>
      </c>
      <c r="U7" s="331">
        <v>4</v>
      </c>
      <c r="V7" s="2">
        <v>1</v>
      </c>
      <c r="W7" s="2">
        <f t="shared" ref="W7:W10" si="4">U7*V7</f>
        <v>4</v>
      </c>
      <c r="X7" s="2">
        <v>0</v>
      </c>
      <c r="Y7" s="2">
        <f t="shared" ref="Y7:Y21" si="5">W7*X7</f>
        <v>0</v>
      </c>
      <c r="Z7" s="2">
        <f t="shared" ref="Z7:Z21" si="6">Y7*0.05</f>
        <v>0</v>
      </c>
      <c r="AA7" s="2">
        <f t="shared" ref="AA7:AA21" si="7">Y7*0.1</f>
        <v>0</v>
      </c>
      <c r="AB7" s="3">
        <f t="shared" ref="AB7:AB21" si="8">Y7*$F$2+Z7*$G$2+AA7*$H$2</f>
        <v>0</v>
      </c>
    </row>
    <row r="8" spans="1:28" ht="26" x14ac:dyDescent="0.3">
      <c r="A8" s="341"/>
      <c r="B8" s="342"/>
      <c r="C8" s="343"/>
      <c r="D8" s="343"/>
      <c r="E8" s="343"/>
      <c r="F8" s="343"/>
      <c r="G8" s="343"/>
      <c r="H8" s="343"/>
      <c r="I8" s="344"/>
      <c r="J8" s="364"/>
      <c r="K8" s="364"/>
      <c r="L8" s="365"/>
      <c r="M8" s="364"/>
      <c r="N8" s="364"/>
      <c r="O8" s="366"/>
      <c r="P8" s="366"/>
      <c r="Q8" s="366"/>
      <c r="R8" s="364"/>
      <c r="S8" s="354">
        <f t="shared" si="1"/>
        <v>0</v>
      </c>
      <c r="T8" s="1" t="s">
        <v>51</v>
      </c>
      <c r="U8" s="331">
        <v>2</v>
      </c>
      <c r="V8" s="2">
        <v>1</v>
      </c>
      <c r="W8" s="2">
        <f t="shared" si="4"/>
        <v>2</v>
      </c>
      <c r="X8" s="2">
        <v>0</v>
      </c>
      <c r="Y8" s="2">
        <f t="shared" si="5"/>
        <v>0</v>
      </c>
      <c r="Z8" s="2">
        <f t="shared" si="6"/>
        <v>0</v>
      </c>
      <c r="AA8" s="2">
        <f t="shared" si="7"/>
        <v>0</v>
      </c>
      <c r="AB8" s="3">
        <f t="shared" si="8"/>
        <v>0</v>
      </c>
    </row>
    <row r="9" spans="1:28" ht="35.5" customHeight="1" x14ac:dyDescent="0.3">
      <c r="A9" s="30" t="s">
        <v>553</v>
      </c>
      <c r="B9" s="331">
        <v>2</v>
      </c>
      <c r="C9" s="2">
        <v>1</v>
      </c>
      <c r="D9" s="2">
        <f>B9*C9</f>
        <v>2</v>
      </c>
      <c r="E9" s="2">
        <v>0</v>
      </c>
      <c r="F9" s="2">
        <f>D9*E9</f>
        <v>0</v>
      </c>
      <c r="G9" s="2">
        <f>F9*0.05</f>
        <v>0</v>
      </c>
      <c r="H9" s="2">
        <f>F9*0.1</f>
        <v>0</v>
      </c>
      <c r="I9" s="3">
        <f>F9*$F$2+G9*$G$2+H9*$H$2</f>
        <v>0</v>
      </c>
      <c r="J9" s="117"/>
      <c r="K9" s="117"/>
      <c r="L9" s="363">
        <f t="shared" si="2"/>
        <v>0</v>
      </c>
      <c r="M9" s="117"/>
      <c r="N9" s="117">
        <f t="shared" si="0"/>
        <v>0</v>
      </c>
      <c r="O9" s="362"/>
      <c r="P9" s="362"/>
      <c r="Q9" s="362">
        <f t="shared" si="3"/>
        <v>0</v>
      </c>
      <c r="R9" s="117"/>
      <c r="S9" s="354">
        <f t="shared" si="1"/>
        <v>0</v>
      </c>
      <c r="T9" s="1" t="s">
        <v>52</v>
      </c>
      <c r="U9" s="331">
        <v>2</v>
      </c>
      <c r="V9" s="2">
        <v>1</v>
      </c>
      <c r="W9" s="2">
        <f t="shared" si="4"/>
        <v>2</v>
      </c>
      <c r="X9" s="2">
        <v>0</v>
      </c>
      <c r="Y9" s="2">
        <f t="shared" si="5"/>
        <v>0</v>
      </c>
      <c r="Z9" s="2">
        <f t="shared" si="6"/>
        <v>0</v>
      </c>
      <c r="AA9" s="2">
        <f t="shared" si="7"/>
        <v>0</v>
      </c>
      <c r="AB9" s="3">
        <f t="shared" si="8"/>
        <v>0</v>
      </c>
    </row>
    <row r="10" spans="1:28" ht="26" x14ac:dyDescent="0.3">
      <c r="A10" s="30" t="s">
        <v>563</v>
      </c>
      <c r="B10" s="331">
        <v>4</v>
      </c>
      <c r="C10" s="2">
        <v>1</v>
      </c>
      <c r="D10" s="2">
        <f t="shared" ref="D10:D13" si="9">B10*C10</f>
        <v>4</v>
      </c>
      <c r="E10" s="27">
        <v>0</v>
      </c>
      <c r="F10" s="8">
        <f>D10*E10</f>
        <v>0</v>
      </c>
      <c r="G10" s="8">
        <f>F10*0.05</f>
        <v>0</v>
      </c>
      <c r="H10" s="8">
        <f>F10*0.1</f>
        <v>0</v>
      </c>
      <c r="I10" s="3">
        <f>F10*$F$2+G10*$G$2+H10*$H$2</f>
        <v>0</v>
      </c>
      <c r="J10" s="117"/>
      <c r="K10" s="117"/>
      <c r="L10" s="363">
        <f t="shared" si="2"/>
        <v>0</v>
      </c>
      <c r="M10" s="117"/>
      <c r="N10" s="117">
        <f t="shared" si="0"/>
        <v>0</v>
      </c>
      <c r="O10" s="362"/>
      <c r="P10" s="362"/>
      <c r="Q10" s="362">
        <f t="shared" si="3"/>
        <v>0</v>
      </c>
      <c r="R10" s="117"/>
      <c r="S10" s="354">
        <f t="shared" si="1"/>
        <v>0</v>
      </c>
      <c r="T10" s="1" t="s">
        <v>53</v>
      </c>
      <c r="U10" s="331">
        <v>4</v>
      </c>
      <c r="V10" s="2">
        <v>1</v>
      </c>
      <c r="W10" s="2">
        <f t="shared" si="4"/>
        <v>4</v>
      </c>
      <c r="X10" s="2">
        <v>0</v>
      </c>
      <c r="Y10" s="2">
        <f t="shared" si="5"/>
        <v>0</v>
      </c>
      <c r="Z10" s="2">
        <f t="shared" si="6"/>
        <v>0</v>
      </c>
      <c r="AA10" s="2">
        <f t="shared" si="7"/>
        <v>0</v>
      </c>
      <c r="AB10" s="3">
        <f t="shared" si="8"/>
        <v>0</v>
      </c>
    </row>
    <row r="11" spans="1:28" s="15" customFormat="1" ht="35.5" customHeight="1" x14ac:dyDescent="0.3">
      <c r="A11" s="29" t="s">
        <v>564</v>
      </c>
      <c r="B11" s="26">
        <v>4</v>
      </c>
      <c r="C11" s="24">
        <v>1</v>
      </c>
      <c r="D11" s="24">
        <f t="shared" si="9"/>
        <v>4</v>
      </c>
      <c r="E11" s="27">
        <v>0</v>
      </c>
      <c r="F11" s="27">
        <f>D11*E11</f>
        <v>0</v>
      </c>
      <c r="G11" s="27">
        <f>F11*0.05</f>
        <v>0</v>
      </c>
      <c r="H11" s="27">
        <f>F11*0.1</f>
        <v>0</v>
      </c>
      <c r="I11" s="31">
        <f>F11*$F$2+G11*$G$2+H11*$H$2</f>
        <v>0</v>
      </c>
      <c r="J11" s="117"/>
      <c r="K11" s="117"/>
      <c r="L11" s="363">
        <f t="shared" si="2"/>
        <v>0</v>
      </c>
      <c r="M11" s="117"/>
      <c r="N11" s="117">
        <f t="shared" si="0"/>
        <v>0</v>
      </c>
      <c r="O11" s="362"/>
      <c r="P11" s="362"/>
      <c r="Q11" s="362">
        <f t="shared" si="3"/>
        <v>0</v>
      </c>
      <c r="R11" s="117"/>
      <c r="S11" s="354">
        <f t="shared" si="1"/>
        <v>0</v>
      </c>
      <c r="T11" s="345"/>
      <c r="U11" s="342"/>
      <c r="V11" s="343"/>
      <c r="W11" s="343"/>
      <c r="X11" s="343"/>
      <c r="Y11" s="343"/>
      <c r="Z11" s="343"/>
      <c r="AA11" s="343"/>
      <c r="AB11" s="344"/>
    </row>
    <row r="12" spans="1:28" s="15" customFormat="1" ht="18.75" customHeight="1" x14ac:dyDescent="0.3">
      <c r="A12" s="30" t="s">
        <v>565</v>
      </c>
      <c r="B12" s="26">
        <v>30</v>
      </c>
      <c r="C12" s="2">
        <v>0.4</v>
      </c>
      <c r="D12" s="8">
        <f t="shared" si="9"/>
        <v>12</v>
      </c>
      <c r="E12" s="27">
        <v>0</v>
      </c>
      <c r="F12" s="8">
        <f t="shared" ref="F12:F13" si="10">D12*E12</f>
        <v>0</v>
      </c>
      <c r="G12" s="8">
        <f t="shared" ref="G12:G13" si="11">F12*0.05</f>
        <v>0</v>
      </c>
      <c r="H12" s="8">
        <f t="shared" ref="H12:H13" si="12">F12*0.1</f>
        <v>0</v>
      </c>
      <c r="I12" s="3">
        <f t="shared" ref="I12:I13" si="13">F12*$F$2+G12*$G$2+H12*$H$2</f>
        <v>0</v>
      </c>
      <c r="J12" s="58"/>
      <c r="K12" s="367"/>
      <c r="L12" s="363">
        <f t="shared" si="2"/>
        <v>0</v>
      </c>
      <c r="M12" s="58"/>
      <c r="N12" s="117">
        <f t="shared" si="0"/>
        <v>0</v>
      </c>
      <c r="O12" s="368"/>
      <c r="P12" s="369"/>
      <c r="Q12" s="362">
        <f t="shared" si="3"/>
        <v>0</v>
      </c>
      <c r="R12" s="58"/>
      <c r="S12" s="354">
        <f t="shared" si="1"/>
        <v>0</v>
      </c>
      <c r="T12" s="345"/>
      <c r="U12" s="342"/>
      <c r="V12" s="343"/>
      <c r="W12" s="343"/>
      <c r="X12" s="343"/>
      <c r="Y12" s="343"/>
      <c r="Z12" s="343"/>
      <c r="AA12" s="343"/>
      <c r="AB12" s="344"/>
    </row>
    <row r="13" spans="1:28" ht="19.5" customHeight="1" x14ac:dyDescent="0.3">
      <c r="A13" s="33" t="s">
        <v>566</v>
      </c>
      <c r="B13" s="26">
        <v>2</v>
      </c>
      <c r="C13" s="24">
        <v>0.4</v>
      </c>
      <c r="D13" s="27">
        <f t="shared" si="9"/>
        <v>0.8</v>
      </c>
      <c r="E13" s="24">
        <v>0</v>
      </c>
      <c r="F13" s="27">
        <f t="shared" si="10"/>
        <v>0</v>
      </c>
      <c r="G13" s="27">
        <f t="shared" si="11"/>
        <v>0</v>
      </c>
      <c r="H13" s="27">
        <f t="shared" si="12"/>
        <v>0</v>
      </c>
      <c r="I13" s="31">
        <f t="shared" si="13"/>
        <v>0</v>
      </c>
      <c r="J13" s="370">
        <f>I13</f>
        <v>0</v>
      </c>
      <c r="K13" s="367"/>
      <c r="L13" s="58"/>
      <c r="M13" s="58"/>
      <c r="N13" s="117">
        <f t="shared" si="0"/>
        <v>0</v>
      </c>
      <c r="O13" s="368">
        <f>N13</f>
        <v>0</v>
      </c>
      <c r="P13" s="369"/>
      <c r="Q13" s="368"/>
      <c r="R13" s="58"/>
      <c r="S13" s="354">
        <f t="shared" si="1"/>
        <v>0</v>
      </c>
      <c r="T13" s="345"/>
      <c r="U13" s="342"/>
      <c r="V13" s="343"/>
      <c r="W13" s="343"/>
      <c r="X13" s="343"/>
      <c r="Y13" s="343"/>
      <c r="Z13" s="343"/>
      <c r="AA13" s="343"/>
      <c r="AB13" s="344"/>
    </row>
    <row r="14" spans="1:28" ht="35.5" customHeight="1" x14ac:dyDescent="0.3">
      <c r="A14" s="13" t="s">
        <v>54</v>
      </c>
      <c r="B14" s="331"/>
      <c r="C14" s="2"/>
      <c r="D14" s="2"/>
      <c r="E14" s="2"/>
      <c r="F14" s="2"/>
      <c r="G14" s="2"/>
      <c r="H14" s="2"/>
      <c r="I14" s="3"/>
      <c r="J14" s="117"/>
      <c r="K14" s="117"/>
      <c r="L14" s="117"/>
      <c r="M14" s="117"/>
      <c r="N14" s="117"/>
      <c r="O14" s="362"/>
      <c r="P14" s="362"/>
      <c r="Q14" s="362"/>
      <c r="R14" s="117"/>
      <c r="S14" s="354">
        <f t="shared" si="1"/>
        <v>0</v>
      </c>
      <c r="T14" s="13" t="s">
        <v>54</v>
      </c>
      <c r="U14" s="331"/>
      <c r="V14" s="2"/>
      <c r="W14" s="2"/>
      <c r="X14" s="2"/>
      <c r="Y14" s="2">
        <f t="shared" si="5"/>
        <v>0</v>
      </c>
      <c r="Z14" s="2">
        <f t="shared" si="6"/>
        <v>0</v>
      </c>
      <c r="AA14" s="2">
        <f t="shared" si="7"/>
        <v>0</v>
      </c>
      <c r="AB14" s="3">
        <f t="shared" si="8"/>
        <v>0</v>
      </c>
    </row>
    <row r="15" spans="1:28" ht="26" x14ac:dyDescent="0.3">
      <c r="A15" s="30" t="s">
        <v>558</v>
      </c>
      <c r="B15" s="331">
        <v>4</v>
      </c>
      <c r="C15" s="2">
        <v>1</v>
      </c>
      <c r="D15" s="2">
        <f t="shared" ref="D15:D20" si="14">B15*C15</f>
        <v>4</v>
      </c>
      <c r="E15" s="25">
        <f>11/3</f>
        <v>3.6666666666666665</v>
      </c>
      <c r="F15" s="8">
        <f>D15*E15</f>
        <v>14.666666666666666</v>
      </c>
      <c r="G15" s="14">
        <f>F15*0.05</f>
        <v>0.73333333333333339</v>
      </c>
      <c r="H15" s="14">
        <f>F15*0.1</f>
        <v>1.4666666666666668</v>
      </c>
      <c r="I15" s="3">
        <f>F15*$F$2+G15*$G$2+H15*$H$2</f>
        <v>801.87799999999993</v>
      </c>
      <c r="J15" s="117"/>
      <c r="K15" s="117"/>
      <c r="L15" s="363">
        <f>I15</f>
        <v>801.87799999999993</v>
      </c>
      <c r="M15" s="117"/>
      <c r="N15" s="117">
        <f t="shared" ref="N15:N20" si="15">SUM(F15:H15)</f>
        <v>16.866666666666667</v>
      </c>
      <c r="O15" s="362"/>
      <c r="P15" s="362"/>
      <c r="Q15" s="362">
        <f>N15</f>
        <v>16.866666666666667</v>
      </c>
      <c r="R15" s="117"/>
      <c r="S15" s="354">
        <f t="shared" si="1"/>
        <v>801.87799999999993</v>
      </c>
      <c r="T15" s="346"/>
      <c r="U15" s="342"/>
      <c r="V15" s="343"/>
      <c r="W15" s="343"/>
      <c r="X15" s="343"/>
      <c r="Y15" s="343"/>
      <c r="Z15" s="343"/>
      <c r="AA15" s="343"/>
      <c r="AB15" s="344"/>
    </row>
    <row r="16" spans="1:28" s="15" customFormat="1" ht="35.5" customHeight="1" x14ac:dyDescent="0.3">
      <c r="A16" s="29" t="s">
        <v>559</v>
      </c>
      <c r="B16" s="26">
        <v>4</v>
      </c>
      <c r="C16" s="24">
        <v>1</v>
      </c>
      <c r="D16" s="24">
        <f t="shared" si="14"/>
        <v>4</v>
      </c>
      <c r="E16" s="25">
        <f>11/3</f>
        <v>3.6666666666666665</v>
      </c>
      <c r="F16" s="27">
        <f>D16*E16</f>
        <v>14.666666666666666</v>
      </c>
      <c r="G16" s="25">
        <f>F16*0.05</f>
        <v>0.73333333333333339</v>
      </c>
      <c r="H16" s="25">
        <f>F16*0.1</f>
        <v>1.4666666666666668</v>
      </c>
      <c r="I16" s="31">
        <f>F16*$F$2+G16*$G$2+H16*$H$2</f>
        <v>801.87799999999993</v>
      </c>
      <c r="J16" s="117"/>
      <c r="K16" s="117"/>
      <c r="L16" s="363">
        <f>I16</f>
        <v>801.87799999999993</v>
      </c>
      <c r="M16" s="117"/>
      <c r="N16" s="117">
        <f t="shared" si="15"/>
        <v>16.866666666666667</v>
      </c>
      <c r="O16" s="362"/>
      <c r="P16" s="362"/>
      <c r="Q16" s="362">
        <f>N16</f>
        <v>16.866666666666667</v>
      </c>
      <c r="R16" s="117"/>
      <c r="S16" s="354">
        <f t="shared" si="1"/>
        <v>801.87799999999993</v>
      </c>
      <c r="T16" s="346"/>
      <c r="U16" s="342"/>
      <c r="V16" s="343"/>
      <c r="W16" s="343"/>
      <c r="X16" s="343"/>
      <c r="Y16" s="343"/>
      <c r="Z16" s="343"/>
      <c r="AA16" s="343"/>
      <c r="AB16" s="344"/>
    </row>
    <row r="17" spans="1:28" s="15" customFormat="1" ht="28.5" x14ac:dyDescent="0.3">
      <c r="A17" s="30" t="s">
        <v>560</v>
      </c>
      <c r="B17" s="26">
        <v>30</v>
      </c>
      <c r="C17" s="2">
        <v>0.4</v>
      </c>
      <c r="D17" s="8">
        <f t="shared" si="14"/>
        <v>12</v>
      </c>
      <c r="E17" s="25">
        <f>11/3</f>
        <v>3.6666666666666665</v>
      </c>
      <c r="F17" s="8">
        <f t="shared" ref="F17:F20" si="16">D17*E17</f>
        <v>44</v>
      </c>
      <c r="G17" s="14">
        <f t="shared" ref="G17:G20" si="17">F17*0.05</f>
        <v>2.2000000000000002</v>
      </c>
      <c r="H17" s="14">
        <f t="shared" ref="H17:H20" si="18">F17*0.1</f>
        <v>4.4000000000000004</v>
      </c>
      <c r="I17" s="3">
        <f t="shared" ref="I17:I20" si="19">F17*$F$2+G17*$G$2+H17*$H$2</f>
        <v>2405.634</v>
      </c>
      <c r="J17" s="58"/>
      <c r="K17" s="367"/>
      <c r="L17" s="370">
        <f>I17</f>
        <v>2405.634</v>
      </c>
      <c r="M17" s="58"/>
      <c r="N17" s="117">
        <f t="shared" si="15"/>
        <v>50.6</v>
      </c>
      <c r="O17" s="368"/>
      <c r="P17" s="369"/>
      <c r="Q17" s="368">
        <f>N17</f>
        <v>50.6</v>
      </c>
      <c r="R17" s="58"/>
      <c r="S17" s="354">
        <f t="shared" si="1"/>
        <v>-2405.634</v>
      </c>
      <c r="T17" s="1" t="s">
        <v>55</v>
      </c>
      <c r="U17" s="331">
        <v>20</v>
      </c>
      <c r="V17" s="2">
        <v>0.4</v>
      </c>
      <c r="W17" s="8">
        <f t="shared" ref="W17:W21" si="20">U17*V17</f>
        <v>8</v>
      </c>
      <c r="X17" s="357">
        <v>11</v>
      </c>
      <c r="Y17" s="8">
        <f t="shared" si="5"/>
        <v>88</v>
      </c>
      <c r="Z17" s="14">
        <f t="shared" si="6"/>
        <v>4.4000000000000004</v>
      </c>
      <c r="AA17" s="14">
        <f t="shared" si="7"/>
        <v>8.8000000000000007</v>
      </c>
      <c r="AB17" s="3">
        <f t="shared" si="8"/>
        <v>4811.268</v>
      </c>
    </row>
    <row r="18" spans="1:28" ht="19.5" customHeight="1" x14ac:dyDescent="0.3">
      <c r="A18" s="33" t="s">
        <v>562</v>
      </c>
      <c r="B18" s="26">
        <v>2</v>
      </c>
      <c r="C18" s="24">
        <v>0.4</v>
      </c>
      <c r="D18" s="27">
        <f t="shared" si="14"/>
        <v>0.8</v>
      </c>
      <c r="E18" s="24">
        <v>11</v>
      </c>
      <c r="F18" s="25">
        <f t="shared" si="16"/>
        <v>8.8000000000000007</v>
      </c>
      <c r="G18" s="25">
        <f t="shared" si="17"/>
        <v>0.44000000000000006</v>
      </c>
      <c r="H18" s="25">
        <f t="shared" si="18"/>
        <v>0.88000000000000012</v>
      </c>
      <c r="I18" s="31">
        <f t="shared" si="19"/>
        <v>481.12680000000006</v>
      </c>
      <c r="J18" s="370">
        <f>I18</f>
        <v>481.12680000000006</v>
      </c>
      <c r="K18" s="367"/>
      <c r="L18" s="58"/>
      <c r="M18" s="58"/>
      <c r="N18" s="117">
        <f t="shared" si="15"/>
        <v>10.120000000000001</v>
      </c>
      <c r="O18" s="368">
        <f>N18</f>
        <v>10.120000000000001</v>
      </c>
      <c r="P18" s="369"/>
      <c r="Q18" s="368"/>
      <c r="R18" s="58"/>
      <c r="S18" s="354">
        <f t="shared" si="1"/>
        <v>481.12680000000006</v>
      </c>
      <c r="T18" s="345"/>
      <c r="U18" s="342"/>
      <c r="V18" s="343"/>
      <c r="W18" s="347"/>
      <c r="X18" s="343"/>
      <c r="Y18" s="347"/>
      <c r="Z18" s="348"/>
      <c r="AA18" s="348"/>
      <c r="AB18" s="344"/>
    </row>
    <row r="19" spans="1:28" ht="19.5" customHeight="1" x14ac:dyDescent="0.3">
      <c r="A19" s="32" t="s">
        <v>554</v>
      </c>
      <c r="B19" s="331">
        <v>4</v>
      </c>
      <c r="C19" s="2">
        <v>1</v>
      </c>
      <c r="D19" s="2">
        <f>B19*C19</f>
        <v>4</v>
      </c>
      <c r="E19" s="25">
        <f>11/3</f>
        <v>3.6666666666666665</v>
      </c>
      <c r="F19" s="8">
        <f>D19*E19</f>
        <v>14.666666666666666</v>
      </c>
      <c r="G19" s="14">
        <f>F19*0.05</f>
        <v>0.73333333333333339</v>
      </c>
      <c r="H19" s="14">
        <f>F19*0.1</f>
        <v>1.4666666666666668</v>
      </c>
      <c r="I19" s="3">
        <f>F19*$F$2+G19*$G$2+H19*$H$2</f>
        <v>801.87799999999993</v>
      </c>
      <c r="J19" s="371" t="e">
        <f>I19*#REF!/100</f>
        <v>#REF!</v>
      </c>
      <c r="K19" s="117"/>
      <c r="L19" s="371" t="e">
        <f>I19-J19</f>
        <v>#REF!</v>
      </c>
      <c r="M19" s="117"/>
      <c r="N19" s="117">
        <f t="shared" si="15"/>
        <v>16.866666666666667</v>
      </c>
      <c r="O19" s="362" t="e">
        <f>N19*#REF!/100</f>
        <v>#REF!</v>
      </c>
      <c r="P19" s="362"/>
      <c r="Q19" s="362" t="e">
        <f>N19-O19</f>
        <v>#REF!</v>
      </c>
      <c r="R19" s="117"/>
      <c r="S19" s="354">
        <f t="shared" si="1"/>
        <v>801.87799999999993</v>
      </c>
      <c r="T19" s="345"/>
      <c r="U19" s="342"/>
      <c r="V19" s="343"/>
      <c r="W19" s="347"/>
      <c r="X19" s="343"/>
      <c r="Y19" s="347"/>
      <c r="Z19" s="348"/>
      <c r="AA19" s="348"/>
      <c r="AB19" s="344"/>
    </row>
    <row r="20" spans="1:28" ht="19.5" customHeight="1" x14ac:dyDescent="0.3">
      <c r="A20" s="32" t="s">
        <v>561</v>
      </c>
      <c r="B20" s="331">
        <v>8</v>
      </c>
      <c r="C20" s="2">
        <v>2</v>
      </c>
      <c r="D20" s="2">
        <f t="shared" si="14"/>
        <v>16</v>
      </c>
      <c r="E20" s="24">
        <v>11</v>
      </c>
      <c r="F20" s="8">
        <f t="shared" si="16"/>
        <v>176</v>
      </c>
      <c r="G20" s="14">
        <f t="shared" si="17"/>
        <v>8.8000000000000007</v>
      </c>
      <c r="H20" s="8">
        <f t="shared" si="18"/>
        <v>17.600000000000001</v>
      </c>
      <c r="I20" s="3">
        <f t="shared" si="19"/>
        <v>9622.5360000000001</v>
      </c>
      <c r="J20" s="117"/>
      <c r="K20" s="363">
        <f>I20</f>
        <v>9622.5360000000001</v>
      </c>
      <c r="L20" s="117"/>
      <c r="M20" s="117"/>
      <c r="N20" s="117">
        <f t="shared" si="15"/>
        <v>202.4</v>
      </c>
      <c r="O20" s="362"/>
      <c r="P20" s="362">
        <f>N20</f>
        <v>202.4</v>
      </c>
      <c r="Q20" s="362"/>
      <c r="R20" s="117"/>
      <c r="S20" s="354">
        <f t="shared" si="1"/>
        <v>0</v>
      </c>
      <c r="T20" s="13" t="s">
        <v>56</v>
      </c>
      <c r="U20" s="331">
        <v>8</v>
      </c>
      <c r="V20" s="2">
        <v>2</v>
      </c>
      <c r="W20" s="2">
        <f t="shared" si="20"/>
        <v>16</v>
      </c>
      <c r="X20" s="355">
        <v>11</v>
      </c>
      <c r="Y20" s="8">
        <f t="shared" si="5"/>
        <v>176</v>
      </c>
      <c r="Z20" s="14">
        <f t="shared" si="6"/>
        <v>8.8000000000000007</v>
      </c>
      <c r="AA20" s="14">
        <f t="shared" si="7"/>
        <v>17.600000000000001</v>
      </c>
      <c r="AB20" s="3">
        <f t="shared" si="8"/>
        <v>9622.5360000000001</v>
      </c>
    </row>
    <row r="21" spans="1:28" ht="57" customHeight="1" x14ac:dyDescent="0.3">
      <c r="A21" s="349"/>
      <c r="B21" s="342"/>
      <c r="C21" s="343"/>
      <c r="D21" s="343"/>
      <c r="E21" s="350"/>
      <c r="F21" s="351"/>
      <c r="G21" s="352"/>
      <c r="H21" s="353"/>
      <c r="I21" s="344"/>
      <c r="J21" s="364"/>
      <c r="K21" s="365"/>
      <c r="L21" s="364"/>
      <c r="M21" s="364"/>
      <c r="N21" s="364"/>
      <c r="O21" s="366"/>
      <c r="P21" s="366"/>
      <c r="Q21" s="366"/>
      <c r="R21" s="364"/>
      <c r="S21" s="354">
        <f t="shared" si="1"/>
        <v>-218.69399999999999</v>
      </c>
      <c r="T21" s="1" t="s">
        <v>57</v>
      </c>
      <c r="U21" s="331">
        <v>4</v>
      </c>
      <c r="V21" s="2">
        <v>1</v>
      </c>
      <c r="W21" s="2">
        <f t="shared" si="20"/>
        <v>4</v>
      </c>
      <c r="X21" s="2">
        <v>1</v>
      </c>
      <c r="Y21" s="8">
        <f t="shared" si="5"/>
        <v>4</v>
      </c>
      <c r="Z21" s="14">
        <f t="shared" si="6"/>
        <v>0.2</v>
      </c>
      <c r="AA21" s="14">
        <f t="shared" si="7"/>
        <v>0.4</v>
      </c>
      <c r="AB21" s="3">
        <f t="shared" si="8"/>
        <v>218.69399999999999</v>
      </c>
    </row>
    <row r="22" spans="1:28" ht="25.5" customHeight="1" x14ac:dyDescent="0.3">
      <c r="A22" s="13" t="s">
        <v>58</v>
      </c>
      <c r="B22" s="331"/>
      <c r="C22" s="2"/>
      <c r="D22" s="2"/>
      <c r="E22" s="2"/>
      <c r="F22" s="482">
        <f>SUM(F5:H20)</f>
        <v>313.72000000000003</v>
      </c>
      <c r="G22" s="483"/>
      <c r="H22" s="484"/>
      <c r="I22" s="3">
        <f>SUM(I5:I20)</f>
        <v>14914.9308</v>
      </c>
      <c r="J22" s="358" t="e">
        <f>SUM(J5:J20)</f>
        <v>#REF!</v>
      </c>
      <c r="K22" s="358">
        <f>SUM(K5:K20)</f>
        <v>9622.5360000000001</v>
      </c>
      <c r="L22" s="358" t="e">
        <f>SUM(L5:L20)</f>
        <v>#REF!</v>
      </c>
      <c r="M22" s="363" t="e">
        <f>SUM(J22:L22)</f>
        <v>#REF!</v>
      </c>
      <c r="N22" s="117"/>
      <c r="O22" s="359" t="e">
        <f>SUM(O5:O20)</f>
        <v>#REF!</v>
      </c>
      <c r="P22" s="359">
        <f>SUM(P5:P20)</f>
        <v>202.4</v>
      </c>
      <c r="Q22" s="359" t="e">
        <f>SUM(Q5:Q20)</f>
        <v>#REF!</v>
      </c>
      <c r="R22" s="117"/>
      <c r="S22" s="354">
        <f t="shared" si="1"/>
        <v>262.4328000000005</v>
      </c>
      <c r="T22" s="13" t="s">
        <v>58</v>
      </c>
      <c r="U22" s="331"/>
      <c r="V22" s="2"/>
      <c r="W22" s="2"/>
      <c r="X22" s="2"/>
      <c r="Y22" s="482">
        <f>SUM(Y6:AA21)</f>
        <v>308.2</v>
      </c>
      <c r="Z22" s="483"/>
      <c r="AA22" s="484"/>
      <c r="AB22" s="3">
        <f>SUM(AB6:AB21)</f>
        <v>14652.498</v>
      </c>
    </row>
    <row r="23" spans="1:28" ht="76.5" customHeight="1" x14ac:dyDescent="0.3">
      <c r="A23" s="5" t="s">
        <v>534</v>
      </c>
      <c r="B23" s="2"/>
      <c r="C23" s="2"/>
      <c r="D23" s="2"/>
      <c r="E23" s="2"/>
      <c r="F23" s="485">
        <f>ROUND(SUM(F5:H20),0)</f>
        <v>314</v>
      </c>
      <c r="G23" s="486"/>
      <c r="H23" s="487"/>
      <c r="I23" s="4">
        <f>ROUND(SUM(I5:I20),-2)</f>
        <v>14900</v>
      </c>
      <c r="J23" s="360" t="e">
        <f>ROUND(SUM(J5:J20),-2)</f>
        <v>#REF!</v>
      </c>
      <c r="K23" s="360">
        <f>ROUND(SUM(K5:K20),-2)</f>
        <v>9600</v>
      </c>
      <c r="L23" s="360" t="e">
        <f>ROUND(SUM(L5:L20),-2)</f>
        <v>#REF!</v>
      </c>
      <c r="M23" s="372" t="e">
        <f>SUM(J23:L23)</f>
        <v>#REF!</v>
      </c>
      <c r="N23" s="117"/>
      <c r="O23" s="361" t="e">
        <f>ROUND(SUM(O5:O20),-1)</f>
        <v>#REF!</v>
      </c>
      <c r="P23" s="361">
        <f>ROUND(SUM(P5:P20),-1)</f>
        <v>200</v>
      </c>
      <c r="Q23" s="361" t="e">
        <f>ROUND(SUM(Q5:Q20),-1)</f>
        <v>#REF!</v>
      </c>
      <c r="R23" s="117" t="e">
        <f>SUM(O23:Q23)</f>
        <v>#REF!</v>
      </c>
      <c r="S23" s="354">
        <f t="shared" si="1"/>
        <v>200</v>
      </c>
      <c r="T23" s="5" t="s">
        <v>59</v>
      </c>
      <c r="U23" s="2"/>
      <c r="V23" s="2"/>
      <c r="W23" s="2"/>
      <c r="X23" s="2"/>
      <c r="Y23" s="485">
        <f>ROUND(SUM(Y5:AA21),)</f>
        <v>308</v>
      </c>
      <c r="Z23" s="486"/>
      <c r="AA23" s="487"/>
      <c r="AB23" s="4">
        <f>ROUND(SUM(AB5:AB21),-2)</f>
        <v>14700</v>
      </c>
    </row>
    <row r="24" spans="1:28" ht="29.25" customHeight="1" x14ac:dyDescent="0.3"/>
    <row r="25" spans="1:28" ht="45.75" customHeight="1" x14ac:dyDescent="0.3">
      <c r="A25" s="6" t="s">
        <v>33</v>
      </c>
      <c r="T25" s="6" t="s">
        <v>33</v>
      </c>
    </row>
    <row r="26" spans="1:28" ht="18.5" x14ac:dyDescent="0.3">
      <c r="A26" s="488" t="s">
        <v>571</v>
      </c>
      <c r="B26" s="488"/>
      <c r="C26" s="488"/>
      <c r="D26" s="488"/>
      <c r="E26" s="488"/>
      <c r="F26" s="488"/>
      <c r="G26" s="488"/>
      <c r="H26" s="488"/>
      <c r="I26" s="488"/>
      <c r="J26" s="9"/>
      <c r="O26" s="10" t="e">
        <f>SUM(O5:O20)</f>
        <v>#REF!</v>
      </c>
      <c r="P26" s="10">
        <f>SUM(P5:P20)</f>
        <v>202.4</v>
      </c>
      <c r="Q26" s="10" t="e">
        <f>SUM(Q5:Q20)</f>
        <v>#REF!</v>
      </c>
      <c r="R26" s="10" t="e">
        <f>SUM(O26:Q26)</f>
        <v>#REF!</v>
      </c>
      <c r="T26" s="490" t="s">
        <v>60</v>
      </c>
      <c r="U26" s="490"/>
      <c r="V26" s="490"/>
      <c r="W26" s="490"/>
      <c r="X26" s="490"/>
      <c r="Y26" s="490"/>
      <c r="Z26" s="490"/>
      <c r="AA26" s="490"/>
      <c r="AB26" s="490"/>
    </row>
    <row r="27" spans="1:28" ht="29.25" customHeight="1" x14ac:dyDescent="0.3">
      <c r="A27" s="489" t="s">
        <v>536</v>
      </c>
      <c r="B27" s="489"/>
      <c r="C27" s="489"/>
      <c r="D27" s="489"/>
      <c r="E27" s="489"/>
      <c r="F27" s="489"/>
      <c r="G27" s="489"/>
      <c r="H27" s="489"/>
      <c r="I27" s="489"/>
      <c r="O27" s="332">
        <v>11</v>
      </c>
      <c r="P27" s="332">
        <v>202</v>
      </c>
      <c r="Q27" s="332">
        <v>101</v>
      </c>
      <c r="R27" s="332">
        <f>SUM(O27:Q27)</f>
        <v>314</v>
      </c>
      <c r="S27" s="332"/>
      <c r="T27" s="489" t="s">
        <v>61</v>
      </c>
      <c r="U27" s="489"/>
      <c r="V27" s="489"/>
      <c r="W27" s="489"/>
      <c r="X27" s="489"/>
      <c r="Y27" s="489"/>
      <c r="Z27" s="489"/>
      <c r="AA27" s="489"/>
      <c r="AB27" s="489"/>
    </row>
    <row r="28" spans="1:28" ht="18.5" x14ac:dyDescent="0.3">
      <c r="A28" s="489" t="s">
        <v>572</v>
      </c>
      <c r="B28" s="489"/>
      <c r="C28" s="489"/>
      <c r="D28" s="489"/>
      <c r="E28" s="489"/>
      <c r="F28" s="489"/>
      <c r="G28" s="489"/>
      <c r="H28" s="489"/>
      <c r="I28" s="489"/>
      <c r="T28" s="489" t="s">
        <v>62</v>
      </c>
      <c r="U28" s="489"/>
      <c r="V28" s="489"/>
      <c r="W28" s="489"/>
      <c r="X28" s="489"/>
      <c r="Y28" s="489"/>
      <c r="Z28" s="489"/>
      <c r="AA28" s="489"/>
      <c r="AB28" s="489"/>
    </row>
    <row r="29" spans="1:28" ht="14.5" x14ac:dyDescent="0.35">
      <c r="A29" s="474" t="s">
        <v>567</v>
      </c>
      <c r="B29" s="475"/>
      <c r="C29" s="475"/>
      <c r="D29" s="475"/>
      <c r="E29" s="475"/>
      <c r="F29" s="475"/>
      <c r="G29" s="475"/>
      <c r="H29" s="475"/>
      <c r="I29" s="475"/>
      <c r="T29" s="476" t="s">
        <v>63</v>
      </c>
      <c r="U29" s="438"/>
      <c r="V29" s="438"/>
      <c r="W29" s="438"/>
      <c r="X29" s="438"/>
      <c r="Y29" s="438"/>
      <c r="Z29" s="438"/>
      <c r="AA29" s="438"/>
      <c r="AB29" s="438"/>
    </row>
    <row r="30" spans="1:28" ht="14.5" x14ac:dyDescent="0.35">
      <c r="A30" s="476" t="s">
        <v>64</v>
      </c>
      <c r="B30" s="438"/>
      <c r="C30" s="438"/>
      <c r="D30" s="438"/>
      <c r="E30" s="438"/>
      <c r="F30" s="438"/>
      <c r="G30" s="438"/>
      <c r="H30" s="438"/>
      <c r="I30" s="438"/>
      <c r="T30" s="476" t="s">
        <v>64</v>
      </c>
      <c r="U30" s="438"/>
      <c r="V30" s="438"/>
      <c r="W30" s="438"/>
      <c r="X30" s="438"/>
      <c r="Y30" s="438"/>
      <c r="Z30" s="438"/>
      <c r="AA30" s="438"/>
      <c r="AB30" s="438"/>
    </row>
    <row r="31" spans="1:28" ht="15.5" x14ac:dyDescent="0.3">
      <c r="A31" s="7" t="s">
        <v>535</v>
      </c>
      <c r="T31" s="7" t="s">
        <v>65</v>
      </c>
    </row>
    <row r="32" spans="1:28" ht="15.5" x14ac:dyDescent="0.3">
      <c r="T32" s="7" t="s">
        <v>66</v>
      </c>
    </row>
    <row r="36" spans="2:27" x14ac:dyDescent="0.3">
      <c r="T36" s="10" t="s">
        <v>166</v>
      </c>
      <c r="AA36" s="20"/>
    </row>
    <row r="37" spans="2:27" ht="15.5" x14ac:dyDescent="0.35">
      <c r="B37" s="330"/>
      <c r="C37" s="330"/>
      <c r="D37" s="17"/>
      <c r="E37" s="17"/>
      <c r="T37" s="10" t="s">
        <v>120</v>
      </c>
      <c r="U37" s="330"/>
      <c r="V37" s="330"/>
      <c r="W37" s="17"/>
      <c r="X37" s="17"/>
      <c r="AA37" s="20"/>
    </row>
    <row r="38" spans="2:27" ht="15.5" x14ac:dyDescent="0.35">
      <c r="B38" s="330"/>
      <c r="C38" s="330"/>
      <c r="D38" s="17"/>
      <c r="E38" s="17"/>
      <c r="T38" s="10" t="s">
        <v>167</v>
      </c>
      <c r="U38" s="330"/>
      <c r="V38" s="330"/>
      <c r="W38" s="17"/>
      <c r="X38" s="17"/>
      <c r="AA38" s="20"/>
    </row>
    <row r="39" spans="2:27" ht="15.5" x14ac:dyDescent="0.35">
      <c r="B39" s="330"/>
      <c r="C39" s="330"/>
      <c r="D39" s="17"/>
      <c r="E39" s="17"/>
    </row>
    <row r="40" spans="2:27" ht="14.5" x14ac:dyDescent="0.35">
      <c r="B40" s="18"/>
      <c r="C40" s="330"/>
      <c r="D40" s="330"/>
      <c r="E40" s="330"/>
    </row>
  </sheetData>
  <mergeCells count="16">
    <mergeCell ref="A3:A4"/>
    <mergeCell ref="T3:T4"/>
    <mergeCell ref="F22:H22"/>
    <mergeCell ref="F23:H23"/>
    <mergeCell ref="Y22:AA22"/>
    <mergeCell ref="Y23:AA23"/>
    <mergeCell ref="T30:AB30"/>
    <mergeCell ref="A26:I26"/>
    <mergeCell ref="A27:I27"/>
    <mergeCell ref="A28:I28"/>
    <mergeCell ref="A29:I29"/>
    <mergeCell ref="A30:I30"/>
    <mergeCell ref="T26:AB26"/>
    <mergeCell ref="T27:AB27"/>
    <mergeCell ref="T28:AB28"/>
    <mergeCell ref="T29:AB29"/>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CBBF-D61E-43AE-BCA8-EB2D81E3C501}">
  <sheetPr codeName="Sheet12">
    <tabColor theme="7"/>
  </sheetPr>
  <dimension ref="A1:E119"/>
  <sheetViews>
    <sheetView workbookViewId="0">
      <selection activeCell="E14" sqref="E14"/>
    </sheetView>
  </sheetViews>
  <sheetFormatPr defaultRowHeight="14.5" x14ac:dyDescent="0.35"/>
  <cols>
    <col min="1" max="1" width="32.54296875" customWidth="1"/>
    <col min="3" max="3" width="66.453125" customWidth="1"/>
    <col min="4" max="4" width="58.26953125" customWidth="1"/>
    <col min="5" max="5" width="21" customWidth="1"/>
  </cols>
  <sheetData>
    <row r="1" spans="1:5" x14ac:dyDescent="0.35">
      <c r="A1" t="s">
        <v>168</v>
      </c>
      <c r="B1" t="s">
        <v>169</v>
      </c>
      <c r="C1" t="s">
        <v>172</v>
      </c>
      <c r="D1" t="s">
        <v>173</v>
      </c>
      <c r="E1" t="s">
        <v>176</v>
      </c>
    </row>
    <row r="2" spans="1:5" x14ac:dyDescent="0.35">
      <c r="A2" t="s">
        <v>170</v>
      </c>
      <c r="B2" t="s">
        <v>171</v>
      </c>
      <c r="C2" t="s">
        <v>174</v>
      </c>
      <c r="D2" t="s">
        <v>175</v>
      </c>
      <c r="E2" t="s">
        <v>177</v>
      </c>
    </row>
    <row r="3" spans="1:5" x14ac:dyDescent="0.35">
      <c r="A3" t="s">
        <v>178</v>
      </c>
      <c r="B3" t="s">
        <v>171</v>
      </c>
      <c r="C3" t="s">
        <v>174</v>
      </c>
      <c r="D3" t="s">
        <v>175</v>
      </c>
      <c r="E3" t="s">
        <v>179</v>
      </c>
    </row>
    <row r="4" spans="1:5" x14ac:dyDescent="0.35">
      <c r="A4" t="s">
        <v>180</v>
      </c>
      <c r="B4" t="s">
        <v>171</v>
      </c>
      <c r="C4" t="s">
        <v>181</v>
      </c>
      <c r="D4" t="s">
        <v>182</v>
      </c>
      <c r="E4" t="s">
        <v>181</v>
      </c>
    </row>
    <row r="5" spans="1:5" x14ac:dyDescent="0.35">
      <c r="A5" t="s">
        <v>183</v>
      </c>
      <c r="B5" t="s">
        <v>171</v>
      </c>
      <c r="C5" t="s">
        <v>184</v>
      </c>
      <c r="D5" t="s">
        <v>185</v>
      </c>
      <c r="E5" t="s">
        <v>186</v>
      </c>
    </row>
    <row r="6" spans="1:5" x14ac:dyDescent="0.35">
      <c r="A6" t="s">
        <v>187</v>
      </c>
      <c r="B6" t="s">
        <v>171</v>
      </c>
      <c r="C6" t="s">
        <v>188</v>
      </c>
      <c r="D6" t="s">
        <v>185</v>
      </c>
      <c r="E6" t="s">
        <v>189</v>
      </c>
    </row>
    <row r="7" spans="1:5" x14ac:dyDescent="0.35">
      <c r="A7" t="s">
        <v>190</v>
      </c>
      <c r="B7" t="s">
        <v>171</v>
      </c>
      <c r="C7" t="s">
        <v>191</v>
      </c>
      <c r="D7" t="s">
        <v>192</v>
      </c>
      <c r="E7" t="s">
        <v>193</v>
      </c>
    </row>
    <row r="8" spans="1:5" x14ac:dyDescent="0.35">
      <c r="A8" t="s">
        <v>194</v>
      </c>
      <c r="B8" t="s">
        <v>171</v>
      </c>
      <c r="C8" t="s">
        <v>195</v>
      </c>
      <c r="D8" t="s">
        <v>196</v>
      </c>
      <c r="E8" t="s">
        <v>197</v>
      </c>
    </row>
    <row r="9" spans="1:5" x14ac:dyDescent="0.35">
      <c r="A9" t="s">
        <v>198</v>
      </c>
      <c r="B9" t="s">
        <v>171</v>
      </c>
      <c r="C9" t="s">
        <v>195</v>
      </c>
      <c r="D9" t="s">
        <v>196</v>
      </c>
      <c r="E9" t="s">
        <v>199</v>
      </c>
    </row>
    <row r="10" spans="1:5" x14ac:dyDescent="0.35">
      <c r="A10" t="s">
        <v>200</v>
      </c>
      <c r="B10" t="s">
        <v>201</v>
      </c>
      <c r="C10" t="s">
        <v>202</v>
      </c>
      <c r="D10" t="s">
        <v>175</v>
      </c>
      <c r="E10" t="s">
        <v>203</v>
      </c>
    </row>
    <row r="11" spans="1:5" x14ac:dyDescent="0.35">
      <c r="A11" t="s">
        <v>204</v>
      </c>
      <c r="B11" t="s">
        <v>201</v>
      </c>
      <c r="C11" t="s">
        <v>205</v>
      </c>
      <c r="D11" t="s">
        <v>182</v>
      </c>
      <c r="E11" t="s">
        <v>205</v>
      </c>
    </row>
    <row r="12" spans="1:5" x14ac:dyDescent="0.35">
      <c r="A12" t="s">
        <v>206</v>
      </c>
      <c r="B12" t="s">
        <v>201</v>
      </c>
      <c r="C12" t="s">
        <v>207</v>
      </c>
      <c r="D12" t="s">
        <v>185</v>
      </c>
      <c r="E12" t="s">
        <v>208</v>
      </c>
    </row>
    <row r="13" spans="1:5" x14ac:dyDescent="0.35">
      <c r="A13" t="s">
        <v>209</v>
      </c>
      <c r="B13" t="s">
        <v>201</v>
      </c>
      <c r="C13" t="s">
        <v>210</v>
      </c>
      <c r="D13" t="s">
        <v>185</v>
      </c>
      <c r="E13" t="s">
        <v>211</v>
      </c>
    </row>
    <row r="14" spans="1:5" x14ac:dyDescent="0.35">
      <c r="A14" t="s">
        <v>212</v>
      </c>
      <c r="B14" t="s">
        <v>201</v>
      </c>
      <c r="C14" t="s">
        <v>213</v>
      </c>
      <c r="D14" t="s">
        <v>192</v>
      </c>
      <c r="E14" t="s">
        <v>214</v>
      </c>
    </row>
    <row r="15" spans="1:5" x14ac:dyDescent="0.35">
      <c r="A15" t="s">
        <v>215</v>
      </c>
      <c r="B15" t="s">
        <v>201</v>
      </c>
      <c r="C15" t="s">
        <v>216</v>
      </c>
      <c r="D15" t="s">
        <v>217</v>
      </c>
      <c r="E15" t="s">
        <v>218</v>
      </c>
    </row>
    <row r="16" spans="1:5" x14ac:dyDescent="0.35">
      <c r="A16" t="s">
        <v>219</v>
      </c>
      <c r="B16" t="s">
        <v>201</v>
      </c>
      <c r="C16" t="s">
        <v>220</v>
      </c>
      <c r="D16" t="s">
        <v>196</v>
      </c>
      <c r="E16" t="s">
        <v>221</v>
      </c>
    </row>
    <row r="17" spans="1:5" x14ac:dyDescent="0.35">
      <c r="A17" t="s">
        <v>222</v>
      </c>
      <c r="B17" t="s">
        <v>223</v>
      </c>
      <c r="C17" t="s">
        <v>224</v>
      </c>
      <c r="D17" t="s">
        <v>175</v>
      </c>
      <c r="E17" t="s">
        <v>225</v>
      </c>
    </row>
    <row r="18" spans="1:5" x14ac:dyDescent="0.35">
      <c r="A18" t="s">
        <v>226</v>
      </c>
      <c r="B18" t="s">
        <v>223</v>
      </c>
      <c r="C18" t="s">
        <v>227</v>
      </c>
      <c r="D18" t="s">
        <v>175</v>
      </c>
      <c r="E18" t="s">
        <v>228</v>
      </c>
    </row>
    <row r="19" spans="1:5" x14ac:dyDescent="0.35">
      <c r="A19" t="s">
        <v>229</v>
      </c>
      <c r="B19" t="s">
        <v>223</v>
      </c>
      <c r="C19" t="s">
        <v>230</v>
      </c>
      <c r="D19" t="s">
        <v>182</v>
      </c>
      <c r="E19" t="s">
        <v>231</v>
      </c>
    </row>
    <row r="20" spans="1:5" x14ac:dyDescent="0.35">
      <c r="A20" t="s">
        <v>232</v>
      </c>
      <c r="B20" t="s">
        <v>223</v>
      </c>
      <c r="C20" t="s">
        <v>233</v>
      </c>
      <c r="D20" t="s">
        <v>182</v>
      </c>
      <c r="E20" t="s">
        <v>234</v>
      </c>
    </row>
    <row r="21" spans="1:5" x14ac:dyDescent="0.35">
      <c r="A21" t="s">
        <v>235</v>
      </c>
      <c r="B21" t="s">
        <v>223</v>
      </c>
      <c r="C21" t="s">
        <v>236</v>
      </c>
      <c r="D21" t="s">
        <v>185</v>
      </c>
      <c r="E21" t="s">
        <v>237</v>
      </c>
    </row>
    <row r="22" spans="1:5" x14ac:dyDescent="0.35">
      <c r="A22" t="s">
        <v>238</v>
      </c>
      <c r="B22" t="s">
        <v>223</v>
      </c>
      <c r="C22" t="s">
        <v>239</v>
      </c>
      <c r="D22" t="s">
        <v>185</v>
      </c>
      <c r="E22" t="s">
        <v>240</v>
      </c>
    </row>
    <row r="23" spans="1:5" x14ac:dyDescent="0.35">
      <c r="A23" t="s">
        <v>241</v>
      </c>
      <c r="B23" t="s">
        <v>223</v>
      </c>
      <c r="C23" t="s">
        <v>239</v>
      </c>
      <c r="D23" t="s">
        <v>185</v>
      </c>
      <c r="E23" t="s">
        <v>242</v>
      </c>
    </row>
    <row r="24" spans="1:5" x14ac:dyDescent="0.35">
      <c r="A24" t="s">
        <v>243</v>
      </c>
      <c r="B24" t="s">
        <v>223</v>
      </c>
      <c r="C24" t="s">
        <v>239</v>
      </c>
      <c r="D24" t="s">
        <v>185</v>
      </c>
      <c r="E24" t="s">
        <v>244</v>
      </c>
    </row>
    <row r="25" spans="1:5" x14ac:dyDescent="0.35">
      <c r="A25" t="s">
        <v>245</v>
      </c>
      <c r="B25" t="s">
        <v>223</v>
      </c>
      <c r="C25" t="s">
        <v>246</v>
      </c>
      <c r="D25" t="s">
        <v>247</v>
      </c>
      <c r="E25" t="s">
        <v>248</v>
      </c>
    </row>
    <row r="26" spans="1:5" x14ac:dyDescent="0.35">
      <c r="A26" t="s">
        <v>249</v>
      </c>
      <c r="B26" t="s">
        <v>223</v>
      </c>
      <c r="C26" t="s">
        <v>250</v>
      </c>
      <c r="D26" t="s">
        <v>217</v>
      </c>
      <c r="E26" t="s">
        <v>251</v>
      </c>
    </row>
    <row r="27" spans="1:5" x14ac:dyDescent="0.35">
      <c r="A27" t="s">
        <v>252</v>
      </c>
      <c r="B27" t="s">
        <v>223</v>
      </c>
      <c r="C27" t="s">
        <v>250</v>
      </c>
      <c r="D27" t="s">
        <v>217</v>
      </c>
      <c r="E27" t="s">
        <v>253</v>
      </c>
    </row>
    <row r="28" spans="1:5" x14ac:dyDescent="0.35">
      <c r="A28" t="s">
        <v>254</v>
      </c>
      <c r="B28" t="s">
        <v>223</v>
      </c>
      <c r="C28" t="s">
        <v>255</v>
      </c>
      <c r="D28" t="s">
        <v>217</v>
      </c>
      <c r="E28" t="s">
        <v>256</v>
      </c>
    </row>
    <row r="29" spans="1:5" x14ac:dyDescent="0.35">
      <c r="A29" t="s">
        <v>257</v>
      </c>
      <c r="B29" t="s">
        <v>223</v>
      </c>
      <c r="C29" t="s">
        <v>258</v>
      </c>
      <c r="D29" t="s">
        <v>196</v>
      </c>
      <c r="E29" t="s">
        <v>259</v>
      </c>
    </row>
    <row r="30" spans="1:5" x14ac:dyDescent="0.35">
      <c r="A30" t="s">
        <v>260</v>
      </c>
      <c r="B30" t="s">
        <v>223</v>
      </c>
      <c r="C30" t="s">
        <v>261</v>
      </c>
      <c r="D30" t="s">
        <v>196</v>
      </c>
      <c r="E30" t="s">
        <v>261</v>
      </c>
    </row>
    <row r="31" spans="1:5" x14ac:dyDescent="0.35">
      <c r="A31" t="s">
        <v>262</v>
      </c>
      <c r="B31" t="s">
        <v>223</v>
      </c>
      <c r="C31" t="s">
        <v>263</v>
      </c>
      <c r="D31" t="s">
        <v>264</v>
      </c>
      <c r="E31" t="s">
        <v>263</v>
      </c>
    </row>
    <row r="32" spans="1:5" x14ac:dyDescent="0.35">
      <c r="A32" t="s">
        <v>265</v>
      </c>
      <c r="B32" t="s">
        <v>223</v>
      </c>
      <c r="C32" t="s">
        <v>266</v>
      </c>
      <c r="D32" t="s">
        <v>267</v>
      </c>
      <c r="E32" t="s">
        <v>266</v>
      </c>
    </row>
    <row r="33" spans="1:5" x14ac:dyDescent="0.35">
      <c r="A33" t="s">
        <v>268</v>
      </c>
      <c r="B33" t="s">
        <v>269</v>
      </c>
      <c r="C33" t="s">
        <v>270</v>
      </c>
      <c r="D33" t="s">
        <v>175</v>
      </c>
      <c r="E33" t="s">
        <v>271</v>
      </c>
    </row>
    <row r="34" spans="1:5" x14ac:dyDescent="0.35">
      <c r="A34" t="s">
        <v>272</v>
      </c>
      <c r="B34" t="s">
        <v>269</v>
      </c>
      <c r="C34" t="s">
        <v>273</v>
      </c>
      <c r="D34" t="s">
        <v>175</v>
      </c>
      <c r="E34" t="s">
        <v>274</v>
      </c>
    </row>
    <row r="35" spans="1:5" x14ac:dyDescent="0.35">
      <c r="A35" t="s">
        <v>275</v>
      </c>
      <c r="B35" t="s">
        <v>269</v>
      </c>
      <c r="C35" t="s">
        <v>276</v>
      </c>
      <c r="D35" t="s">
        <v>182</v>
      </c>
      <c r="E35" t="s">
        <v>277</v>
      </c>
    </row>
    <row r="36" spans="1:5" x14ac:dyDescent="0.35">
      <c r="A36" t="s">
        <v>278</v>
      </c>
      <c r="B36" t="s">
        <v>269</v>
      </c>
      <c r="C36" t="s">
        <v>279</v>
      </c>
      <c r="D36" t="s">
        <v>182</v>
      </c>
      <c r="E36" t="s">
        <v>280</v>
      </c>
    </row>
    <row r="37" spans="1:5" x14ac:dyDescent="0.35">
      <c r="A37" t="s">
        <v>281</v>
      </c>
      <c r="B37" t="s">
        <v>269</v>
      </c>
      <c r="C37" t="s">
        <v>282</v>
      </c>
      <c r="D37" t="s">
        <v>185</v>
      </c>
      <c r="E37" t="s">
        <v>283</v>
      </c>
    </row>
    <row r="38" spans="1:5" x14ac:dyDescent="0.35">
      <c r="A38" t="s">
        <v>284</v>
      </c>
      <c r="B38" t="s">
        <v>269</v>
      </c>
      <c r="C38" t="s">
        <v>285</v>
      </c>
      <c r="D38" t="s">
        <v>185</v>
      </c>
      <c r="E38" t="s">
        <v>286</v>
      </c>
    </row>
    <row r="39" spans="1:5" x14ac:dyDescent="0.35">
      <c r="A39" t="s">
        <v>287</v>
      </c>
      <c r="B39" t="s">
        <v>269</v>
      </c>
      <c r="C39" t="s">
        <v>288</v>
      </c>
      <c r="D39" t="s">
        <v>185</v>
      </c>
      <c r="E39" t="s">
        <v>289</v>
      </c>
    </row>
    <row r="40" spans="1:5" x14ac:dyDescent="0.35">
      <c r="A40" t="s">
        <v>290</v>
      </c>
      <c r="B40" t="s">
        <v>269</v>
      </c>
      <c r="C40" t="s">
        <v>288</v>
      </c>
      <c r="D40" t="s">
        <v>185</v>
      </c>
      <c r="E40" t="s">
        <v>291</v>
      </c>
    </row>
    <row r="41" spans="1:5" x14ac:dyDescent="0.35">
      <c r="A41" t="s">
        <v>292</v>
      </c>
      <c r="B41" t="s">
        <v>269</v>
      </c>
      <c r="C41" t="s">
        <v>293</v>
      </c>
      <c r="D41" t="s">
        <v>192</v>
      </c>
      <c r="E41" t="s">
        <v>294</v>
      </c>
    </row>
    <row r="42" spans="1:5" x14ac:dyDescent="0.35">
      <c r="A42" t="s">
        <v>295</v>
      </c>
      <c r="B42" t="s">
        <v>269</v>
      </c>
      <c r="C42" t="s">
        <v>296</v>
      </c>
      <c r="D42" t="s">
        <v>217</v>
      </c>
      <c r="E42" t="s">
        <v>297</v>
      </c>
    </row>
    <row r="43" spans="1:5" x14ac:dyDescent="0.35">
      <c r="A43" t="s">
        <v>298</v>
      </c>
      <c r="B43" t="s">
        <v>269</v>
      </c>
      <c r="C43" t="s">
        <v>299</v>
      </c>
      <c r="D43" t="s">
        <v>196</v>
      </c>
      <c r="E43" t="s">
        <v>300</v>
      </c>
    </row>
    <row r="44" spans="1:5" x14ac:dyDescent="0.35">
      <c r="A44" t="s">
        <v>301</v>
      </c>
      <c r="B44" t="s">
        <v>269</v>
      </c>
      <c r="C44" t="s">
        <v>302</v>
      </c>
      <c r="D44" t="s">
        <v>196</v>
      </c>
      <c r="E44" t="s">
        <v>303</v>
      </c>
    </row>
    <row r="45" spans="1:5" x14ac:dyDescent="0.35">
      <c r="A45" t="s">
        <v>304</v>
      </c>
      <c r="B45" t="s">
        <v>305</v>
      </c>
      <c r="C45" t="s">
        <v>306</v>
      </c>
      <c r="D45" t="s">
        <v>175</v>
      </c>
      <c r="E45" t="s">
        <v>307</v>
      </c>
    </row>
    <row r="46" spans="1:5" x14ac:dyDescent="0.35">
      <c r="A46" t="s">
        <v>308</v>
      </c>
      <c r="B46" t="s">
        <v>305</v>
      </c>
      <c r="C46" t="s">
        <v>306</v>
      </c>
      <c r="D46" t="s">
        <v>309</v>
      </c>
      <c r="E46" t="s">
        <v>310</v>
      </c>
    </row>
    <row r="47" spans="1:5" x14ac:dyDescent="0.35">
      <c r="A47" t="s">
        <v>311</v>
      </c>
      <c r="B47" t="s">
        <v>305</v>
      </c>
      <c r="C47" t="s">
        <v>312</v>
      </c>
      <c r="D47" t="s">
        <v>182</v>
      </c>
      <c r="E47" t="s">
        <v>312</v>
      </c>
    </row>
    <row r="48" spans="1:5" x14ac:dyDescent="0.35">
      <c r="A48" t="s">
        <v>313</v>
      </c>
      <c r="B48" t="s">
        <v>305</v>
      </c>
      <c r="C48" t="s">
        <v>314</v>
      </c>
      <c r="D48" t="s">
        <v>185</v>
      </c>
      <c r="E48" t="s">
        <v>315</v>
      </c>
    </row>
    <row r="49" spans="1:5" x14ac:dyDescent="0.35">
      <c r="A49" t="s">
        <v>316</v>
      </c>
      <c r="B49" t="s">
        <v>305</v>
      </c>
      <c r="C49" t="s">
        <v>317</v>
      </c>
      <c r="D49" t="s">
        <v>185</v>
      </c>
      <c r="E49" t="s">
        <v>318</v>
      </c>
    </row>
    <row r="50" spans="1:5" x14ac:dyDescent="0.35">
      <c r="A50" t="s">
        <v>319</v>
      </c>
      <c r="B50" t="s">
        <v>305</v>
      </c>
      <c r="C50" t="s">
        <v>320</v>
      </c>
      <c r="D50" t="s">
        <v>185</v>
      </c>
      <c r="E50" t="s">
        <v>321</v>
      </c>
    </row>
    <row r="51" spans="1:5" x14ac:dyDescent="0.35">
      <c r="A51" t="s">
        <v>322</v>
      </c>
      <c r="B51" t="s">
        <v>305</v>
      </c>
      <c r="C51" t="s">
        <v>323</v>
      </c>
      <c r="D51" t="s">
        <v>324</v>
      </c>
      <c r="E51" t="s">
        <v>325</v>
      </c>
    </row>
    <row r="52" spans="1:5" x14ac:dyDescent="0.35">
      <c r="A52" t="s">
        <v>326</v>
      </c>
      <c r="B52" t="s">
        <v>305</v>
      </c>
      <c r="C52" t="s">
        <v>327</v>
      </c>
      <c r="D52" t="s">
        <v>324</v>
      </c>
      <c r="E52" t="s">
        <v>328</v>
      </c>
    </row>
    <row r="53" spans="1:5" x14ac:dyDescent="0.35">
      <c r="A53" t="s">
        <v>329</v>
      </c>
      <c r="B53" t="s">
        <v>305</v>
      </c>
      <c r="C53" t="s">
        <v>330</v>
      </c>
      <c r="D53" t="s">
        <v>217</v>
      </c>
      <c r="E53" t="s">
        <v>331</v>
      </c>
    </row>
    <row r="54" spans="1:5" x14ac:dyDescent="0.35">
      <c r="A54" t="s">
        <v>332</v>
      </c>
      <c r="B54" t="s">
        <v>305</v>
      </c>
      <c r="C54" t="s">
        <v>333</v>
      </c>
      <c r="D54" t="s">
        <v>217</v>
      </c>
      <c r="E54" t="s">
        <v>334</v>
      </c>
    </row>
    <row r="55" spans="1:5" x14ac:dyDescent="0.35">
      <c r="A55" t="s">
        <v>335</v>
      </c>
      <c r="B55" t="s">
        <v>305</v>
      </c>
      <c r="C55" t="s">
        <v>336</v>
      </c>
      <c r="D55" t="s">
        <v>217</v>
      </c>
      <c r="E55" t="s">
        <v>337</v>
      </c>
    </row>
    <row r="56" spans="1:5" x14ac:dyDescent="0.35">
      <c r="A56" t="s">
        <v>338</v>
      </c>
      <c r="B56" t="s">
        <v>305</v>
      </c>
      <c r="C56" t="s">
        <v>339</v>
      </c>
      <c r="D56" t="s">
        <v>196</v>
      </c>
      <c r="E56" t="s">
        <v>340</v>
      </c>
    </row>
    <row r="57" spans="1:5" x14ac:dyDescent="0.35">
      <c r="A57" t="s">
        <v>341</v>
      </c>
      <c r="B57" t="s">
        <v>305</v>
      </c>
      <c r="C57" t="s">
        <v>342</v>
      </c>
      <c r="D57" t="s">
        <v>264</v>
      </c>
      <c r="E57" t="s">
        <v>343</v>
      </c>
    </row>
    <row r="58" spans="1:5" x14ac:dyDescent="0.35">
      <c r="A58" t="s">
        <v>344</v>
      </c>
      <c r="B58" t="s">
        <v>305</v>
      </c>
      <c r="C58" t="s">
        <v>345</v>
      </c>
      <c r="D58" t="s">
        <v>267</v>
      </c>
      <c r="E58" t="s">
        <v>346</v>
      </c>
    </row>
    <row r="59" spans="1:5" x14ac:dyDescent="0.35">
      <c r="A59" t="s">
        <v>347</v>
      </c>
      <c r="B59" t="s">
        <v>348</v>
      </c>
      <c r="C59" t="s">
        <v>349</v>
      </c>
      <c r="D59" t="s">
        <v>175</v>
      </c>
      <c r="E59" t="s">
        <v>349</v>
      </c>
    </row>
    <row r="60" spans="1:5" x14ac:dyDescent="0.35">
      <c r="A60" t="s">
        <v>350</v>
      </c>
      <c r="B60" t="s">
        <v>348</v>
      </c>
      <c r="C60" t="s">
        <v>351</v>
      </c>
      <c r="D60" t="s">
        <v>175</v>
      </c>
      <c r="E60" t="s">
        <v>352</v>
      </c>
    </row>
    <row r="61" spans="1:5" x14ac:dyDescent="0.35">
      <c r="A61" t="s">
        <v>353</v>
      </c>
      <c r="B61" t="s">
        <v>348</v>
      </c>
      <c r="C61" t="s">
        <v>354</v>
      </c>
      <c r="D61" t="s">
        <v>182</v>
      </c>
      <c r="E61" t="s">
        <v>354</v>
      </c>
    </row>
    <row r="62" spans="1:5" x14ac:dyDescent="0.35">
      <c r="A62" t="s">
        <v>355</v>
      </c>
      <c r="B62" t="s">
        <v>348</v>
      </c>
      <c r="C62" t="s">
        <v>356</v>
      </c>
      <c r="D62" t="s">
        <v>182</v>
      </c>
      <c r="E62" t="s">
        <v>356</v>
      </c>
    </row>
    <row r="63" spans="1:5" x14ac:dyDescent="0.35">
      <c r="A63" t="s">
        <v>357</v>
      </c>
      <c r="B63" t="s">
        <v>348</v>
      </c>
      <c r="C63" t="s">
        <v>358</v>
      </c>
      <c r="D63" t="s">
        <v>185</v>
      </c>
      <c r="E63" t="s">
        <v>359</v>
      </c>
    </row>
    <row r="64" spans="1:5" x14ac:dyDescent="0.35">
      <c r="A64" t="s">
        <v>360</v>
      </c>
      <c r="B64" t="s">
        <v>348</v>
      </c>
      <c r="C64" t="s">
        <v>361</v>
      </c>
      <c r="D64" t="s">
        <v>217</v>
      </c>
      <c r="E64" t="s">
        <v>362</v>
      </c>
    </row>
    <row r="65" spans="1:5" x14ac:dyDescent="0.35">
      <c r="A65" t="s">
        <v>363</v>
      </c>
      <c r="B65" t="s">
        <v>348</v>
      </c>
      <c r="C65" t="s">
        <v>364</v>
      </c>
      <c r="D65" t="s">
        <v>196</v>
      </c>
      <c r="E65" t="s">
        <v>365</v>
      </c>
    </row>
    <row r="66" spans="1:5" x14ac:dyDescent="0.35">
      <c r="A66" t="s">
        <v>366</v>
      </c>
      <c r="B66" t="s">
        <v>367</v>
      </c>
      <c r="C66" t="s">
        <v>368</v>
      </c>
      <c r="D66" t="s">
        <v>175</v>
      </c>
      <c r="E66" t="s">
        <v>369</v>
      </c>
    </row>
    <row r="67" spans="1:5" x14ac:dyDescent="0.35">
      <c r="A67" t="s">
        <v>370</v>
      </c>
      <c r="B67" t="s">
        <v>367</v>
      </c>
      <c r="C67" t="s">
        <v>371</v>
      </c>
      <c r="D67" t="s">
        <v>182</v>
      </c>
      <c r="E67" t="s">
        <v>372</v>
      </c>
    </row>
    <row r="68" spans="1:5" x14ac:dyDescent="0.35">
      <c r="A68" t="s">
        <v>373</v>
      </c>
      <c r="B68" t="s">
        <v>367</v>
      </c>
      <c r="C68" t="s">
        <v>374</v>
      </c>
      <c r="D68" t="s">
        <v>185</v>
      </c>
      <c r="E68" t="s">
        <v>375</v>
      </c>
    </row>
    <row r="69" spans="1:5" x14ac:dyDescent="0.35">
      <c r="A69" t="s">
        <v>376</v>
      </c>
      <c r="B69" t="s">
        <v>367</v>
      </c>
      <c r="C69" t="s">
        <v>377</v>
      </c>
      <c r="D69" t="s">
        <v>192</v>
      </c>
      <c r="E69" t="s">
        <v>378</v>
      </c>
    </row>
    <row r="70" spans="1:5" x14ac:dyDescent="0.35">
      <c r="A70" t="s">
        <v>379</v>
      </c>
      <c r="B70" t="s">
        <v>367</v>
      </c>
      <c r="C70" t="s">
        <v>380</v>
      </c>
      <c r="D70" t="s">
        <v>217</v>
      </c>
      <c r="E70" t="s">
        <v>381</v>
      </c>
    </row>
    <row r="71" spans="1:5" x14ac:dyDescent="0.35">
      <c r="A71" t="s">
        <v>382</v>
      </c>
      <c r="B71" t="s">
        <v>367</v>
      </c>
      <c r="C71" t="s">
        <v>383</v>
      </c>
      <c r="D71" t="s">
        <v>196</v>
      </c>
      <c r="E71" t="s">
        <v>384</v>
      </c>
    </row>
    <row r="72" spans="1:5" x14ac:dyDescent="0.35">
      <c r="A72" t="s">
        <v>385</v>
      </c>
      <c r="B72" t="s">
        <v>367</v>
      </c>
      <c r="C72" t="s">
        <v>386</v>
      </c>
      <c r="D72" t="s">
        <v>196</v>
      </c>
      <c r="E72" t="s">
        <v>387</v>
      </c>
    </row>
    <row r="73" spans="1:5" x14ac:dyDescent="0.35">
      <c r="A73" t="s">
        <v>388</v>
      </c>
      <c r="B73" t="s">
        <v>389</v>
      </c>
      <c r="C73" t="s">
        <v>390</v>
      </c>
      <c r="D73" t="s">
        <v>175</v>
      </c>
      <c r="E73" t="s">
        <v>391</v>
      </c>
    </row>
    <row r="74" spans="1:5" x14ac:dyDescent="0.35">
      <c r="A74" t="s">
        <v>392</v>
      </c>
      <c r="B74" t="s">
        <v>389</v>
      </c>
      <c r="C74" t="s">
        <v>393</v>
      </c>
      <c r="D74" t="s">
        <v>182</v>
      </c>
      <c r="E74" t="s">
        <v>394</v>
      </c>
    </row>
    <row r="75" spans="1:5" x14ac:dyDescent="0.35">
      <c r="A75" t="s">
        <v>395</v>
      </c>
      <c r="B75" t="s">
        <v>389</v>
      </c>
      <c r="C75" t="s">
        <v>396</v>
      </c>
      <c r="D75" t="s">
        <v>182</v>
      </c>
      <c r="E75" t="s">
        <v>397</v>
      </c>
    </row>
    <row r="76" spans="1:5" x14ac:dyDescent="0.35">
      <c r="A76" t="s">
        <v>398</v>
      </c>
      <c r="B76" t="s">
        <v>389</v>
      </c>
      <c r="C76" t="s">
        <v>399</v>
      </c>
      <c r="D76" t="s">
        <v>185</v>
      </c>
      <c r="E76" t="s">
        <v>400</v>
      </c>
    </row>
    <row r="77" spans="1:5" x14ac:dyDescent="0.35">
      <c r="A77" t="s">
        <v>401</v>
      </c>
      <c r="B77" t="s">
        <v>389</v>
      </c>
      <c r="C77" t="s">
        <v>402</v>
      </c>
      <c r="D77" t="s">
        <v>324</v>
      </c>
      <c r="E77" t="s">
        <v>403</v>
      </c>
    </row>
    <row r="78" spans="1:5" x14ac:dyDescent="0.35">
      <c r="A78" t="s">
        <v>404</v>
      </c>
      <c r="B78" t="s">
        <v>389</v>
      </c>
      <c r="C78" t="s">
        <v>405</v>
      </c>
      <c r="D78" t="s">
        <v>217</v>
      </c>
      <c r="E78" t="s">
        <v>406</v>
      </c>
    </row>
    <row r="79" spans="1:5" x14ac:dyDescent="0.35">
      <c r="A79" t="s">
        <v>407</v>
      </c>
      <c r="B79" t="s">
        <v>389</v>
      </c>
      <c r="C79" t="s">
        <v>408</v>
      </c>
      <c r="D79" t="s">
        <v>196</v>
      </c>
      <c r="E79" t="s">
        <v>409</v>
      </c>
    </row>
    <row r="80" spans="1:5" x14ac:dyDescent="0.35">
      <c r="A80" t="s">
        <v>410</v>
      </c>
      <c r="B80" t="s">
        <v>411</v>
      </c>
      <c r="C80" t="s">
        <v>412</v>
      </c>
      <c r="D80" t="s">
        <v>175</v>
      </c>
      <c r="E80" t="s">
        <v>413</v>
      </c>
    </row>
    <row r="81" spans="1:5" x14ac:dyDescent="0.35">
      <c r="A81" t="s">
        <v>414</v>
      </c>
      <c r="B81" t="s">
        <v>411</v>
      </c>
      <c r="C81" t="s">
        <v>415</v>
      </c>
      <c r="D81" t="s">
        <v>175</v>
      </c>
      <c r="E81" t="s">
        <v>416</v>
      </c>
    </row>
    <row r="82" spans="1:5" x14ac:dyDescent="0.35">
      <c r="A82" t="s">
        <v>417</v>
      </c>
      <c r="B82" t="s">
        <v>411</v>
      </c>
      <c r="C82" t="s">
        <v>418</v>
      </c>
      <c r="D82" t="s">
        <v>182</v>
      </c>
      <c r="E82" t="s">
        <v>419</v>
      </c>
    </row>
    <row r="83" spans="1:5" x14ac:dyDescent="0.35">
      <c r="A83" t="s">
        <v>420</v>
      </c>
      <c r="B83" t="s">
        <v>411</v>
      </c>
      <c r="C83" t="s">
        <v>421</v>
      </c>
      <c r="D83" t="s">
        <v>182</v>
      </c>
      <c r="E83" t="s">
        <v>422</v>
      </c>
    </row>
    <row r="84" spans="1:5" x14ac:dyDescent="0.35">
      <c r="A84" t="s">
        <v>423</v>
      </c>
      <c r="B84" t="s">
        <v>411</v>
      </c>
      <c r="C84" t="s">
        <v>424</v>
      </c>
      <c r="D84" t="s">
        <v>185</v>
      </c>
      <c r="E84" t="s">
        <v>425</v>
      </c>
    </row>
    <row r="85" spans="1:5" x14ac:dyDescent="0.35">
      <c r="A85" t="s">
        <v>426</v>
      </c>
      <c r="B85" t="s">
        <v>411</v>
      </c>
      <c r="C85" t="s">
        <v>427</v>
      </c>
      <c r="D85" t="s">
        <v>324</v>
      </c>
      <c r="E85" t="s">
        <v>428</v>
      </c>
    </row>
    <row r="86" spans="1:5" x14ac:dyDescent="0.35">
      <c r="A86" t="s">
        <v>429</v>
      </c>
      <c r="B86" t="s">
        <v>411</v>
      </c>
      <c r="C86" t="s">
        <v>430</v>
      </c>
      <c r="D86" t="s">
        <v>217</v>
      </c>
      <c r="E86" t="s">
        <v>431</v>
      </c>
    </row>
    <row r="87" spans="1:5" x14ac:dyDescent="0.35">
      <c r="A87" t="s">
        <v>432</v>
      </c>
      <c r="B87" t="s">
        <v>411</v>
      </c>
      <c r="C87" t="s">
        <v>433</v>
      </c>
      <c r="D87" t="s">
        <v>196</v>
      </c>
      <c r="E87" t="s">
        <v>434</v>
      </c>
    </row>
    <row r="88" spans="1:5" x14ac:dyDescent="0.35">
      <c r="A88" t="s">
        <v>435</v>
      </c>
      <c r="B88" t="s">
        <v>411</v>
      </c>
      <c r="C88" t="s">
        <v>436</v>
      </c>
      <c r="D88" t="s">
        <v>196</v>
      </c>
      <c r="E88" t="s">
        <v>437</v>
      </c>
    </row>
    <row r="89" spans="1:5" x14ac:dyDescent="0.35">
      <c r="A89" t="s">
        <v>438</v>
      </c>
      <c r="B89" t="s">
        <v>439</v>
      </c>
      <c r="C89" t="s">
        <v>440</v>
      </c>
      <c r="D89" t="s">
        <v>175</v>
      </c>
      <c r="E89" t="s">
        <v>441</v>
      </c>
    </row>
    <row r="90" spans="1:5" x14ac:dyDescent="0.35">
      <c r="A90" t="s">
        <v>442</v>
      </c>
      <c r="B90" t="s">
        <v>439</v>
      </c>
      <c r="C90" t="s">
        <v>443</v>
      </c>
      <c r="D90" t="s">
        <v>175</v>
      </c>
      <c r="E90" t="s">
        <v>444</v>
      </c>
    </row>
    <row r="91" spans="1:5" x14ac:dyDescent="0.35">
      <c r="A91" t="s">
        <v>445</v>
      </c>
      <c r="B91" t="s">
        <v>439</v>
      </c>
      <c r="C91" t="s">
        <v>446</v>
      </c>
      <c r="D91" t="s">
        <v>175</v>
      </c>
      <c r="E91" t="s">
        <v>447</v>
      </c>
    </row>
    <row r="92" spans="1:5" x14ac:dyDescent="0.35">
      <c r="A92" t="s">
        <v>448</v>
      </c>
      <c r="B92" t="s">
        <v>439</v>
      </c>
      <c r="C92" t="s">
        <v>449</v>
      </c>
      <c r="D92" t="s">
        <v>175</v>
      </c>
      <c r="E92" t="s">
        <v>450</v>
      </c>
    </row>
    <row r="93" spans="1:5" x14ac:dyDescent="0.35">
      <c r="A93" t="s">
        <v>451</v>
      </c>
      <c r="B93" t="s">
        <v>439</v>
      </c>
      <c r="C93" t="s">
        <v>452</v>
      </c>
      <c r="D93" t="s">
        <v>453</v>
      </c>
      <c r="E93" t="s">
        <v>454</v>
      </c>
    </row>
    <row r="94" spans="1:5" x14ac:dyDescent="0.35">
      <c r="A94" t="s">
        <v>455</v>
      </c>
      <c r="B94" t="s">
        <v>439</v>
      </c>
      <c r="C94" t="s">
        <v>456</v>
      </c>
      <c r="D94" t="s">
        <v>453</v>
      </c>
      <c r="E94" t="s">
        <v>457</v>
      </c>
    </row>
    <row r="95" spans="1:5" x14ac:dyDescent="0.35">
      <c r="A95" t="s">
        <v>458</v>
      </c>
      <c r="B95" t="s">
        <v>439</v>
      </c>
      <c r="C95" t="s">
        <v>459</v>
      </c>
      <c r="D95" t="s">
        <v>453</v>
      </c>
      <c r="E95" t="s">
        <v>460</v>
      </c>
    </row>
    <row r="96" spans="1:5" x14ac:dyDescent="0.35">
      <c r="A96" t="s">
        <v>461</v>
      </c>
      <c r="B96" t="s">
        <v>439</v>
      </c>
      <c r="C96" t="s">
        <v>462</v>
      </c>
      <c r="D96" t="s">
        <v>453</v>
      </c>
      <c r="E96" t="s">
        <v>463</v>
      </c>
    </row>
    <row r="97" spans="1:5" x14ac:dyDescent="0.35">
      <c r="A97" t="s">
        <v>464</v>
      </c>
      <c r="B97" t="s">
        <v>439</v>
      </c>
      <c r="C97" t="s">
        <v>465</v>
      </c>
      <c r="D97" t="s">
        <v>466</v>
      </c>
      <c r="E97" t="s">
        <v>467</v>
      </c>
    </row>
    <row r="98" spans="1:5" x14ac:dyDescent="0.35">
      <c r="A98" t="s">
        <v>468</v>
      </c>
      <c r="B98" t="s">
        <v>439</v>
      </c>
      <c r="C98" t="s">
        <v>465</v>
      </c>
      <c r="D98" t="s">
        <v>466</v>
      </c>
      <c r="E98" t="s">
        <v>469</v>
      </c>
    </row>
    <row r="99" spans="1:5" x14ac:dyDescent="0.35">
      <c r="A99" t="s">
        <v>470</v>
      </c>
      <c r="B99" t="s">
        <v>439</v>
      </c>
      <c r="C99" t="s">
        <v>471</v>
      </c>
      <c r="D99" t="s">
        <v>185</v>
      </c>
      <c r="E99" t="s">
        <v>472</v>
      </c>
    </row>
    <row r="100" spans="1:5" x14ac:dyDescent="0.35">
      <c r="A100" t="s">
        <v>473</v>
      </c>
      <c r="B100" t="s">
        <v>439</v>
      </c>
      <c r="C100" t="s">
        <v>471</v>
      </c>
      <c r="D100" t="s">
        <v>185</v>
      </c>
      <c r="E100" t="s">
        <v>474</v>
      </c>
    </row>
    <row r="101" spans="1:5" x14ac:dyDescent="0.35">
      <c r="A101" t="s">
        <v>475</v>
      </c>
      <c r="B101" t="s">
        <v>439</v>
      </c>
      <c r="C101" t="s">
        <v>476</v>
      </c>
      <c r="D101" t="s">
        <v>477</v>
      </c>
      <c r="E101" t="s">
        <v>478</v>
      </c>
    </row>
    <row r="102" spans="1:5" x14ac:dyDescent="0.35">
      <c r="A102" t="s">
        <v>479</v>
      </c>
      <c r="B102" t="s">
        <v>439</v>
      </c>
      <c r="C102" t="s">
        <v>480</v>
      </c>
      <c r="D102" t="s">
        <v>217</v>
      </c>
      <c r="E102" t="s">
        <v>481</v>
      </c>
    </row>
    <row r="103" spans="1:5" x14ac:dyDescent="0.35">
      <c r="A103" t="s">
        <v>482</v>
      </c>
      <c r="B103" t="s">
        <v>439</v>
      </c>
      <c r="C103" t="s">
        <v>483</v>
      </c>
      <c r="D103" t="s">
        <v>217</v>
      </c>
      <c r="E103" t="s">
        <v>484</v>
      </c>
    </row>
    <row r="104" spans="1:5" x14ac:dyDescent="0.35">
      <c r="A104" t="s">
        <v>485</v>
      </c>
      <c r="B104" t="s">
        <v>439</v>
      </c>
      <c r="C104" t="s">
        <v>486</v>
      </c>
      <c r="D104" t="s">
        <v>196</v>
      </c>
      <c r="E104" t="s">
        <v>487</v>
      </c>
    </row>
    <row r="105" spans="1:5" x14ac:dyDescent="0.35">
      <c r="A105" t="s">
        <v>488</v>
      </c>
      <c r="B105" t="s">
        <v>439</v>
      </c>
      <c r="C105" t="s">
        <v>489</v>
      </c>
      <c r="D105" t="s">
        <v>196</v>
      </c>
      <c r="E105" t="s">
        <v>490</v>
      </c>
    </row>
    <row r="106" spans="1:5" x14ac:dyDescent="0.35">
      <c r="A106" t="s">
        <v>491</v>
      </c>
      <c r="B106" t="s">
        <v>439</v>
      </c>
      <c r="C106" t="s">
        <v>492</v>
      </c>
      <c r="D106" t="s">
        <v>196</v>
      </c>
      <c r="E106" t="s">
        <v>493</v>
      </c>
    </row>
    <row r="107" spans="1:5" x14ac:dyDescent="0.35">
      <c r="A107" t="s">
        <v>494</v>
      </c>
      <c r="B107" t="s">
        <v>439</v>
      </c>
      <c r="C107" t="s">
        <v>495</v>
      </c>
      <c r="D107" t="s">
        <v>196</v>
      </c>
      <c r="E107" t="s">
        <v>496</v>
      </c>
    </row>
    <row r="108" spans="1:5" x14ac:dyDescent="0.35">
      <c r="A108" t="s">
        <v>497</v>
      </c>
      <c r="B108" t="s">
        <v>439</v>
      </c>
      <c r="C108" t="s">
        <v>498</v>
      </c>
      <c r="D108" t="s">
        <v>264</v>
      </c>
      <c r="E108" t="s">
        <v>499</v>
      </c>
    </row>
    <row r="109" spans="1:5" x14ac:dyDescent="0.35">
      <c r="A109" t="s">
        <v>500</v>
      </c>
      <c r="B109" t="s">
        <v>439</v>
      </c>
      <c r="C109" t="s">
        <v>501</v>
      </c>
      <c r="D109" t="s">
        <v>264</v>
      </c>
      <c r="E109" t="s">
        <v>502</v>
      </c>
    </row>
    <row r="110" spans="1:5" x14ac:dyDescent="0.35">
      <c r="A110" t="s">
        <v>503</v>
      </c>
      <c r="B110" t="s">
        <v>439</v>
      </c>
      <c r="C110" t="s">
        <v>504</v>
      </c>
      <c r="D110" t="s">
        <v>267</v>
      </c>
      <c r="E110" t="s">
        <v>505</v>
      </c>
    </row>
    <row r="111" spans="1:5" x14ac:dyDescent="0.35">
      <c r="A111" t="s">
        <v>506</v>
      </c>
      <c r="B111" t="s">
        <v>439</v>
      </c>
      <c r="C111" t="s">
        <v>507</v>
      </c>
      <c r="D111" t="s">
        <v>267</v>
      </c>
      <c r="E111" t="s">
        <v>508</v>
      </c>
    </row>
    <row r="112" spans="1:5" x14ac:dyDescent="0.35">
      <c r="A112" t="s">
        <v>509</v>
      </c>
      <c r="B112" t="s">
        <v>510</v>
      </c>
      <c r="C112" t="s">
        <v>511</v>
      </c>
      <c r="D112" t="s">
        <v>175</v>
      </c>
      <c r="E112" t="s">
        <v>512</v>
      </c>
    </row>
    <row r="113" spans="1:5" x14ac:dyDescent="0.35">
      <c r="A113" t="s">
        <v>513</v>
      </c>
      <c r="B113" t="s">
        <v>510</v>
      </c>
      <c r="C113" t="s">
        <v>514</v>
      </c>
      <c r="D113" t="s">
        <v>175</v>
      </c>
      <c r="E113" t="s">
        <v>515</v>
      </c>
    </row>
    <row r="114" spans="1:5" x14ac:dyDescent="0.35">
      <c r="A114" t="s">
        <v>516</v>
      </c>
      <c r="B114" t="s">
        <v>510</v>
      </c>
      <c r="C114" t="s">
        <v>517</v>
      </c>
      <c r="D114" t="s">
        <v>453</v>
      </c>
      <c r="E114" t="s">
        <v>518</v>
      </c>
    </row>
    <row r="115" spans="1:5" x14ac:dyDescent="0.35">
      <c r="A115" t="s">
        <v>519</v>
      </c>
      <c r="B115" t="s">
        <v>510</v>
      </c>
      <c r="C115" t="s">
        <v>520</v>
      </c>
      <c r="D115" t="s">
        <v>453</v>
      </c>
      <c r="E115" t="s">
        <v>521</v>
      </c>
    </row>
    <row r="116" spans="1:5" x14ac:dyDescent="0.35">
      <c r="A116" t="s">
        <v>522</v>
      </c>
      <c r="B116" t="s">
        <v>510</v>
      </c>
      <c r="C116" t="s">
        <v>523</v>
      </c>
      <c r="D116" t="s">
        <v>185</v>
      </c>
      <c r="E116" t="s">
        <v>524</v>
      </c>
    </row>
    <row r="117" spans="1:5" x14ac:dyDescent="0.35">
      <c r="A117" t="s">
        <v>525</v>
      </c>
      <c r="B117" t="s">
        <v>510</v>
      </c>
      <c r="C117" t="s">
        <v>526</v>
      </c>
      <c r="D117" t="s">
        <v>217</v>
      </c>
      <c r="E117" t="s">
        <v>527</v>
      </c>
    </row>
    <row r="118" spans="1:5" x14ac:dyDescent="0.35">
      <c r="A118" t="s">
        <v>528</v>
      </c>
      <c r="B118" t="s">
        <v>510</v>
      </c>
      <c r="C118" t="s">
        <v>529</v>
      </c>
      <c r="D118" t="s">
        <v>217</v>
      </c>
      <c r="E118" t="s">
        <v>530</v>
      </c>
    </row>
    <row r="119" spans="1:5" x14ac:dyDescent="0.35">
      <c r="A119" t="s">
        <v>531</v>
      </c>
      <c r="B119" t="s">
        <v>510</v>
      </c>
      <c r="C119" t="s">
        <v>532</v>
      </c>
      <c r="D119" t="s">
        <v>196</v>
      </c>
      <c r="E119" t="s">
        <v>533</v>
      </c>
    </row>
  </sheetData>
  <autoFilter ref="A1:E119" xr:uid="{FB2934CF-83A6-47CF-8097-DB2FEC4EC4C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Table 1</vt:lpstr>
      <vt:lpstr>Table 2</vt:lpstr>
      <vt:lpstr>T1 Compare to 2003.02</vt:lpstr>
      <vt:lpstr>T1 Compare to 2003.07</vt:lpstr>
      <vt:lpstr>T2 Compare to 2003.02</vt:lpstr>
      <vt:lpstr>T2 Compare to 2003.07</vt:lpstr>
      <vt:lpstr>units</vt:lpstr>
      <vt:lpstr>'T1 Compare to 2003.02'!OLE_LINK1</vt:lpstr>
      <vt:lpstr>'T1 Compare to 2003.07'!OLE_LINK1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Holloway</dc:creator>
  <cp:lastModifiedBy>Salahuddin, Diane</cp:lastModifiedBy>
  <dcterms:created xsi:type="dcterms:W3CDTF">2019-01-29T18:48:47Z</dcterms:created>
  <dcterms:modified xsi:type="dcterms:W3CDTF">2020-07-28T21:05:49Z</dcterms:modified>
</cp:coreProperties>
</file>