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48E82F3F-C981-44F0-97DD-B301D9FC523E}" xr6:coauthVersionLast="44" xr6:coauthVersionMax="44" xr10:uidLastSave="{00000000-0000-0000-0000-000000000000}"/>
  <bookViews>
    <workbookView xWindow="-120" yWindow="-120" windowWidth="20730" windowHeight="11160" xr2:uid="{00000000-000D-0000-FFFF-FFFF00000000}"/>
  </bookViews>
  <sheets>
    <sheet name="Table 1a" sheetId="1" r:id="rId1"/>
    <sheet name="Table 1b" sheetId="3" r:id="rId2"/>
    <sheet name="Table 2a" sheetId="2" r:id="rId3"/>
    <sheet name="Table 2b" sheetId="4" r:id="rId4"/>
    <sheet name="O&amp;M" sheetId="5" r:id="rId5"/>
  </sheets>
  <definedNames>
    <definedName name="_xlnm.Print_Area" localSheetId="0">'Table 1a'!$A$1:$I$33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3" l="1"/>
  <c r="K32" i="3"/>
  <c r="F31" i="1"/>
  <c r="F33" i="1" s="1"/>
  <c r="I31" i="1"/>
  <c r="I33" i="1" s="1"/>
  <c r="I35" i="3"/>
  <c r="I33" i="3"/>
  <c r="F33" i="3"/>
  <c r="I32" i="3"/>
  <c r="F32" i="3"/>
  <c r="I30" i="1"/>
  <c r="F30" i="1"/>
  <c r="I20" i="1"/>
  <c r="F20" i="1"/>
  <c r="E29" i="5" l="1"/>
  <c r="E31" i="5" s="1"/>
  <c r="E30" i="5"/>
  <c r="B28" i="3" l="1"/>
  <c r="B29" i="3" s="1"/>
  <c r="D20" i="3" l="1"/>
  <c r="F20" i="3" s="1"/>
  <c r="G20" i="3" l="1"/>
  <c r="H20" i="3"/>
  <c r="E7" i="1"/>
  <c r="I20" i="3" l="1"/>
  <c r="C7" i="5" l="1"/>
  <c r="E9" i="5"/>
  <c r="D9" i="5"/>
  <c r="F6" i="5"/>
  <c r="B9" i="5"/>
  <c r="D10" i="4"/>
  <c r="F10" i="4" s="1"/>
  <c r="D9" i="4"/>
  <c r="F9" i="4" s="1"/>
  <c r="D8" i="4"/>
  <c r="F8" i="4" s="1"/>
  <c r="D7" i="4"/>
  <c r="F7" i="4" s="1"/>
  <c r="D6" i="4"/>
  <c r="F6" i="4" s="1"/>
  <c r="D5" i="4"/>
  <c r="F5" i="4" s="1"/>
  <c r="D4" i="4"/>
  <c r="F4" i="4" s="1"/>
  <c r="C8" i="5" l="1"/>
  <c r="F8" i="5" s="1"/>
  <c r="F7" i="5"/>
  <c r="H7" i="4"/>
  <c r="G7" i="4"/>
  <c r="H5" i="4"/>
  <c r="G5" i="4"/>
  <c r="G8" i="4"/>
  <c r="H8" i="4"/>
  <c r="H9" i="4"/>
  <c r="G9" i="4"/>
  <c r="G4" i="4"/>
  <c r="H4" i="4"/>
  <c r="G6" i="4"/>
  <c r="G10" i="4"/>
  <c r="H6" i="4"/>
  <c r="H10" i="4"/>
  <c r="I4" i="4" l="1"/>
  <c r="I10" i="4"/>
  <c r="I9" i="4"/>
  <c r="I5" i="4"/>
  <c r="F11" i="4"/>
  <c r="B23" i="5" s="1"/>
  <c r="I7" i="4"/>
  <c r="F9" i="5"/>
  <c r="C9" i="5"/>
  <c r="I8" i="4"/>
  <c r="I6" i="4"/>
  <c r="I11" i="4" l="1"/>
  <c r="C23" i="5" s="1"/>
  <c r="D29" i="3"/>
  <c r="F29" i="3" s="1"/>
  <c r="D28" i="3"/>
  <c r="F28" i="3" s="1"/>
  <c r="D19" i="3"/>
  <c r="F19" i="3" s="1"/>
  <c r="D17" i="3"/>
  <c r="F17" i="3" s="1"/>
  <c r="D16" i="3"/>
  <c r="F16" i="3" s="1"/>
  <c r="D15" i="3"/>
  <c r="F15" i="3" s="1"/>
  <c r="D14" i="3"/>
  <c r="F14" i="3" s="1"/>
  <c r="D10" i="3"/>
  <c r="F10" i="3" s="1"/>
  <c r="D9" i="3"/>
  <c r="F9" i="3" s="1"/>
  <c r="D7" i="3"/>
  <c r="F7" i="3" s="1"/>
  <c r="D4" i="2"/>
  <c r="D10" i="2"/>
  <c r="F10" i="2" s="1"/>
  <c r="D9" i="2"/>
  <c r="F9" i="2" s="1"/>
  <c r="G9" i="2" s="1"/>
  <c r="D8" i="2"/>
  <c r="F8" i="2" s="1"/>
  <c r="D7" i="2"/>
  <c r="F7" i="2" s="1"/>
  <c r="D9" i="1"/>
  <c r="F9" i="1" s="1"/>
  <c r="H14" i="3" l="1"/>
  <c r="G14" i="3"/>
  <c r="H19" i="3"/>
  <c r="G19" i="3"/>
  <c r="H9" i="3"/>
  <c r="G9" i="3"/>
  <c r="H16" i="3"/>
  <c r="G16" i="3"/>
  <c r="G10" i="3"/>
  <c r="H10" i="3"/>
  <c r="G17" i="3"/>
  <c r="H17" i="3"/>
  <c r="H28" i="3"/>
  <c r="G28" i="3"/>
  <c r="G29" i="3"/>
  <c r="H29" i="3"/>
  <c r="H7" i="3"/>
  <c r="H15" i="3"/>
  <c r="G7" i="3"/>
  <c r="G15" i="3"/>
  <c r="G10" i="2"/>
  <c r="H10" i="2"/>
  <c r="H9" i="2"/>
  <c r="I9" i="2" s="1"/>
  <c r="G8" i="2"/>
  <c r="H8" i="2"/>
  <c r="G7" i="2"/>
  <c r="H7" i="2"/>
  <c r="H9" i="1"/>
  <c r="G9" i="1"/>
  <c r="D14" i="1"/>
  <c r="F14" i="1" s="1"/>
  <c r="D15" i="1"/>
  <c r="F15" i="1" s="1"/>
  <c r="D16" i="1"/>
  <c r="F16" i="1" s="1"/>
  <c r="D17" i="1"/>
  <c r="F17" i="1" s="1"/>
  <c r="D19" i="1"/>
  <c r="F19" i="1" s="1"/>
  <c r="D27" i="1"/>
  <c r="F27" i="1" s="1"/>
  <c r="D7" i="1"/>
  <c r="F7" i="1" s="1"/>
  <c r="D10" i="1"/>
  <c r="F10" i="1" s="1"/>
  <c r="F4" i="2"/>
  <c r="D5" i="2"/>
  <c r="F5" i="2" s="1"/>
  <c r="D6" i="2"/>
  <c r="F6" i="2" s="1"/>
  <c r="F21" i="3" l="1"/>
  <c r="I29" i="3"/>
  <c r="I7" i="1"/>
  <c r="I7" i="3"/>
  <c r="I14" i="3"/>
  <c r="I10" i="2"/>
  <c r="I11" i="2" s="1"/>
  <c r="C22" i="5" s="1"/>
  <c r="C24" i="5" s="1"/>
  <c r="I9" i="1"/>
  <c r="I17" i="3"/>
  <c r="I10" i="3"/>
  <c r="C15" i="5"/>
  <c r="I9" i="3"/>
  <c r="I15" i="3"/>
  <c r="I16" i="3"/>
  <c r="I19" i="3"/>
  <c r="G10" i="1"/>
  <c r="B15" i="5"/>
  <c r="I28" i="3"/>
  <c r="I7" i="2"/>
  <c r="I8" i="2"/>
  <c r="G7" i="1"/>
  <c r="G27" i="1"/>
  <c r="H4" i="2"/>
  <c r="G4" i="2"/>
  <c r="H6" i="2"/>
  <c r="G6" i="2"/>
  <c r="H27" i="1"/>
  <c r="H7" i="1"/>
  <c r="G15" i="1"/>
  <c r="H15" i="1"/>
  <c r="H16" i="1"/>
  <c r="G16" i="1"/>
  <c r="H10" i="1"/>
  <c r="I10" i="1" s="1"/>
  <c r="H5" i="2"/>
  <c r="G5" i="2"/>
  <c r="H19" i="1"/>
  <c r="G19" i="1"/>
  <c r="H17" i="1"/>
  <c r="G17" i="1"/>
  <c r="H14" i="1"/>
  <c r="G14" i="1"/>
  <c r="I27" i="1" l="1"/>
  <c r="I16" i="1"/>
  <c r="F11" i="2"/>
  <c r="B22" i="5" s="1"/>
  <c r="B24" i="5" s="1"/>
  <c r="I21" i="3"/>
  <c r="D15" i="5"/>
  <c r="I17" i="1"/>
  <c r="F35" i="3"/>
  <c r="C14" i="5"/>
  <c r="I14" i="1"/>
  <c r="I15" i="1"/>
  <c r="B14" i="5"/>
  <c r="I19" i="1"/>
  <c r="I5" i="2"/>
  <c r="I6" i="2"/>
  <c r="I4" i="2"/>
  <c r="E15" i="5" l="1"/>
  <c r="D14" i="5"/>
  <c r="D16" i="5" s="1"/>
  <c r="E33" i="5"/>
  <c r="E14" i="5" l="1"/>
  <c r="E16" i="5" s="1"/>
</calcChain>
</file>

<file path=xl/sharedStrings.xml><?xml version="1.0" encoding="utf-8"?>
<sst xmlns="http://schemas.openxmlformats.org/spreadsheetml/2006/main" count="297" uniqueCount="137">
  <si>
    <t>N/A</t>
  </si>
  <si>
    <t>Assumptions</t>
  </si>
  <si>
    <t xml:space="preserve">(C)               Hours per Respondent per Year        (C=A x B)          </t>
  </si>
  <si>
    <t>Notification of Actual Startup</t>
  </si>
  <si>
    <t>Notification of Anticipated Startup</t>
  </si>
  <si>
    <t>Notification of Construction</t>
  </si>
  <si>
    <t>Notification of Initial Test</t>
  </si>
  <si>
    <t>Review Test Results</t>
  </si>
  <si>
    <t>Report Review (Existing Plants)</t>
  </si>
  <si>
    <t>1. Applications</t>
  </si>
  <si>
    <t>Burden Item</t>
  </si>
  <si>
    <t xml:space="preserve">(E)            Technical Hours per Year                  (E=C x D)        </t>
  </si>
  <si>
    <t xml:space="preserve">(F)            Management Hours per Year                   (F= E x 0.05)        </t>
  </si>
  <si>
    <t xml:space="preserve">(G)            Clerical Hours per Year                                 (G= E x 0.1)        </t>
  </si>
  <si>
    <t>2. Surveys and studies</t>
  </si>
  <si>
    <t>3. Reporting Requirements</t>
  </si>
  <si>
    <t>A. Familiarization with Regulatory Requirements</t>
  </si>
  <si>
    <t>B. Required Activities</t>
  </si>
  <si>
    <t>i. Initial Performance Tests</t>
  </si>
  <si>
    <t>C. Create Information</t>
  </si>
  <si>
    <t>E. Write Report</t>
  </si>
  <si>
    <t>v. Report of Performance Test</t>
  </si>
  <si>
    <t>Subtotal for Reporting Requirements</t>
  </si>
  <si>
    <t>4. Recordkeeping Requirements</t>
  </si>
  <si>
    <t>B. Plan Activities</t>
  </si>
  <si>
    <t>C. Implement Activities</t>
  </si>
  <si>
    <t>D. Develop Record System</t>
  </si>
  <si>
    <t>E. Time to Enter Information</t>
  </si>
  <si>
    <t>F. Train Personnel</t>
  </si>
  <si>
    <t>G. Audits</t>
  </si>
  <si>
    <t>Subtotal for Recordkeeping Requirements</t>
  </si>
  <si>
    <t>See 3B</t>
  </si>
  <si>
    <t>See 3E</t>
  </si>
  <si>
    <t>See 3A</t>
  </si>
  <si>
    <t>Number of Respondents</t>
  </si>
  <si>
    <t>Respondents That Submit Reports</t>
  </si>
  <si>
    <t>Respondents That Do Not Submit Any Reports</t>
  </si>
  <si>
    <t>(A)</t>
  </si>
  <si>
    <t>(B)</t>
  </si>
  <si>
    <t>(C)</t>
  </si>
  <si>
    <t>(D)</t>
  </si>
  <si>
    <t>(E)</t>
  </si>
  <si>
    <t>Year</t>
  </si>
  <si>
    <t>Number of New Respondents</t>
  </si>
  <si>
    <t>Number of Existing Respondents</t>
  </si>
  <si>
    <t>Number of Existing  Respondents that keep records but do not submit reports</t>
  </si>
  <si>
    <t>Number of Existing Respondents That Are Also New Respondents</t>
  </si>
  <si>
    <t>(E=A+B+C-D)</t>
  </si>
  <si>
    <t>Average</t>
  </si>
  <si>
    <t>Total Annual Responses</t>
  </si>
  <si>
    <t>(A)
Information Collection Activity</t>
  </si>
  <si>
    <t xml:space="preserve">(B)
Number of Respondents  </t>
  </si>
  <si>
    <t>(D)
Number of Existing Respondents That Keep Records But Do Not Submit Reports</t>
  </si>
  <si>
    <t>(E)
Total Annual Responses
E=(BxC)+D</t>
  </si>
  <si>
    <t>Total</t>
  </si>
  <si>
    <t>hrs/response:</t>
  </si>
  <si>
    <t>Subpart GGG Semiannual Reports</t>
  </si>
  <si>
    <t>Subpart GGGa Semiannual Reports</t>
  </si>
  <si>
    <t xml:space="preserve">(F)            Management Hours per Year                     (F= E x 0.05)        </t>
  </si>
  <si>
    <t xml:space="preserve">(G)            Clerical Hours per Year                                  (G= E x 0.1)        </t>
  </si>
  <si>
    <t>2. Surveys and Studies</t>
  </si>
  <si>
    <t>i. Initial performance tests</t>
  </si>
  <si>
    <t>D. Gather Existing Information</t>
  </si>
  <si>
    <r>
      <t>ii. Repeat performance tests</t>
    </r>
    <r>
      <rPr>
        <vertAlign val="superscript"/>
        <sz val="10"/>
        <rFont val="Times New Roman"/>
        <family val="1"/>
      </rPr>
      <t>c</t>
    </r>
  </si>
  <si>
    <r>
      <t>c</t>
    </r>
    <r>
      <rPr>
        <sz val="10"/>
        <rFont val="Times New Roman"/>
        <family val="1"/>
      </rPr>
      <t xml:space="preserve">  Assume 20 percent of initial performance tests must repeat due to failure.</t>
    </r>
  </si>
  <si>
    <r>
      <t xml:space="preserve">ii. Repeat performance tests </t>
    </r>
    <r>
      <rPr>
        <vertAlign val="superscript"/>
        <sz val="10"/>
        <rFont val="Times New Roman"/>
        <family val="1"/>
      </rPr>
      <t>c</t>
    </r>
  </si>
  <si>
    <r>
      <t xml:space="preserve">                       Total Labor Costs per Year </t>
    </r>
    <r>
      <rPr>
        <b/>
        <vertAlign val="superscript"/>
        <sz val="10"/>
        <rFont val="Times New Roman"/>
        <family val="1"/>
      </rPr>
      <t>b</t>
    </r>
    <r>
      <rPr>
        <b/>
        <sz val="10"/>
        <rFont val="Times New Roman"/>
        <family val="1"/>
      </rPr>
      <t xml:space="preserve">                                </t>
    </r>
  </si>
  <si>
    <r>
      <t>c</t>
    </r>
    <r>
      <rPr>
        <sz val="10"/>
        <rFont val="Times New Roman"/>
        <family val="1"/>
      </rPr>
      <t xml:space="preserve">  Assume 20% of initial performance tests must repeat due to failure.</t>
    </r>
  </si>
  <si>
    <r>
      <t xml:space="preserve">(H) 
Annual Cost </t>
    </r>
    <r>
      <rPr>
        <b/>
        <vertAlign val="superscript"/>
        <sz val="10"/>
        <rFont val="Times New Roman"/>
        <family val="1"/>
      </rPr>
      <t>b</t>
    </r>
  </si>
  <si>
    <r>
      <rPr>
        <vertAlign val="superscript"/>
        <sz val="10"/>
        <rFont val="Times New Roman"/>
        <family val="1"/>
      </rPr>
      <t>c</t>
    </r>
    <r>
      <rPr>
        <sz val="10"/>
        <rFont val="Times New Roman"/>
        <family val="1"/>
      </rPr>
      <t xml:space="preserve"> Totals are rounded to three significant figures. Figures may not add exactly due to rounding. </t>
    </r>
  </si>
  <si>
    <t>Standard</t>
  </si>
  <si>
    <t>Reporting Burden (hr)</t>
  </si>
  <si>
    <t>Recordkeeping Burden (hr)</t>
  </si>
  <si>
    <t>Total Burden (hr)</t>
  </si>
  <si>
    <t>Total Cost ($)</t>
  </si>
  <si>
    <t>Subpart GGG</t>
  </si>
  <si>
    <t>Subpart GGGa</t>
  </si>
  <si>
    <t xml:space="preserve">(A)            Respondent Hours per Occurrence  (Technical hours)        </t>
  </si>
  <si>
    <t xml:space="preserve">(B)        Number of Occurrences per Respondent per Year                        </t>
  </si>
  <si>
    <t>(B)        Annual Occurrences per Respondent</t>
  </si>
  <si>
    <t xml:space="preserve">(A)            EPA Person-Hours per Occurrence         </t>
  </si>
  <si>
    <t xml:space="preserve">(A)            
EPA Person-Hours per Occurrence         </t>
  </si>
  <si>
    <t xml:space="preserve">(E)            Technical Hours per Year                   (C x D)        </t>
  </si>
  <si>
    <t xml:space="preserve">(C)               EPA Hours per Year        (A x B)          </t>
  </si>
  <si>
    <t xml:space="preserve">(F)            Management Hours per Year                   (E x 0.05)        </t>
  </si>
  <si>
    <t xml:space="preserve">(G)            Clerical Hours per Year                                   (E x 0.1)        </t>
  </si>
  <si>
    <r>
      <t>(D)          Number of Respondents per Year</t>
    </r>
    <r>
      <rPr>
        <b/>
        <vertAlign val="superscript"/>
        <sz val="10"/>
        <rFont val="Times New Roman"/>
        <family val="1"/>
      </rPr>
      <t xml:space="preserve"> a</t>
    </r>
    <r>
      <rPr>
        <b/>
        <sz val="10"/>
        <rFont val="Times New Roman"/>
        <family val="1"/>
      </rPr>
      <t xml:space="preserve">                 </t>
    </r>
  </si>
  <si>
    <t>Total EPA Burden (hr)</t>
  </si>
  <si>
    <t>Summary of Respondent Burden</t>
  </si>
  <si>
    <t>Summary of Agency Burden</t>
  </si>
  <si>
    <r>
      <rPr>
        <vertAlign val="superscript"/>
        <sz val="10"/>
        <color theme="1"/>
        <rFont val="Times New Roman"/>
        <family val="1"/>
      </rPr>
      <t>1</t>
    </r>
    <r>
      <rPr>
        <sz val="10"/>
        <color theme="1"/>
        <rFont val="Times New Roman"/>
        <family val="1"/>
      </rPr>
      <t xml:space="preserve"> New respondents include sources with constructed, reconstructed, and modified affected facilities.</t>
    </r>
  </si>
  <si>
    <r>
      <t xml:space="preserve">i. Notification of Construction/Reconstruction </t>
    </r>
    <r>
      <rPr>
        <vertAlign val="superscript"/>
        <sz val="10"/>
        <rFont val="Times New Roman"/>
        <family val="1"/>
      </rPr>
      <t>d</t>
    </r>
  </si>
  <si>
    <r>
      <t xml:space="preserve">ii. Notification of Anticipated Startup </t>
    </r>
    <r>
      <rPr>
        <vertAlign val="superscript"/>
        <sz val="10"/>
        <rFont val="Times New Roman"/>
        <family val="1"/>
      </rPr>
      <t>d</t>
    </r>
  </si>
  <si>
    <r>
      <t xml:space="preserve">iii. Notification of Actual Startup </t>
    </r>
    <r>
      <rPr>
        <vertAlign val="superscript"/>
        <sz val="10"/>
        <rFont val="Times New Roman"/>
        <family val="1"/>
      </rPr>
      <t>d</t>
    </r>
  </si>
  <si>
    <r>
      <t xml:space="preserve">iv. Notification of Initial Performance Test </t>
    </r>
    <r>
      <rPr>
        <vertAlign val="superscript"/>
        <sz val="10"/>
        <rFont val="Times New Roman"/>
        <family val="1"/>
      </rPr>
      <t>d</t>
    </r>
  </si>
  <si>
    <r>
      <t xml:space="preserve">d  </t>
    </r>
    <r>
      <rPr>
        <sz val="10"/>
        <rFont val="Times New Roman"/>
        <family val="1"/>
      </rPr>
      <t>Owners or operators of the affected facilities must make one-time-only notifications.</t>
    </r>
  </si>
  <si>
    <r>
      <t xml:space="preserve">vii. Semiannual Work Practice Reports at Small Refineries </t>
    </r>
    <r>
      <rPr>
        <vertAlign val="superscript"/>
        <sz val="10"/>
        <rFont val="Times New Roman"/>
        <family val="1"/>
      </rPr>
      <t>e, f</t>
    </r>
  </si>
  <si>
    <r>
      <t xml:space="preserve">vi. Semiannual Work Practice Reports at Large Refineries </t>
    </r>
    <r>
      <rPr>
        <vertAlign val="superscript"/>
        <sz val="10"/>
        <rFont val="Times New Roman"/>
        <family val="1"/>
      </rPr>
      <t>e, f</t>
    </r>
  </si>
  <si>
    <r>
      <rPr>
        <vertAlign val="superscript"/>
        <sz val="10"/>
        <rFont val="Times New Roman"/>
        <family val="1"/>
      </rPr>
      <t xml:space="preserve">e </t>
    </r>
    <r>
      <rPr>
        <sz val="10"/>
        <rFont val="Times New Roman"/>
        <family val="1"/>
      </rPr>
      <t>The time to prepare reports is estimated to be the same under both subparts because the information in the new records must be maintained on-site, but it does not have to be reported. </t>
    </r>
  </si>
  <si>
    <r>
      <rPr>
        <vertAlign val="superscript"/>
        <sz val="10"/>
        <rFont val="Times New Roman"/>
        <family val="1"/>
      </rPr>
      <t xml:space="preserve">f </t>
    </r>
    <r>
      <rPr>
        <sz val="10"/>
        <rFont val="Times New Roman"/>
        <family val="1"/>
      </rPr>
      <t xml:space="preserve"> Assume that 25 percent of the process units are located at small refineries (25% x 46 = 11.5). The rest are large facilities (75% x 46 = 34.5). Small facilities have fewer leaks and deviations so they can complete reports in less time. Larger facilities require significantly more time to complete reports. </t>
    </r>
  </si>
  <si>
    <r>
      <rPr>
        <vertAlign val="superscript"/>
        <sz val="10"/>
        <rFont val="Times New Roman"/>
        <family val="1"/>
      </rPr>
      <t>h</t>
    </r>
    <r>
      <rPr>
        <sz val="10"/>
        <rFont val="Times New Roman"/>
        <family val="1"/>
      </rPr>
      <t xml:space="preserve"> Totals are rounded to three significant figures. Figures may not add exactly due to rounding.</t>
    </r>
  </si>
  <si>
    <r>
      <t xml:space="preserve">iii. Notification of Actual Startup </t>
    </r>
    <r>
      <rPr>
        <vertAlign val="superscript"/>
        <sz val="10"/>
        <rFont val="Times New Roman"/>
        <family val="1"/>
      </rPr>
      <t>e</t>
    </r>
  </si>
  <si>
    <r>
      <t>f</t>
    </r>
    <r>
      <rPr>
        <sz val="10"/>
        <rFont val="Times New Roman"/>
        <family val="1"/>
      </rPr>
      <t xml:space="preserve">  Assume that average number of affected facilities over the next three years is equal to the current number of facilities (116) because affected facilities after November 7, 2006 will be subject to Subpart GGGa instead of Subpart GGG.</t>
    </r>
  </si>
  <si>
    <r>
      <t xml:space="preserve">e </t>
    </r>
    <r>
      <rPr>
        <sz val="10"/>
        <rFont val="Times New Roman"/>
        <family val="1"/>
      </rPr>
      <t>The time to prepare reports is estimated to be the same under both Subparts because the information in the new records must be maintained on-site, but it does not have to be reported. </t>
    </r>
  </si>
  <si>
    <r>
      <t>g</t>
    </r>
    <r>
      <rPr>
        <sz val="10"/>
        <rFont val="Times New Roman"/>
        <family val="1"/>
      </rPr>
      <t xml:space="preserve">  Although monitoring of the various components may be required on a weekly, monthly, quarterly, semiannual or annual basis, given the number of components that must be monitored at any facility, monitoring overall occurs daily. It is also assumed that it takes about 3 minutes per calibration and large facilities have about 25 monitors calibrated about twice per day. Therefore, it is assumed that the average recordkeeping time for each day’s worth of monitoring for Subpart GGG is 2.5 hours (0.05 hours/calibration x 25 monitors x 2 calibrations/monitor/day) and that monitoring is done 365 days a year. </t>
    </r>
  </si>
  <si>
    <r>
      <t>h</t>
    </r>
    <r>
      <rPr>
        <sz val="10"/>
        <rFont val="Times New Roman"/>
        <family val="1"/>
      </rPr>
      <t xml:space="preserve"> Assume that 25 percent of the process units are located at small refineries and half of those use manual recordkeeping of instrument readings (46 x 25% x 0.5 = 5.75) and that 75 percent of the process units are located at large refineries (46 x 75% = 34.5) and thus the number of process units that do not need additional time for manual recordkeeping is (5.75 + 34.5 = 40.25)</t>
    </r>
  </si>
  <si>
    <r>
      <rPr>
        <vertAlign val="superscript"/>
        <sz val="10"/>
        <rFont val="Times New Roman"/>
        <family val="1"/>
      </rPr>
      <t>i</t>
    </r>
    <r>
      <rPr>
        <sz val="10"/>
        <rFont val="Times New Roman"/>
        <family val="1"/>
      </rPr>
      <t xml:space="preserve"> Totals are rounded to three significant figures. Figures may not add exactly due to rounding.</t>
    </r>
  </si>
  <si>
    <r>
      <t>g</t>
    </r>
    <r>
      <rPr>
        <sz val="10"/>
        <rFont val="Times New Roman"/>
        <family val="1"/>
      </rPr>
      <t xml:space="preserve">  Although monitoring of the various components may be required on a weekly, monthly, quarterly, semiannual or annual basis, given the number of components that must be monitored at any facility, monitoring overall occurs daily.   
Assume that large facilities need an additional 0.14 hours per day to complete the tasks required by the new standards. Therefore, it is assumed that the average recordkeeping time for each day’s worth of monitoring for large facilities for Subpart GGGa is 2.64 hours and that monitoring is done 365 days a year. See Table 1a, Footnote G for the calculation for the time for calibration.
Small facilities may record instrument readings manually, so an additional 0.02 hours per day are needed for small refineries with manual recordkeeping of instrument readings. Therefore, it is assumed that the average recordkeeping time for each day’s worth of monitoring for small facilities for Subpart GGGa is 2.66 hours and that monitoring is done 365 days a year. </t>
    </r>
  </si>
  <si>
    <t>Table 1a: Annual Respondent Burden and Cost - NSPS for Equipment Leaks of VOC in Petroleum Refineries (40 CFR Part 60, Subpart GGG) (Renewal)</t>
  </si>
  <si>
    <t>Table 2b: Annual Agency Burden and Cost - NSPS for Equipment Leaks of VOC in Petroleum Refineries (40 CFR Part 60, Subpart GGGa) (Renewal)</t>
  </si>
  <si>
    <t>Table 2a: Annual Agency Burden and Cost - NSPS for Equipment Leaks of VOC in Petroleum Refineries (40 CFR Part 60, Subpart GGG) (Renewal)</t>
  </si>
  <si>
    <t>Table 1b: Annual Respondent Burden and Cost - NSPS for Equipment Leaks of VOC in Petroleum Refineries (40 CFR Part 60, Subpart GGGa) (Renewal)</t>
  </si>
  <si>
    <r>
      <rPr>
        <vertAlign val="superscript"/>
        <sz val="10"/>
        <color theme="1"/>
        <rFont val="Times New Roman"/>
        <family val="1"/>
      </rPr>
      <t>a</t>
    </r>
    <r>
      <rPr>
        <sz val="10"/>
        <color theme="1"/>
        <rFont val="Times New Roman"/>
        <family val="1"/>
      </rPr>
      <t xml:space="preserve"> Annual occurrences of PRD reporting are not counted as separate responses because they are required to be submitted with the semiannual reports.</t>
    </r>
  </si>
  <si>
    <r>
      <t xml:space="preserve">(C)
Number of Responses </t>
    </r>
    <r>
      <rPr>
        <vertAlign val="superscript"/>
        <sz val="9"/>
        <rFont val="Times New Roman"/>
        <family val="1"/>
      </rPr>
      <t>a</t>
    </r>
  </si>
  <si>
    <t>Labor Rates</t>
  </si>
  <si>
    <t>Management</t>
  </si>
  <si>
    <t>Technical</t>
  </si>
  <si>
    <t>Clerical</t>
  </si>
  <si>
    <r>
      <rPr>
        <vertAlign val="superscript"/>
        <sz val="10"/>
        <color rgb="FF000000"/>
        <rFont val="Times New Roman"/>
        <family val="1"/>
      </rPr>
      <t>b</t>
    </r>
    <r>
      <rPr>
        <sz val="10"/>
        <color rgb="FF000000"/>
        <rFont val="Times New Roman"/>
        <family val="1"/>
      </rPr>
      <t xml:space="preserve">  This ICR uses the following labor rates for privately-owned sources: $141.06 for managerial, $120.27 for technical,  and $58.67 for clerical labor.  These rates are from the United States Department of Labor, Bureau of Labor Statistics, June 2019, “Table 2. Civilian Workers, by occupational and industry group.”  The rates are from column 1, “Total compensation.”  The rates have been increased by 110 percent to account for the benefit packages available to those employed by private industry.</t>
    </r>
  </si>
  <si>
    <r>
      <rPr>
        <vertAlign val="superscript"/>
        <sz val="10"/>
        <color rgb="FF000000"/>
        <rFont val="Times New Roman"/>
        <family val="1"/>
      </rPr>
      <t>b</t>
    </r>
    <r>
      <rPr>
        <sz val="10"/>
        <color rgb="FF000000"/>
        <rFont val="Times New Roman"/>
        <family val="1"/>
      </rPr>
      <t xml:space="preserve">  This ICR uses the following labor rates:  $66.62 for managerial, $49.44 for technical,  and $26.75 for clerical labor.   These rates are from the Office of Personnel Management (OPM), 2019 General Schedule, which excludes locality rates of pay.  The rates have been increased by 60 percent to account for the benefit packages available to government employees.</t>
    </r>
  </si>
  <si>
    <r>
      <t xml:space="preserve">Total Capital and O&amp;M Costs (rounded) </t>
    </r>
    <r>
      <rPr>
        <b/>
        <vertAlign val="superscript"/>
        <sz val="10"/>
        <rFont val="Times New Roman"/>
        <family val="1"/>
      </rPr>
      <t>h</t>
    </r>
  </si>
  <si>
    <r>
      <t xml:space="preserve">Total Capital and O&amp;M Costs (rounded) </t>
    </r>
    <r>
      <rPr>
        <b/>
        <vertAlign val="superscript"/>
        <sz val="10"/>
        <rFont val="Times New Roman"/>
        <family val="1"/>
      </rPr>
      <t>i</t>
    </r>
  </si>
  <si>
    <r>
      <t xml:space="preserve">Grand Total (rounded) </t>
    </r>
    <r>
      <rPr>
        <b/>
        <vertAlign val="superscript"/>
        <sz val="10"/>
        <rFont val="Times New Roman"/>
        <family val="1"/>
      </rPr>
      <t>i</t>
    </r>
  </si>
  <si>
    <r>
      <t xml:space="preserve">Grand Total (rounded) </t>
    </r>
    <r>
      <rPr>
        <b/>
        <vertAlign val="superscript"/>
        <sz val="10"/>
        <rFont val="Times New Roman"/>
        <family val="1"/>
      </rPr>
      <t>h</t>
    </r>
  </si>
  <si>
    <r>
      <t xml:space="preserve">TOTAL (rounded) </t>
    </r>
    <r>
      <rPr>
        <b/>
        <vertAlign val="superscript"/>
        <sz val="10"/>
        <rFont val="Times New Roman"/>
        <family val="1"/>
      </rPr>
      <t>c</t>
    </r>
  </si>
  <si>
    <r>
      <t>a</t>
    </r>
    <r>
      <rPr>
        <sz val="10"/>
        <rFont val="Times New Roman"/>
        <family val="1"/>
      </rPr>
      <t xml:space="preserve">  We assume that 116 existing refineries per year will be subject to requirements of NSPS Subpart GGG during the three-year period of this ICR. This rule applies to facilities that commenced construction, reconstruction, or modification prior to November 7, 2006.  All facilities that commence construction, reconstruction, or modification after November 7, 2006 are subject to Subpart GGGa.</t>
    </r>
  </si>
  <si>
    <t>Performance Test Report Review (New Plants)</t>
  </si>
  <si>
    <r>
      <t>(D)          Plants per Year</t>
    </r>
    <r>
      <rPr>
        <b/>
        <vertAlign val="superscript"/>
        <sz val="10"/>
        <rFont val="Times New Roman"/>
        <family val="1"/>
      </rPr>
      <t xml:space="preserve"> a</t>
    </r>
    <r>
      <rPr>
        <b/>
        <sz val="10"/>
        <rFont val="Times New Roman"/>
        <family val="1"/>
      </rPr>
      <t xml:space="preserve">             </t>
    </r>
  </si>
  <si>
    <r>
      <t xml:space="preserve">(D)          Plants per Year </t>
    </r>
    <r>
      <rPr>
        <b/>
        <vertAlign val="superscript"/>
        <sz val="10"/>
        <rFont val="Times New Roman"/>
        <family val="1"/>
      </rPr>
      <t xml:space="preserve">a </t>
    </r>
    <r>
      <rPr>
        <b/>
        <sz val="10"/>
        <rFont val="Times New Roman"/>
        <family val="1"/>
      </rPr>
      <t xml:space="preserve">             </t>
    </r>
  </si>
  <si>
    <r>
      <t>a</t>
    </r>
    <r>
      <rPr>
        <sz val="10"/>
        <rFont val="Times New Roman"/>
        <family val="1"/>
      </rPr>
      <t xml:space="preserve">  We assume that an average of 46 refineries per year will be subject to the requirements of NSPS Subpart GGGa and that no new refineries will become subject to the rule during the three-year period of this ICR. All facilities that commence construction, reconstruction, or modification after November 7, 2006 are subject to Subpart GGGa.</t>
    </r>
  </si>
  <si>
    <r>
      <t xml:space="preserve">Total Labor Burden and Costs (rounded) </t>
    </r>
    <r>
      <rPr>
        <b/>
        <vertAlign val="superscript"/>
        <sz val="10"/>
        <rFont val="Times New Roman"/>
        <family val="1"/>
      </rPr>
      <t>h</t>
    </r>
  </si>
  <si>
    <r>
      <t xml:space="preserve">Total Labor Burden and Costs (rounded) </t>
    </r>
    <r>
      <rPr>
        <b/>
        <vertAlign val="superscript"/>
        <sz val="10"/>
        <rFont val="Times New Roman"/>
        <family val="1"/>
      </rPr>
      <t>i</t>
    </r>
  </si>
  <si>
    <r>
      <t xml:space="preserve">i. Records of Operating Parameters </t>
    </r>
    <r>
      <rPr>
        <vertAlign val="superscript"/>
        <sz val="10"/>
        <rFont val="Times New Roman"/>
        <family val="1"/>
      </rPr>
      <t>f, g</t>
    </r>
  </si>
  <si>
    <r>
      <t xml:space="preserve">vi. Semiannual Work Practice Reports </t>
    </r>
    <r>
      <rPr>
        <vertAlign val="superscript"/>
        <sz val="10"/>
        <rFont val="Times New Roman"/>
        <family val="1"/>
      </rPr>
      <t>e, f</t>
    </r>
  </si>
  <si>
    <r>
      <t>ii. Records of Operating Parameters at Small Refineries</t>
    </r>
    <r>
      <rPr>
        <vertAlign val="superscript"/>
        <sz val="10"/>
        <rFont val="Times New Roman"/>
        <family val="1"/>
      </rPr>
      <t xml:space="preserve"> g, h</t>
    </r>
  </si>
  <si>
    <r>
      <t xml:space="preserve">i. Records of Operating Parameters at Large Refineries </t>
    </r>
    <r>
      <rPr>
        <vertAlign val="superscript"/>
        <sz val="10"/>
        <rFont val="Times New Roman"/>
        <family val="1"/>
      </rPr>
      <t>g, h</t>
    </r>
  </si>
  <si>
    <r>
      <rPr>
        <vertAlign val="superscript"/>
        <sz val="10"/>
        <rFont val="Times New Roman"/>
        <family val="1"/>
      </rPr>
      <t>d</t>
    </r>
    <r>
      <rPr>
        <sz val="10"/>
        <rFont val="Times New Roman"/>
        <family val="1"/>
      </rPr>
      <t xml:space="preserve">  Owners or operators of the affected facilities must make one-time-only notifications.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</si>
</sst>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43" formatCode="_(* #,##0.00_);_(* \(#,##0.00\);_(* &quot;-&quot;??_);_(@_)"/>
    <numFmt numFmtId="164" formatCode="0.0"/>
    <numFmt numFmtId="165" formatCode="_(* #,##0_);_(* \(#,##0\);_(* &quot;-&quot;??_);_(@_)"/>
    <numFmt numFmtId="166" formatCode="&quot;$&quot;#,##0"/>
    <numFmt numFmtId="167" formatCode="#,##0.0"/>
    <numFmt numFmtId="168" formatCode="&quot;$&quot;#,##0.00"/>
  </numFmts>
  <fonts count="23" x14ac:knownFonts="1">
    <font>
      <sz val="12"/>
      <name val="Arial"/>
    </font>
    <font>
      <sz val="10"/>
      <name val="Arial"/>
      <family val="2"/>
    </font>
    <font>
      <sz val="10"/>
      <name val="Times New Roman"/>
      <family val="1"/>
    </font>
    <font>
      <vertAlign val="superscript"/>
      <sz val="10"/>
      <name val="Times New Roman"/>
      <family val="1"/>
    </font>
    <font>
      <sz val="10"/>
      <color indexed="8"/>
      <name val="Times New Roman"/>
      <family val="1"/>
    </font>
    <font>
      <b/>
      <sz val="10"/>
      <name val="Times New Roman"/>
      <family val="1"/>
    </font>
    <font>
      <sz val="12"/>
      <name val="Times New Roman"/>
      <family val="1"/>
    </font>
    <font>
      <b/>
      <i/>
      <sz val="10"/>
      <name val="Times New Roman"/>
      <family val="1"/>
    </font>
    <font>
      <sz val="10"/>
      <color theme="1"/>
      <name val="Arial"/>
      <family val="2"/>
    </font>
    <font>
      <b/>
      <sz val="12"/>
      <color rgb="FF000000"/>
      <name val="Times New Roman"/>
      <family val="1"/>
    </font>
    <font>
      <sz val="10"/>
      <color rgb="FF000000"/>
      <name val="Times New Roman"/>
      <family val="1"/>
    </font>
    <font>
      <sz val="10"/>
      <color theme="1"/>
      <name val="Times New Roman"/>
      <family val="1"/>
    </font>
    <font>
      <vertAlign val="superscript"/>
      <sz val="10"/>
      <color theme="1"/>
      <name val="Times New Roman"/>
      <family val="1"/>
    </font>
    <font>
      <sz val="9"/>
      <color theme="1"/>
      <name val="Times New Roman"/>
      <family val="1"/>
    </font>
    <font>
      <sz val="9"/>
      <name val="Times New Roman"/>
      <family val="1"/>
    </font>
    <font>
      <i/>
      <sz val="10"/>
      <color theme="1"/>
      <name val="Times New Roman"/>
      <family val="1"/>
    </font>
    <font>
      <i/>
      <sz val="10"/>
      <color theme="1"/>
      <name val="Arial"/>
      <family val="2"/>
    </font>
    <font>
      <b/>
      <vertAlign val="superscript"/>
      <sz val="10"/>
      <name val="Times New Roman"/>
      <family val="1"/>
    </font>
    <font>
      <b/>
      <sz val="10"/>
      <color rgb="FF000000"/>
      <name val="Times New Roman"/>
      <family val="1"/>
    </font>
    <font>
      <b/>
      <sz val="12"/>
      <name val="Times New Roman"/>
      <family val="1"/>
    </font>
    <font>
      <vertAlign val="superscript"/>
      <sz val="9"/>
      <name val="Times New Roman"/>
      <family val="1"/>
    </font>
    <font>
      <vertAlign val="superscript"/>
      <sz val="10"/>
      <color rgb="FF000000"/>
      <name val="Times New Roman"/>
      <family val="1"/>
    </font>
    <font>
      <i/>
      <sz val="10"/>
      <name val="Times New Roman"/>
      <family val="1"/>
    </font>
  </fonts>
  <fills count="4">
    <fill>
      <patternFill patternType="none"/>
    </fill>
    <fill>
      <patternFill patternType="gray125"/>
    </fill>
    <fill>
      <patternFill patternType="solid">
        <fgColor theme="0"/>
        <bgColor indexed="22"/>
      </patternFill>
    </fill>
    <fill>
      <patternFill patternType="solid">
        <fgColor theme="0"/>
        <bgColor indexed="64"/>
      </patternFill>
    </fill>
  </fills>
  <borders count="37">
    <border>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indexed="8"/>
      </left>
      <right/>
      <top style="thin">
        <color indexed="8"/>
      </top>
      <bottom style="thin">
        <color theme="1"/>
      </bottom>
      <diagonal/>
    </border>
    <border>
      <left/>
      <right/>
      <top style="thin">
        <color indexed="8"/>
      </top>
      <bottom style="thin">
        <color theme="1"/>
      </bottom>
      <diagonal/>
    </border>
    <border>
      <left/>
      <right style="thin">
        <color indexed="8"/>
      </right>
      <top style="thin">
        <color indexed="8"/>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theme="1"/>
      </right>
      <top style="thin">
        <color theme="1"/>
      </top>
      <bottom style="thin">
        <color theme="1"/>
      </bottom>
      <diagonal/>
    </border>
  </borders>
  <cellStyleXfs count="3">
    <xf numFmtId="0" fontId="0" fillId="0" borderId="0"/>
    <xf numFmtId="43" fontId="1" fillId="0" borderId="0" applyFont="0" applyFill="0" applyBorder="0" applyAlignment="0" applyProtection="0"/>
    <xf numFmtId="0" fontId="8" fillId="0" borderId="0"/>
  </cellStyleXfs>
  <cellXfs count="242">
    <xf numFmtId="0" fontId="0" fillId="0" borderId="0" xfId="0"/>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7" fontId="2" fillId="3" borderId="3" xfId="0" applyNumberFormat="1" applyFont="1" applyFill="1" applyBorder="1" applyAlignment="1" applyProtection="1">
      <alignment horizontal="right"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7" fontId="2" fillId="2" borderId="3" xfId="0" applyNumberFormat="1" applyFont="1" applyFill="1" applyBorder="1" applyAlignment="1" applyProtection="1">
      <alignment horizontal="right" vertical="center"/>
    </xf>
    <xf numFmtId="1" fontId="2" fillId="3" borderId="2" xfId="0" applyNumberFormat="1" applyFont="1" applyFill="1" applyBorder="1" applyAlignment="1" applyProtection="1">
      <alignment horizontal="center" vertical="center"/>
    </xf>
    <xf numFmtId="0" fontId="2" fillId="2" borderId="2" xfId="0" applyFont="1" applyFill="1" applyBorder="1" applyProtection="1"/>
    <xf numFmtId="1" fontId="2" fillId="3" borderId="3" xfId="0" applyNumberFormat="1" applyFont="1" applyFill="1" applyBorder="1" applyAlignment="1" applyProtection="1">
      <alignment horizontal="center" vertical="center"/>
    </xf>
    <xf numFmtId="164" fontId="2" fillId="3" borderId="3" xfId="0" applyNumberFormat="1" applyFont="1" applyFill="1" applyBorder="1" applyAlignment="1" applyProtection="1">
      <alignment horizontal="center" vertical="center"/>
    </xf>
    <xf numFmtId="1" fontId="2" fillId="3" borderId="5" xfId="0" applyNumberFormat="1"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5" fillId="2" borderId="2" xfId="0" applyFont="1" applyFill="1" applyBorder="1" applyAlignment="1" applyProtection="1">
      <alignment horizontal="center" vertical="top" wrapText="1"/>
    </xf>
    <xf numFmtId="0" fontId="5" fillId="2" borderId="3" xfId="0" applyFont="1" applyFill="1" applyBorder="1" applyAlignment="1" applyProtection="1">
      <alignment horizontal="center" vertical="top" wrapText="1"/>
    </xf>
    <xf numFmtId="0" fontId="2" fillId="3" borderId="7" xfId="0" applyFont="1" applyFill="1" applyBorder="1" applyAlignment="1" applyProtection="1">
      <alignment horizontal="right"/>
    </xf>
    <xf numFmtId="1" fontId="2" fillId="3" borderId="6" xfId="0" applyNumberFormat="1" applyFont="1" applyFill="1" applyBorder="1" applyAlignment="1" applyProtection="1">
      <alignment horizontal="center" vertical="center"/>
    </xf>
    <xf numFmtId="7" fontId="2" fillId="3" borderId="13" xfId="0" applyNumberFormat="1" applyFont="1" applyFill="1" applyBorder="1" applyAlignment="1" applyProtection="1">
      <alignment horizontal="right"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7" fontId="2" fillId="3" borderId="7" xfId="0" applyNumberFormat="1" applyFont="1" applyFill="1" applyBorder="1" applyAlignment="1" applyProtection="1">
      <alignment horizontal="right"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1" fontId="2" fillId="3" borderId="11" xfId="0" applyNumberFormat="1" applyFont="1" applyFill="1" applyBorder="1" applyAlignment="1" applyProtection="1">
      <alignment horizontal="center" vertical="center"/>
    </xf>
    <xf numFmtId="0" fontId="2" fillId="3" borderId="12" xfId="0" quotePrefix="1" applyFont="1" applyFill="1" applyBorder="1" applyAlignment="1" applyProtection="1">
      <alignment horizontal="center" vertical="center"/>
    </xf>
    <xf numFmtId="1" fontId="2" fillId="3" borderId="12" xfId="0" applyNumberFormat="1" applyFont="1" applyFill="1" applyBorder="1" applyAlignment="1" applyProtection="1">
      <alignment horizontal="center" vertical="center"/>
    </xf>
    <xf numFmtId="0" fontId="2" fillId="3" borderId="12" xfId="0" applyFont="1" applyFill="1" applyBorder="1" applyAlignment="1" applyProtection="1">
      <alignment vertical="center"/>
    </xf>
    <xf numFmtId="0" fontId="6" fillId="0" borderId="0" xfId="0" applyFont="1"/>
    <xf numFmtId="0" fontId="2" fillId="0" borderId="0" xfId="0" applyFont="1"/>
    <xf numFmtId="5" fontId="5" fillId="3" borderId="9" xfId="0" applyNumberFormat="1" applyFont="1" applyFill="1" applyBorder="1" applyAlignment="1" applyProtection="1">
      <alignment horizontal="right" vertical="center"/>
    </xf>
    <xf numFmtId="1" fontId="5" fillId="3" borderId="14" xfId="0" applyNumberFormat="1" applyFont="1" applyFill="1" applyBorder="1" applyAlignment="1" applyProtection="1">
      <alignment horizontal="center" vertical="center"/>
    </xf>
    <xf numFmtId="0" fontId="2" fillId="3" borderId="0" xfId="0" applyFont="1" applyFill="1" applyBorder="1" applyAlignment="1" applyProtection="1">
      <alignment vertical="center"/>
    </xf>
    <xf numFmtId="1" fontId="2" fillId="3" borderId="15" xfId="0" applyNumberFormat="1" applyFont="1" applyFill="1" applyBorder="1" applyAlignment="1" applyProtection="1">
      <alignment vertical="center"/>
    </xf>
    <xf numFmtId="5" fontId="5" fillId="3" borderId="12" xfId="0" applyNumberFormat="1" applyFont="1" applyFill="1" applyBorder="1" applyAlignment="1" applyProtection="1">
      <alignment horizontal="right" vertical="center"/>
    </xf>
    <xf numFmtId="5" fontId="5" fillId="0" borderId="12" xfId="0" applyNumberFormat="1" applyFont="1" applyBorder="1" applyAlignment="1">
      <alignment horizontal="right" vertical="center"/>
    </xf>
    <xf numFmtId="0" fontId="10" fillId="0" borderId="16" xfId="2" applyFont="1" applyBorder="1" applyAlignment="1">
      <alignment horizontal="center" vertical="top" wrapText="1"/>
    </xf>
    <xf numFmtId="0" fontId="10" fillId="0" borderId="22" xfId="2" applyFont="1" applyBorder="1" applyAlignment="1">
      <alignment horizontal="center" vertical="top" wrapText="1"/>
    </xf>
    <xf numFmtId="0" fontId="10" fillId="0" borderId="22" xfId="2" applyFont="1" applyFill="1" applyBorder="1" applyAlignment="1">
      <alignment horizontal="center" vertical="top" wrapText="1"/>
    </xf>
    <xf numFmtId="0" fontId="2" fillId="0" borderId="12" xfId="2" applyFont="1" applyBorder="1" applyAlignment="1">
      <alignment horizontal="center" vertical="top" wrapText="1"/>
    </xf>
    <xf numFmtId="3" fontId="2" fillId="0" borderId="12" xfId="2" applyNumberFormat="1" applyFont="1" applyFill="1" applyBorder="1" applyAlignment="1">
      <alignment horizontal="center" vertical="top" wrapText="1"/>
    </xf>
    <xf numFmtId="0" fontId="2" fillId="0" borderId="12" xfId="2" applyFont="1" applyFill="1" applyBorder="1" applyAlignment="1">
      <alignment horizontal="center" vertical="top" wrapText="1"/>
    </xf>
    <xf numFmtId="0" fontId="11" fillId="0" borderId="0" xfId="2" applyFont="1"/>
    <xf numFmtId="0" fontId="13" fillId="0" borderId="12" xfId="2" applyFont="1" applyFill="1" applyBorder="1" applyAlignment="1">
      <alignment horizontal="center" vertical="top" wrapText="1"/>
    </xf>
    <xf numFmtId="0" fontId="14" fillId="0" borderId="12" xfId="2" applyFont="1" applyBorder="1" applyAlignment="1">
      <alignment horizontal="center" vertical="top" wrapText="1"/>
    </xf>
    <xf numFmtId="0" fontId="13" fillId="0" borderId="12" xfId="2" applyFont="1" applyBorder="1" applyAlignment="1">
      <alignment horizontal="center" vertical="top" wrapText="1"/>
    </xf>
    <xf numFmtId="0" fontId="2" fillId="0" borderId="12" xfId="0" applyFont="1" applyFill="1" applyBorder="1" applyAlignment="1">
      <alignment horizontal="left" vertical="top" wrapText="1"/>
    </xf>
    <xf numFmtId="3" fontId="14" fillId="0" borderId="12" xfId="2" applyNumberFormat="1" applyFont="1" applyFill="1" applyBorder="1" applyAlignment="1">
      <alignment horizontal="center" vertical="center" wrapText="1"/>
    </xf>
    <xf numFmtId="0" fontId="14" fillId="0" borderId="12" xfId="2" applyFont="1" applyFill="1" applyBorder="1" applyAlignment="1">
      <alignment horizontal="center" vertical="center" wrapText="1"/>
    </xf>
    <xf numFmtId="0" fontId="14" fillId="0" borderId="12" xfId="2" applyFont="1" applyFill="1" applyBorder="1" applyAlignment="1">
      <alignment vertical="top" wrapText="1"/>
    </xf>
    <xf numFmtId="0" fontId="14" fillId="0" borderId="12" xfId="2" applyFont="1" applyFill="1" applyBorder="1" applyAlignment="1">
      <alignment horizontal="center" vertical="top" wrapText="1"/>
    </xf>
    <xf numFmtId="0" fontId="8" fillId="0" borderId="0" xfId="2" applyFont="1"/>
    <xf numFmtId="0" fontId="15" fillId="0" borderId="0" xfId="2" applyFont="1" applyAlignment="1">
      <alignment horizontal="right"/>
    </xf>
    <xf numFmtId="1" fontId="16" fillId="0" borderId="0" xfId="2" applyNumberFormat="1" applyFont="1"/>
    <xf numFmtId="5" fontId="2" fillId="3" borderId="3" xfId="0" applyNumberFormat="1" applyFont="1" applyFill="1" applyBorder="1" applyAlignment="1" applyProtection="1">
      <alignment horizontal="right" vertical="center"/>
    </xf>
    <xf numFmtId="5" fontId="2" fillId="3" borderId="7" xfId="0" applyNumberFormat="1" applyFont="1" applyFill="1" applyBorder="1" applyAlignment="1" applyProtection="1">
      <alignment horizontal="right" vertical="center"/>
    </xf>
    <xf numFmtId="0" fontId="6" fillId="0" borderId="0" xfId="0" applyFont="1" applyProtection="1"/>
    <xf numFmtId="1" fontId="6" fillId="0" borderId="0" xfId="0" applyNumberFormat="1" applyFont="1" applyProtection="1"/>
    <xf numFmtId="0" fontId="2" fillId="0" borderId="0" xfId="0" applyFont="1" applyProtection="1"/>
    <xf numFmtId="0" fontId="2" fillId="2" borderId="5" xfId="0" applyFont="1" applyFill="1" applyBorder="1" applyProtection="1"/>
    <xf numFmtId="0" fontId="2" fillId="3" borderId="24" xfId="0" applyFont="1" applyFill="1" applyBorder="1" applyAlignment="1" applyProtection="1">
      <alignment horizontal="center" vertical="center"/>
    </xf>
    <xf numFmtId="1" fontId="2" fillId="3" borderId="1" xfId="0" applyNumberFormat="1" applyFont="1" applyFill="1" applyBorder="1" applyAlignment="1" applyProtection="1">
      <alignment horizontal="center" vertical="center"/>
    </xf>
    <xf numFmtId="1" fontId="2" fillId="3" borderId="4" xfId="0" applyNumberFormat="1" applyFont="1" applyFill="1" applyBorder="1" applyAlignment="1" applyProtection="1">
      <alignment horizontal="center" vertical="center"/>
    </xf>
    <xf numFmtId="0" fontId="2" fillId="3" borderId="25" xfId="0" quotePrefix="1" applyFont="1" applyFill="1" applyBorder="1" applyAlignment="1" applyProtection="1">
      <alignment horizontal="center" vertical="center"/>
    </xf>
    <xf numFmtId="0" fontId="2" fillId="3" borderId="24" xfId="0" applyFont="1" applyFill="1" applyBorder="1" applyAlignment="1" applyProtection="1"/>
    <xf numFmtId="0" fontId="2" fillId="2" borderId="25"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1" fontId="2" fillId="3" borderId="0" xfId="0" applyNumberFormat="1" applyFont="1" applyFill="1" applyBorder="1" applyAlignment="1" applyProtection="1">
      <alignment horizontal="center" vertical="center"/>
    </xf>
    <xf numFmtId="0" fontId="2" fillId="3" borderId="24" xfId="0" quotePrefix="1" applyFont="1" applyFill="1" applyBorder="1" applyAlignment="1" applyProtection="1">
      <alignment horizontal="center" vertical="center"/>
    </xf>
    <xf numFmtId="1" fontId="2" fillId="3" borderId="26" xfId="0" applyNumberFormat="1"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5" fontId="5" fillId="3" borderId="6" xfId="0" applyNumberFormat="1" applyFont="1" applyFill="1" applyBorder="1" applyAlignment="1" applyProtection="1">
      <alignment horizontal="right" vertical="center"/>
    </xf>
    <xf numFmtId="0" fontId="2" fillId="0" borderId="24" xfId="0" applyFont="1" applyBorder="1" applyAlignment="1" applyProtection="1">
      <alignment horizontal="center"/>
    </xf>
    <xf numFmtId="164" fontId="2" fillId="0" borderId="24" xfId="0" applyNumberFormat="1" applyFont="1" applyFill="1" applyBorder="1" applyAlignment="1" applyProtection="1">
      <alignment horizontal="center"/>
    </xf>
    <xf numFmtId="165" fontId="2" fillId="0" borderId="24" xfId="1" applyNumberFormat="1" applyFont="1" applyFill="1" applyBorder="1" applyAlignment="1" applyProtection="1">
      <alignment horizontal="center"/>
    </xf>
    <xf numFmtId="164" fontId="2" fillId="3" borderId="2" xfId="0" applyNumberFormat="1" applyFont="1" applyFill="1" applyBorder="1" applyAlignment="1" applyProtection="1">
      <alignment horizontal="center" vertical="center"/>
    </xf>
    <xf numFmtId="5" fontId="2" fillId="2" borderId="3" xfId="0" applyNumberFormat="1" applyFont="1" applyFill="1" applyBorder="1" applyAlignment="1" applyProtection="1">
      <alignment horizontal="right"/>
    </xf>
    <xf numFmtId="5" fontId="2" fillId="3" borderId="7" xfId="0" applyNumberFormat="1" applyFont="1" applyFill="1" applyBorder="1" applyAlignment="1" applyProtection="1">
      <alignment horizontal="right"/>
    </xf>
    <xf numFmtId="5" fontId="2" fillId="2" borderId="7" xfId="0" applyNumberFormat="1" applyFont="1" applyFill="1" applyBorder="1" applyAlignment="1" applyProtection="1">
      <alignment horizontal="right" vertical="center"/>
    </xf>
    <xf numFmtId="0" fontId="5" fillId="0" borderId="24" xfId="0" applyFont="1" applyBorder="1" applyProtection="1"/>
    <xf numFmtId="1" fontId="5" fillId="0" borderId="24" xfId="0" applyNumberFormat="1" applyFont="1" applyBorder="1" applyProtection="1"/>
    <xf numFmtId="5" fontId="5" fillId="0" borderId="24" xfId="0" applyNumberFormat="1" applyFont="1" applyBorder="1" applyProtection="1"/>
    <xf numFmtId="0" fontId="17" fillId="0" borderId="0" xfId="0" applyFont="1" applyAlignment="1">
      <alignment horizontal="left" wrapText="1"/>
    </xf>
    <xf numFmtId="3" fontId="2" fillId="3" borderId="0" xfId="0" applyNumberFormat="1" applyFont="1" applyFill="1" applyBorder="1" applyAlignment="1" applyProtection="1">
      <alignment vertical="center"/>
    </xf>
    <xf numFmtId="0" fontId="2" fillId="0" borderId="31" xfId="0" quotePrefix="1" applyFont="1" applyBorder="1" applyAlignment="1" applyProtection="1">
      <alignment horizontal="center"/>
    </xf>
    <xf numFmtId="0" fontId="5" fillId="0" borderId="31" xfId="0" applyFont="1" applyBorder="1" applyProtection="1"/>
    <xf numFmtId="5" fontId="5" fillId="0" borderId="24" xfId="0" applyNumberFormat="1" applyFont="1" applyBorder="1" applyAlignment="1" applyProtection="1">
      <alignment horizontal="right" vertical="center"/>
    </xf>
    <xf numFmtId="0" fontId="2" fillId="0" borderId="2" xfId="0" applyFont="1" applyBorder="1" applyAlignment="1" applyProtection="1">
      <alignment vertical="center"/>
    </xf>
    <xf numFmtId="1" fontId="2" fillId="0" borderId="2" xfId="0" applyNumberFormat="1" applyFont="1" applyBorder="1" applyAlignment="1" applyProtection="1">
      <alignment horizontal="center" vertical="center"/>
    </xf>
    <xf numFmtId="0" fontId="2" fillId="0" borderId="2" xfId="0" applyFont="1" applyBorder="1" applyAlignment="1" applyProtection="1">
      <alignment horizontal="center" vertical="center"/>
    </xf>
    <xf numFmtId="164" fontId="2" fillId="0" borderId="2" xfId="0" applyNumberFormat="1" applyFont="1" applyBorder="1" applyAlignment="1" applyProtection="1">
      <alignment horizontal="center" vertical="center"/>
    </xf>
    <xf numFmtId="0" fontId="2" fillId="0" borderId="3" xfId="0" applyFont="1" applyBorder="1" applyAlignment="1" applyProtection="1">
      <alignment horizontal="center" vertical="center"/>
    </xf>
    <xf numFmtId="7" fontId="2" fillId="0" borderId="3" xfId="0" applyNumberFormat="1" applyFont="1" applyFill="1" applyBorder="1" applyAlignment="1" applyProtection="1">
      <alignment horizontal="right" vertical="center"/>
    </xf>
    <xf numFmtId="0" fontId="2" fillId="0" borderId="2" xfId="0" applyFont="1" applyBorder="1" applyAlignment="1" applyProtection="1">
      <alignment horizontal="left" vertical="center" wrapText="1"/>
    </xf>
    <xf numFmtId="0" fontId="2" fillId="0" borderId="2" xfId="0" applyFont="1" applyFill="1" applyBorder="1" applyAlignment="1" applyProtection="1">
      <alignment horizontal="center" vertical="center"/>
    </xf>
    <xf numFmtId="0" fontId="2" fillId="0" borderId="2" xfId="0" applyFont="1" applyBorder="1" applyAlignment="1" applyProtection="1">
      <alignment horizontal="left" vertical="center"/>
    </xf>
    <xf numFmtId="0" fontId="5" fillId="0" borderId="2" xfId="0" applyFont="1" applyBorder="1" applyAlignment="1" applyProtection="1">
      <alignment horizontal="left" vertical="center"/>
    </xf>
    <xf numFmtId="7" fontId="5" fillId="0" borderId="3" xfId="0" applyNumberFormat="1" applyFont="1" applyBorder="1" applyAlignment="1" applyProtection="1">
      <alignment horizontal="center" vertical="center"/>
    </xf>
    <xf numFmtId="0" fontId="2" fillId="0" borderId="3" xfId="0" applyFont="1" applyBorder="1" applyAlignment="1" applyProtection="1">
      <alignment horizontal="left" vertical="center"/>
    </xf>
    <xf numFmtId="5" fontId="5" fillId="0" borderId="3" xfId="0" applyNumberFormat="1" applyFont="1" applyBorder="1" applyAlignment="1" applyProtection="1">
      <alignment horizontal="right" vertical="center"/>
    </xf>
    <xf numFmtId="7" fontId="2" fillId="0" borderId="0" xfId="0" applyNumberFormat="1" applyFont="1" applyBorder="1" applyProtection="1"/>
    <xf numFmtId="0" fontId="4" fillId="0" borderId="0" xfId="0" applyFont="1"/>
    <xf numFmtId="0" fontId="2" fillId="0" borderId="0" xfId="0" applyFont="1" applyAlignment="1" applyProtection="1">
      <alignment horizontal="left"/>
    </xf>
    <xf numFmtId="5" fontId="2" fillId="0" borderId="3" xfId="0" applyNumberFormat="1" applyFont="1" applyFill="1" applyBorder="1" applyAlignment="1" applyProtection="1">
      <alignment horizontal="right" vertical="center"/>
    </xf>
    <xf numFmtId="3" fontId="2" fillId="0" borderId="3" xfId="0" applyNumberFormat="1" applyFont="1" applyBorder="1" applyAlignment="1" applyProtection="1">
      <alignment horizontal="center" vertical="center"/>
    </xf>
    <xf numFmtId="1" fontId="2" fillId="0" borderId="2"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xf>
    <xf numFmtId="0" fontId="5" fillId="2" borderId="2" xfId="0" applyFont="1" applyFill="1" applyBorder="1" applyAlignment="1" applyProtection="1">
      <alignment horizontal="center" vertical="center" wrapText="1"/>
    </xf>
    <xf numFmtId="2" fontId="2" fillId="0" borderId="2" xfId="0" applyNumberFormat="1" applyFont="1" applyBorder="1" applyAlignment="1" applyProtection="1">
      <alignment horizontal="center" vertical="center"/>
    </xf>
    <xf numFmtId="5" fontId="2" fillId="0" borderId="3" xfId="0" applyNumberFormat="1" applyFont="1" applyFill="1" applyBorder="1" applyAlignment="1" applyProtection="1"/>
    <xf numFmtId="166" fontId="2" fillId="0" borderId="3" xfId="0" applyNumberFormat="1" applyFont="1" applyFill="1" applyBorder="1" applyAlignment="1" applyProtection="1"/>
    <xf numFmtId="7" fontId="2" fillId="0" borderId="3" xfId="0" applyNumberFormat="1" applyFont="1" applyFill="1" applyBorder="1" applyAlignment="1" applyProtection="1"/>
    <xf numFmtId="5" fontId="5" fillId="0" borderId="3" xfId="0" applyNumberFormat="1" applyFont="1" applyBorder="1" applyAlignment="1" applyProtection="1"/>
    <xf numFmtId="3" fontId="6" fillId="0" borderId="0" xfId="0" applyNumberFormat="1" applyFont="1" applyProtection="1"/>
    <xf numFmtId="0" fontId="3" fillId="0" borderId="0" xfId="0" applyFont="1" applyAlignment="1">
      <alignment horizontal="left" wrapText="1"/>
    </xf>
    <xf numFmtId="0" fontId="4" fillId="3" borderId="12" xfId="0" applyFont="1" applyFill="1" applyBorder="1" applyAlignment="1" applyProtection="1">
      <alignment vertical="center" wrapText="1"/>
      <protection locked="0"/>
    </xf>
    <xf numFmtId="0" fontId="2" fillId="0" borderId="12" xfId="0" applyFont="1" applyBorder="1" applyAlignment="1">
      <alignment vertical="center"/>
    </xf>
    <xf numFmtId="0" fontId="18" fillId="0" borderId="12" xfId="0" applyFont="1" applyBorder="1" applyAlignment="1">
      <alignment horizontal="center" vertical="center" wrapText="1"/>
    </xf>
    <xf numFmtId="0" fontId="10" fillId="0" borderId="12" xfId="0" applyFont="1" applyBorder="1" applyAlignment="1">
      <alignment vertical="center" wrapText="1"/>
    </xf>
    <xf numFmtId="3" fontId="10" fillId="0" borderId="12" xfId="0" applyNumberFormat="1" applyFont="1" applyBorder="1" applyAlignment="1">
      <alignment horizontal="center" vertical="center" wrapText="1"/>
    </xf>
    <xf numFmtId="6" fontId="10" fillId="0" borderId="12" xfId="0" applyNumberFormat="1" applyFont="1" applyBorder="1" applyAlignment="1">
      <alignment horizontal="right" vertical="center" wrapText="1"/>
    </xf>
    <xf numFmtId="0" fontId="18" fillId="0" borderId="12" xfId="0" applyFont="1" applyBorder="1" applyAlignment="1">
      <alignment vertical="center" wrapText="1"/>
    </xf>
    <xf numFmtId="0" fontId="18" fillId="0" borderId="12" xfId="0" applyFont="1" applyBorder="1" applyAlignment="1">
      <alignment horizontal="right" vertical="center" wrapText="1"/>
    </xf>
    <xf numFmtId="3" fontId="18" fillId="0" borderId="12" xfId="0" applyNumberFormat="1" applyFont="1" applyBorder="1" applyAlignment="1">
      <alignment horizontal="center" vertical="center" wrapText="1"/>
    </xf>
    <xf numFmtId="6" fontId="18" fillId="0" borderId="12" xfId="0" applyNumberFormat="1" applyFont="1" applyBorder="1" applyAlignment="1">
      <alignment horizontal="right" vertical="center" wrapText="1"/>
    </xf>
    <xf numFmtId="0" fontId="17" fillId="0" borderId="0" xfId="0" applyFont="1" applyAlignment="1">
      <alignment wrapText="1"/>
    </xf>
    <xf numFmtId="0" fontId="2" fillId="3" borderId="12" xfId="0" applyFont="1" applyFill="1" applyBorder="1" applyAlignment="1" applyProtection="1">
      <alignment vertical="center" wrapText="1"/>
    </xf>
    <xf numFmtId="0" fontId="7" fillId="3" borderId="12" xfId="0" applyFont="1" applyFill="1" applyBorder="1" applyAlignment="1" applyProtection="1">
      <alignment wrapText="1"/>
    </xf>
    <xf numFmtId="0" fontId="5" fillId="0" borderId="12" xfId="0" applyFont="1" applyBorder="1" applyAlignment="1">
      <alignment wrapText="1"/>
    </xf>
    <xf numFmtId="0" fontId="5" fillId="2" borderId="2" xfId="0" applyFont="1" applyFill="1" applyBorder="1" applyAlignment="1" applyProtection="1">
      <alignment horizontal="center" vertical="center"/>
    </xf>
    <xf numFmtId="0" fontId="18" fillId="0" borderId="21" xfId="2" applyFont="1" applyBorder="1" applyAlignment="1">
      <alignment vertical="top" wrapText="1"/>
    </xf>
    <xf numFmtId="0" fontId="10" fillId="0" borderId="12" xfId="2" applyFont="1" applyBorder="1" applyAlignment="1">
      <alignment horizontal="center" vertical="center" wrapText="1"/>
    </xf>
    <xf numFmtId="0" fontId="5" fillId="0" borderId="0" xfId="0" applyFont="1"/>
    <xf numFmtId="0" fontId="2" fillId="0" borderId="3"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xf>
    <xf numFmtId="3" fontId="2" fillId="3" borderId="10" xfId="0" applyNumberFormat="1" applyFont="1" applyFill="1" applyBorder="1" applyAlignment="1" applyProtection="1">
      <alignment horizontal="center" vertical="center"/>
    </xf>
    <xf numFmtId="3" fontId="2" fillId="3" borderId="2" xfId="0" applyNumberFormat="1" applyFont="1" applyFill="1" applyBorder="1" applyAlignment="1" applyProtection="1">
      <alignment horizontal="center" vertical="center"/>
    </xf>
    <xf numFmtId="167" fontId="2" fillId="3" borderId="3" xfId="0" applyNumberFormat="1" applyFont="1" applyFill="1" applyBorder="1" applyAlignment="1" applyProtection="1">
      <alignment horizontal="center" vertical="center"/>
    </xf>
    <xf numFmtId="3" fontId="2" fillId="3" borderId="3"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top" wrapText="1"/>
    </xf>
    <xf numFmtId="0" fontId="6" fillId="0" borderId="0" xfId="0" applyFont="1" applyFill="1" applyProtection="1"/>
    <xf numFmtId="0" fontId="6" fillId="0" borderId="0" xfId="0" applyFont="1" applyFill="1"/>
    <xf numFmtId="0" fontId="6" fillId="0" borderId="0" xfId="0" applyFont="1" applyFill="1" applyAlignment="1" applyProtection="1">
      <alignment vertical="center"/>
    </xf>
    <xf numFmtId="0" fontId="6" fillId="0" borderId="0" xfId="0" applyFont="1" applyAlignment="1" applyProtection="1">
      <alignment horizontal="left"/>
    </xf>
    <xf numFmtId="168" fontId="2" fillId="0" borderId="12" xfId="0" applyNumberFormat="1" applyFont="1" applyBorder="1" applyProtection="1"/>
    <xf numFmtId="7" fontId="2" fillId="0" borderId="12" xfId="0" applyNumberFormat="1" applyFont="1" applyBorder="1" applyProtection="1"/>
    <xf numFmtId="168" fontId="4" fillId="0" borderId="12" xfId="0" applyNumberFormat="1" applyFont="1" applyBorder="1"/>
    <xf numFmtId="168" fontId="2" fillId="0" borderId="12" xfId="0" applyNumberFormat="1" applyFont="1" applyBorder="1"/>
    <xf numFmtId="0" fontId="6" fillId="0" borderId="32" xfId="0" applyFont="1" applyFill="1" applyBorder="1" applyAlignment="1" applyProtection="1">
      <alignment vertical="center"/>
    </xf>
    <xf numFmtId="1" fontId="22" fillId="3" borderId="8" xfId="0" applyNumberFormat="1" applyFont="1" applyFill="1" applyBorder="1" applyAlignment="1" applyProtection="1">
      <alignment horizontal="center" vertical="center"/>
    </xf>
    <xf numFmtId="5" fontId="7" fillId="3" borderId="3" xfId="0" applyNumberFormat="1" applyFont="1" applyFill="1" applyBorder="1" applyAlignment="1" applyProtection="1">
      <alignment horizontal="right" vertical="center"/>
    </xf>
    <xf numFmtId="0" fontId="5" fillId="0" borderId="0" xfId="0" applyFont="1" applyBorder="1" applyAlignment="1" applyProtection="1"/>
    <xf numFmtId="3" fontId="6" fillId="0" borderId="0" xfId="0" applyNumberFormat="1" applyFont="1"/>
    <xf numFmtId="5" fontId="6" fillId="0" borderId="0" xfId="0" applyNumberFormat="1" applyFont="1"/>
    <xf numFmtId="0" fontId="5" fillId="2" borderId="12" xfId="0" applyFont="1" applyFill="1" applyBorder="1" applyAlignment="1" applyProtection="1">
      <alignment vertical="center" wrapText="1"/>
    </xf>
    <xf numFmtId="0" fontId="5" fillId="2" borderId="12" xfId="0" applyFont="1" applyFill="1" applyBorder="1" applyAlignment="1" applyProtection="1">
      <alignment horizontal="center" vertical="top" wrapText="1"/>
    </xf>
    <xf numFmtId="7" fontId="2" fillId="3" borderId="12" xfId="0" applyNumberFormat="1" applyFont="1" applyFill="1" applyBorder="1" applyAlignment="1" applyProtection="1">
      <alignment horizontal="right" vertical="center"/>
    </xf>
    <xf numFmtId="0" fontId="2" fillId="2" borderId="12" xfId="0" applyFont="1" applyFill="1" applyBorder="1" applyAlignment="1" applyProtection="1">
      <alignment horizontal="center" vertical="center"/>
    </xf>
    <xf numFmtId="7" fontId="2" fillId="2" borderId="12" xfId="0" applyNumberFormat="1" applyFont="1" applyFill="1" applyBorder="1" applyAlignment="1" applyProtection="1">
      <alignment horizontal="right" vertical="center"/>
    </xf>
    <xf numFmtId="0" fontId="2" fillId="0" borderId="12" xfId="0" applyFont="1" applyFill="1" applyBorder="1" applyAlignment="1" applyProtection="1">
      <alignment horizontal="center" vertical="center"/>
    </xf>
    <xf numFmtId="1" fontId="2" fillId="0" borderId="12" xfId="0" applyNumberFormat="1" applyFont="1" applyFill="1" applyBorder="1" applyAlignment="1" applyProtection="1">
      <alignment horizontal="center" vertical="center"/>
    </xf>
    <xf numFmtId="164" fontId="2" fillId="0" borderId="12" xfId="0" applyNumberFormat="1" applyFont="1" applyFill="1" applyBorder="1" applyAlignment="1" applyProtection="1">
      <alignment horizontal="center" vertical="center"/>
    </xf>
    <xf numFmtId="7" fontId="2" fillId="0" borderId="12" xfId="0" applyNumberFormat="1" applyFont="1" applyFill="1" applyBorder="1" applyAlignment="1" applyProtection="1">
      <alignment horizontal="right" vertical="center"/>
    </xf>
    <xf numFmtId="0" fontId="2" fillId="2" borderId="12" xfId="0" applyFont="1" applyFill="1" applyBorder="1" applyAlignment="1" applyProtection="1">
      <alignment vertical="center"/>
    </xf>
    <xf numFmtId="5" fontId="2" fillId="0" borderId="12" xfId="0" applyNumberFormat="1" applyFont="1" applyFill="1" applyBorder="1" applyAlignment="1" applyProtection="1">
      <alignment horizontal="right" vertical="center"/>
    </xf>
    <xf numFmtId="3" fontId="2" fillId="3" borderId="12" xfId="0" applyNumberFormat="1" applyFont="1" applyFill="1" applyBorder="1" applyAlignment="1" applyProtection="1">
      <alignment horizontal="center" vertical="center"/>
    </xf>
    <xf numFmtId="0" fontId="7" fillId="3" borderId="12" xfId="0" applyFont="1" applyFill="1" applyBorder="1" applyAlignment="1" applyProtection="1">
      <alignment vertical="center" wrapText="1"/>
    </xf>
    <xf numFmtId="2" fontId="2" fillId="0" borderId="12" xfId="0" applyNumberFormat="1" applyFont="1" applyFill="1" applyBorder="1" applyAlignment="1" applyProtection="1">
      <alignment horizontal="center" vertical="center"/>
    </xf>
    <xf numFmtId="2" fontId="2" fillId="3" borderId="12" xfId="0" applyNumberFormat="1" applyFont="1" applyFill="1" applyBorder="1" applyAlignment="1" applyProtection="1">
      <alignment horizontal="center" vertical="center"/>
    </xf>
    <xf numFmtId="0" fontId="5" fillId="3" borderId="12" xfId="0" applyFont="1" applyFill="1" applyBorder="1" applyAlignment="1" applyProtection="1">
      <alignment wrapText="1"/>
    </xf>
    <xf numFmtId="0" fontId="5" fillId="3" borderId="12" xfId="0" applyFont="1" applyFill="1" applyBorder="1" applyAlignment="1" applyProtection="1">
      <alignment vertical="center" wrapText="1"/>
    </xf>
    <xf numFmtId="3" fontId="2" fillId="3" borderId="12" xfId="0" applyNumberFormat="1" applyFont="1" applyFill="1" applyBorder="1" applyAlignment="1" applyProtection="1">
      <alignment vertical="center"/>
    </xf>
    <xf numFmtId="1" fontId="5" fillId="3" borderId="12" xfId="0" applyNumberFormat="1" applyFont="1" applyFill="1" applyBorder="1" applyAlignment="1" applyProtection="1">
      <alignment horizontal="center" vertical="center"/>
    </xf>
    <xf numFmtId="1" fontId="2" fillId="3" borderId="12" xfId="0" applyNumberFormat="1" applyFont="1" applyFill="1" applyBorder="1" applyAlignment="1" applyProtection="1">
      <alignment vertical="center"/>
    </xf>
    <xf numFmtId="3" fontId="5" fillId="3" borderId="12" xfId="0" applyNumberFormat="1" applyFont="1" applyFill="1" applyBorder="1" applyAlignment="1" applyProtection="1">
      <alignment horizontal="center" vertical="center"/>
    </xf>
    <xf numFmtId="1" fontId="5" fillId="3" borderId="12" xfId="0" applyNumberFormat="1" applyFont="1" applyFill="1" applyBorder="1" applyAlignment="1" applyProtection="1">
      <alignment horizontal="left" vertical="center"/>
    </xf>
    <xf numFmtId="0" fontId="6" fillId="0" borderId="0" xfId="0" applyFont="1" applyBorder="1" applyProtection="1"/>
    <xf numFmtId="1" fontId="6" fillId="0" borderId="0" xfId="0" applyNumberFormat="1" applyFont="1" applyBorder="1" applyProtection="1"/>
    <xf numFmtId="0" fontId="6" fillId="0" borderId="0" xfId="0" applyFont="1" applyBorder="1"/>
    <xf numFmtId="0" fontId="5" fillId="2" borderId="33" xfId="0" applyFont="1" applyFill="1" applyBorder="1" applyAlignment="1" applyProtection="1">
      <alignment horizontal="center" vertical="center"/>
    </xf>
    <xf numFmtId="0" fontId="2" fillId="3" borderId="33" xfId="0" applyFont="1" applyFill="1" applyBorder="1" applyAlignment="1" applyProtection="1">
      <alignment vertical="center" wrapText="1"/>
    </xf>
    <xf numFmtId="0" fontId="7" fillId="3" borderId="33" xfId="0" applyFont="1" applyFill="1" applyBorder="1" applyAlignment="1" applyProtection="1">
      <alignment vertical="center" wrapText="1"/>
    </xf>
    <xf numFmtId="0" fontId="7" fillId="3" borderId="35" xfId="0" applyFont="1" applyFill="1" applyBorder="1" applyAlignment="1" applyProtection="1">
      <alignment wrapText="1"/>
    </xf>
    <xf numFmtId="0" fontId="5" fillId="3" borderId="36" xfId="0" applyFont="1" applyFill="1" applyBorder="1" applyAlignment="1" applyProtection="1">
      <alignment wrapText="1"/>
    </xf>
    <xf numFmtId="0" fontId="5" fillId="3" borderId="36" xfId="0" applyFont="1" applyFill="1" applyBorder="1" applyAlignment="1" applyProtection="1">
      <alignment vertical="center" wrapText="1"/>
    </xf>
    <xf numFmtId="0" fontId="5" fillId="0" borderId="36" xfId="0" applyFont="1" applyBorder="1" applyAlignment="1">
      <alignment wrapText="1"/>
    </xf>
    <xf numFmtId="0" fontId="2" fillId="3" borderId="33" xfId="0" applyFont="1" applyFill="1" applyBorder="1" applyAlignment="1" applyProtection="1">
      <alignment horizontal="left" vertical="center" wrapText="1" indent="1"/>
    </xf>
    <xf numFmtId="0" fontId="2" fillId="3" borderId="17" xfId="0" applyFont="1" applyFill="1" applyBorder="1" applyAlignment="1" applyProtection="1">
      <alignment horizontal="left" vertical="center" wrapText="1" indent="1"/>
    </xf>
    <xf numFmtId="0" fontId="2" fillId="3" borderId="34" xfId="0" applyFont="1" applyFill="1" applyBorder="1" applyAlignment="1" applyProtection="1">
      <alignment horizontal="left" vertical="center" wrapText="1" indent="1"/>
    </xf>
    <xf numFmtId="0" fontId="2" fillId="3" borderId="12" xfId="0" applyFont="1" applyFill="1" applyBorder="1" applyAlignment="1" applyProtection="1">
      <alignment horizontal="left" vertical="center" wrapText="1" indent="1"/>
    </xf>
    <xf numFmtId="0" fontId="2" fillId="3" borderId="17" xfId="0" applyFont="1" applyFill="1" applyBorder="1" applyAlignment="1" applyProtection="1">
      <alignment horizontal="left" wrapText="1" indent="1"/>
    </xf>
    <xf numFmtId="0" fontId="2" fillId="3" borderId="33" xfId="0" applyFont="1" applyFill="1" applyBorder="1" applyAlignment="1" applyProtection="1">
      <alignment horizontal="left" vertical="center" wrapText="1" indent="2"/>
    </xf>
    <xf numFmtId="0" fontId="2" fillId="3" borderId="17" xfId="0" applyFont="1" applyFill="1" applyBorder="1" applyAlignment="1" applyProtection="1">
      <alignment horizontal="left" vertical="center" wrapText="1" indent="2"/>
    </xf>
    <xf numFmtId="0" fontId="2" fillId="3" borderId="12" xfId="0" applyFont="1" applyFill="1" applyBorder="1" applyAlignment="1" applyProtection="1">
      <alignment horizontal="left" wrapText="1" indent="1"/>
    </xf>
    <xf numFmtId="0" fontId="2" fillId="3" borderId="12" xfId="0" applyFont="1" applyFill="1" applyBorder="1" applyAlignment="1" applyProtection="1">
      <alignment horizontal="left" vertical="center" wrapText="1" indent="2"/>
    </xf>
    <xf numFmtId="0" fontId="19" fillId="0" borderId="0" xfId="0" applyFont="1" applyAlignment="1" applyProtection="1">
      <alignment horizontal="left" vertical="top" wrapText="1"/>
    </xf>
    <xf numFmtId="0" fontId="2" fillId="0" borderId="12" xfId="0" applyFont="1" applyBorder="1" applyAlignment="1">
      <alignment horizont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17" fillId="0" borderId="0" xfId="0" applyFont="1" applyAlignment="1">
      <alignment horizontal="left" wrapText="1"/>
    </xf>
    <xf numFmtId="3" fontId="7" fillId="3" borderId="2" xfId="0" applyNumberFormat="1" applyFont="1" applyFill="1" applyBorder="1" applyAlignment="1" applyProtection="1">
      <alignment horizontal="center" vertical="center"/>
    </xf>
    <xf numFmtId="3" fontId="7" fillId="3" borderId="1" xfId="0" applyNumberFormat="1" applyFont="1" applyFill="1" applyBorder="1" applyAlignment="1" applyProtection="1">
      <alignment horizontal="center" vertical="center"/>
    </xf>
    <xf numFmtId="3" fontId="7" fillId="3" borderId="7" xfId="0" applyNumberFormat="1" applyFont="1" applyFill="1" applyBorder="1" applyAlignment="1" applyProtection="1">
      <alignment horizontal="center" vertical="center"/>
    </xf>
    <xf numFmtId="3" fontId="5" fillId="3" borderId="2" xfId="0" applyNumberFormat="1" applyFont="1" applyFill="1" applyBorder="1" applyAlignment="1" applyProtection="1">
      <alignment horizontal="center" vertical="center"/>
    </xf>
    <xf numFmtId="3" fontId="5" fillId="3" borderId="1" xfId="0" applyNumberFormat="1" applyFont="1" applyFill="1" applyBorder="1" applyAlignment="1" applyProtection="1">
      <alignment horizontal="center" vertical="center"/>
    </xf>
    <xf numFmtId="3" fontId="5" fillId="3" borderId="7" xfId="0" applyNumberFormat="1" applyFont="1" applyFill="1" applyBorder="1" applyAlignment="1" applyProtection="1">
      <alignment horizontal="center" vertical="center"/>
    </xf>
    <xf numFmtId="3" fontId="5" fillId="3" borderId="27" xfId="0" applyNumberFormat="1" applyFont="1" applyFill="1" applyBorder="1" applyAlignment="1" applyProtection="1">
      <alignment horizontal="center" vertical="center"/>
    </xf>
    <xf numFmtId="3" fontId="5" fillId="3" borderId="28" xfId="0" applyNumberFormat="1" applyFont="1" applyFill="1" applyBorder="1" applyAlignment="1" applyProtection="1">
      <alignment horizontal="center" vertical="center"/>
    </xf>
    <xf numFmtId="3" fontId="5" fillId="3" borderId="29" xfId="0" applyNumberFormat="1" applyFont="1" applyFill="1" applyBorder="1" applyAlignment="1" applyProtection="1">
      <alignment horizontal="center" vertical="center"/>
    </xf>
    <xf numFmtId="3" fontId="5" fillId="0" borderId="25" xfId="0" applyNumberFormat="1"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10" fillId="0" borderId="0" xfId="0" applyFont="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left" wrapText="1"/>
    </xf>
    <xf numFmtId="0" fontId="2" fillId="0" borderId="0" xfId="0" applyFont="1" applyBorder="1" applyAlignment="1">
      <alignment horizontal="left"/>
    </xf>
    <xf numFmtId="3" fontId="5" fillId="3" borderId="12" xfId="0" applyNumberFormat="1" applyFont="1" applyFill="1" applyBorder="1" applyAlignment="1" applyProtection="1">
      <alignment horizontal="center" vertical="center"/>
    </xf>
    <xf numFmtId="3"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0" fontId="10"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xf>
    <xf numFmtId="0" fontId="3" fillId="0" borderId="0" xfId="0" applyFont="1" applyFill="1" applyBorder="1" applyAlignment="1">
      <alignment horizontal="left" vertical="top" wrapText="1"/>
    </xf>
    <xf numFmtId="0" fontId="2" fillId="0" borderId="0" xfId="0" applyFont="1" applyAlignment="1">
      <alignment horizontal="left"/>
    </xf>
    <xf numFmtId="3" fontId="5" fillId="0" borderId="2" xfId="0" applyNumberFormat="1"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7" xfId="0" applyFont="1" applyBorder="1" applyAlignment="1" applyProtection="1">
      <alignment horizontal="center" vertical="center"/>
    </xf>
    <xf numFmtId="0" fontId="3" fillId="0" borderId="0" xfId="0" applyFont="1" applyAlignment="1">
      <alignment horizontal="left" vertical="top" wrapText="1"/>
    </xf>
    <xf numFmtId="0" fontId="2" fillId="0" borderId="18" xfId="0" applyFont="1" applyBorder="1" applyAlignment="1">
      <alignment horizontal="center"/>
    </xf>
    <xf numFmtId="0" fontId="2" fillId="0" borderId="20" xfId="0" applyFont="1" applyBorder="1" applyAlignment="1">
      <alignment horizontal="center"/>
    </xf>
    <xf numFmtId="0" fontId="18" fillId="0" borderId="18" xfId="2" applyFont="1" applyBorder="1" applyAlignment="1">
      <alignment horizontal="center" vertical="top" wrapText="1"/>
    </xf>
    <xf numFmtId="0" fontId="18" fillId="0" borderId="19" xfId="2" applyFont="1" applyBorder="1" applyAlignment="1">
      <alignment horizontal="center" vertical="top" wrapText="1"/>
    </xf>
    <xf numFmtId="0" fontId="18" fillId="0" borderId="20" xfId="2" applyFont="1" applyBorder="1" applyAlignment="1">
      <alignment horizontal="center" vertical="top" wrapText="1"/>
    </xf>
    <xf numFmtId="0" fontId="10" fillId="0" borderId="18" xfId="2" applyFont="1" applyBorder="1" applyAlignment="1">
      <alignment horizontal="center" vertical="top" wrapText="1"/>
    </xf>
    <xf numFmtId="0" fontId="10" fillId="0" borderId="20" xfId="2" applyFont="1" applyBorder="1" applyAlignment="1">
      <alignment horizontal="center" vertical="top" wrapText="1"/>
    </xf>
    <xf numFmtId="0" fontId="9" fillId="0" borderId="12" xfId="2" applyFont="1" applyBorder="1" applyAlignment="1">
      <alignment horizontal="center" vertical="top" wrapText="1"/>
    </xf>
    <xf numFmtId="0" fontId="11" fillId="0" borderId="23" xfId="2" applyFont="1" applyBorder="1" applyAlignment="1">
      <alignment horizontal="left" wrapText="1"/>
    </xf>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M88"/>
  <sheetViews>
    <sheetView tabSelected="1" defaultGridColor="0" colorId="22" zoomScaleNormal="100" workbookViewId="0">
      <selection activeCell="E19" sqref="E19"/>
    </sheetView>
  </sheetViews>
  <sheetFormatPr defaultColWidth="9.77734375" defaultRowHeight="15.75" x14ac:dyDescent="0.25"/>
  <cols>
    <col min="1" max="1" width="30.21875" style="32" customWidth="1"/>
    <col min="2" max="5" width="9.33203125" style="32" customWidth="1"/>
    <col min="6" max="6" width="9.44140625" style="32" customWidth="1"/>
    <col min="7" max="7" width="9.5546875" style="32" customWidth="1"/>
    <col min="8" max="8" width="9.33203125" style="32" customWidth="1"/>
    <col min="9" max="9" width="10.77734375" style="32" customWidth="1"/>
    <col min="10" max="10" width="5" style="146" customWidth="1"/>
    <col min="11" max="16384" width="9.77734375" style="146"/>
  </cols>
  <sheetData>
    <row r="1" spans="1:247" ht="34.5" customHeight="1" x14ac:dyDescent="0.25">
      <c r="A1" s="200" t="s">
        <v>108</v>
      </c>
      <c r="B1" s="200"/>
      <c r="C1" s="200"/>
      <c r="D1" s="200"/>
      <c r="E1" s="200"/>
      <c r="F1" s="200"/>
      <c r="G1" s="200"/>
      <c r="H1" s="200"/>
      <c r="I1" s="200"/>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c r="EZ1" s="145"/>
      <c r="FA1" s="145"/>
      <c r="FB1" s="145"/>
      <c r="FC1" s="145"/>
      <c r="FD1" s="145"/>
      <c r="FE1" s="145"/>
      <c r="FF1" s="145"/>
      <c r="FG1" s="145"/>
      <c r="FH1" s="145"/>
      <c r="FI1" s="145"/>
      <c r="FJ1" s="145"/>
      <c r="FK1" s="145"/>
      <c r="FL1" s="145"/>
      <c r="FM1" s="145"/>
      <c r="FN1" s="145"/>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5"/>
      <c r="GT1" s="145"/>
      <c r="GU1" s="145"/>
      <c r="GV1" s="145"/>
      <c r="GW1" s="145"/>
      <c r="GX1" s="145"/>
      <c r="GY1" s="145"/>
      <c r="GZ1" s="145"/>
      <c r="HA1" s="145"/>
      <c r="HB1" s="145"/>
      <c r="HC1" s="145"/>
      <c r="HD1" s="145"/>
      <c r="HE1" s="145"/>
      <c r="HF1" s="145"/>
      <c r="HG1" s="145"/>
      <c r="HH1" s="145"/>
      <c r="HI1" s="145"/>
      <c r="HJ1" s="145"/>
      <c r="HK1" s="145"/>
      <c r="HL1" s="145"/>
      <c r="HM1" s="145"/>
      <c r="HN1" s="145"/>
      <c r="HO1" s="145"/>
      <c r="HP1" s="145"/>
      <c r="HQ1" s="145"/>
      <c r="HR1" s="145"/>
      <c r="HS1" s="145"/>
      <c r="HT1" s="145"/>
      <c r="HU1" s="145"/>
      <c r="HV1" s="145"/>
      <c r="HW1" s="145"/>
      <c r="HX1" s="145"/>
      <c r="HY1" s="145"/>
      <c r="HZ1" s="145"/>
      <c r="IA1" s="145"/>
      <c r="IB1" s="145"/>
      <c r="IC1" s="145"/>
      <c r="ID1" s="145"/>
      <c r="IE1" s="145"/>
      <c r="IF1" s="145"/>
      <c r="IG1" s="145"/>
      <c r="IH1" s="145"/>
      <c r="II1" s="145"/>
      <c r="IJ1" s="145"/>
      <c r="IK1" s="145"/>
      <c r="IL1" s="145"/>
      <c r="IM1" s="145"/>
    </row>
    <row r="2" spans="1:247" x14ac:dyDescent="0.25">
      <c r="A2" s="62"/>
      <c r="B2" s="106"/>
      <c r="C2" s="62"/>
      <c r="D2" s="62"/>
      <c r="E2" s="62"/>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row>
    <row r="3" spans="1:247" ht="80.25" customHeight="1" x14ac:dyDescent="0.25">
      <c r="A3" s="184" t="s">
        <v>10</v>
      </c>
      <c r="B3" s="14" t="s">
        <v>77</v>
      </c>
      <c r="C3" s="14" t="s">
        <v>78</v>
      </c>
      <c r="D3" s="14" t="s">
        <v>2</v>
      </c>
      <c r="E3" s="14" t="s">
        <v>86</v>
      </c>
      <c r="F3" s="15" t="s">
        <v>11</v>
      </c>
      <c r="G3" s="15" t="s">
        <v>58</v>
      </c>
      <c r="H3" s="15" t="s">
        <v>59</v>
      </c>
      <c r="I3" s="15" t="s">
        <v>66</v>
      </c>
      <c r="J3" s="147"/>
      <c r="K3" s="153"/>
      <c r="L3" s="153"/>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row>
    <row r="4" spans="1:247" ht="13.9" customHeight="1" x14ac:dyDescent="0.25">
      <c r="A4" s="185" t="s">
        <v>9</v>
      </c>
      <c r="B4" s="1" t="s">
        <v>0</v>
      </c>
      <c r="C4" s="1" t="s">
        <v>0</v>
      </c>
      <c r="D4" s="1" t="s">
        <v>0</v>
      </c>
      <c r="E4" s="1" t="s">
        <v>0</v>
      </c>
      <c r="F4" s="2" t="s">
        <v>0</v>
      </c>
      <c r="G4" s="2" t="s">
        <v>0</v>
      </c>
      <c r="H4" s="2" t="s">
        <v>0</v>
      </c>
      <c r="I4" s="3" t="s">
        <v>0</v>
      </c>
      <c r="J4" s="147"/>
      <c r="K4" s="201" t="s">
        <v>114</v>
      </c>
      <c r="L4" s="201"/>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row>
    <row r="5" spans="1:247" ht="13.9" customHeight="1" x14ac:dyDescent="0.25">
      <c r="A5" s="185" t="s">
        <v>60</v>
      </c>
      <c r="B5" s="1" t="s">
        <v>0</v>
      </c>
      <c r="C5" s="1" t="s">
        <v>0</v>
      </c>
      <c r="D5" s="1" t="s">
        <v>0</v>
      </c>
      <c r="E5" s="1" t="s">
        <v>0</v>
      </c>
      <c r="F5" s="2" t="s">
        <v>0</v>
      </c>
      <c r="G5" s="2" t="s">
        <v>0</v>
      </c>
      <c r="H5" s="2" t="s">
        <v>0</v>
      </c>
      <c r="I5" s="3" t="s">
        <v>0</v>
      </c>
      <c r="J5" s="147"/>
      <c r="K5" s="120" t="s">
        <v>115</v>
      </c>
      <c r="L5" s="149">
        <v>141.06</v>
      </c>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row>
    <row r="6" spans="1:247" ht="13.9" customHeight="1" x14ac:dyDescent="0.25">
      <c r="A6" s="185" t="s">
        <v>15</v>
      </c>
      <c r="B6" s="4"/>
      <c r="C6" s="4"/>
      <c r="D6" s="4"/>
      <c r="E6" s="4"/>
      <c r="F6" s="5"/>
      <c r="G6" s="5"/>
      <c r="H6" s="5"/>
      <c r="I6" s="6"/>
      <c r="J6" s="147"/>
      <c r="K6" s="120" t="s">
        <v>116</v>
      </c>
      <c r="L6" s="149">
        <v>120.27</v>
      </c>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147"/>
      <c r="GZ6" s="147"/>
      <c r="HA6" s="147"/>
      <c r="HB6" s="147"/>
      <c r="HC6" s="147"/>
      <c r="HD6" s="147"/>
      <c r="HE6" s="147"/>
      <c r="HF6" s="147"/>
      <c r="HG6" s="147"/>
      <c r="HH6" s="147"/>
      <c r="HI6" s="147"/>
      <c r="HJ6" s="147"/>
      <c r="HK6" s="147"/>
      <c r="HL6" s="147"/>
      <c r="HM6" s="147"/>
      <c r="HN6" s="147"/>
      <c r="HO6" s="147"/>
      <c r="HP6" s="147"/>
      <c r="HQ6" s="147"/>
      <c r="HR6" s="147"/>
      <c r="HS6" s="147"/>
      <c r="HT6" s="147"/>
      <c r="HU6" s="147"/>
      <c r="HV6" s="147"/>
      <c r="HW6" s="147"/>
      <c r="HX6" s="147"/>
      <c r="HY6" s="147"/>
      <c r="HZ6" s="147"/>
      <c r="IA6" s="147"/>
      <c r="IB6" s="147"/>
      <c r="IC6" s="147"/>
      <c r="ID6" s="147"/>
      <c r="IE6" s="147"/>
      <c r="IF6" s="147"/>
      <c r="IG6" s="147"/>
      <c r="IH6" s="147"/>
      <c r="II6" s="147"/>
      <c r="IJ6" s="147"/>
      <c r="IK6" s="147"/>
      <c r="IL6" s="147"/>
      <c r="IM6" s="147"/>
    </row>
    <row r="7" spans="1:247" ht="28.5" customHeight="1" x14ac:dyDescent="0.25">
      <c r="A7" s="191" t="s">
        <v>16</v>
      </c>
      <c r="B7" s="7">
        <v>1</v>
      </c>
      <c r="C7" s="1">
        <v>1</v>
      </c>
      <c r="D7" s="7">
        <f>B7*C7</f>
        <v>1</v>
      </c>
      <c r="E7" s="98">
        <f>E19</f>
        <v>116</v>
      </c>
      <c r="F7" s="137">
        <f>D7*E7</f>
        <v>116</v>
      </c>
      <c r="G7" s="137">
        <f>F7*0.05</f>
        <v>5.8000000000000007</v>
      </c>
      <c r="H7" s="137">
        <f>F7*0.1</f>
        <v>11.600000000000001</v>
      </c>
      <c r="I7" s="3">
        <f>F7*L$6+G7*L$5+H7*L$7</f>
        <v>15450.04</v>
      </c>
      <c r="J7" s="147"/>
      <c r="K7" s="120" t="s">
        <v>117</v>
      </c>
      <c r="L7" s="152">
        <v>58.67</v>
      </c>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7"/>
      <c r="HS7" s="147"/>
      <c r="HT7" s="147"/>
      <c r="HU7" s="147"/>
      <c r="HV7" s="147"/>
      <c r="HW7" s="147"/>
      <c r="HX7" s="147"/>
      <c r="HY7" s="147"/>
      <c r="HZ7" s="147"/>
      <c r="IA7" s="147"/>
      <c r="IB7" s="147"/>
      <c r="IC7" s="147"/>
      <c r="ID7" s="147"/>
      <c r="IE7" s="147"/>
      <c r="IF7" s="147"/>
      <c r="IG7" s="147"/>
      <c r="IH7" s="147"/>
      <c r="II7" s="147"/>
      <c r="IJ7" s="147"/>
      <c r="IK7" s="147"/>
      <c r="IL7" s="147"/>
      <c r="IM7" s="147"/>
    </row>
    <row r="8" spans="1:247" ht="13.9" customHeight="1" x14ac:dyDescent="0.25">
      <c r="A8" s="191" t="s">
        <v>17</v>
      </c>
      <c r="B8" s="8"/>
      <c r="C8" s="63"/>
      <c r="D8" s="8"/>
      <c r="E8" s="8"/>
      <c r="F8" s="8"/>
      <c r="G8" s="8"/>
      <c r="H8" s="8"/>
      <c r="I8" s="80"/>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row>
    <row r="9" spans="1:247" ht="13.9" customHeight="1" x14ac:dyDescent="0.25">
      <c r="A9" s="196" t="s">
        <v>61</v>
      </c>
      <c r="B9" s="7">
        <v>24</v>
      </c>
      <c r="C9" s="64">
        <v>1</v>
      </c>
      <c r="D9" s="65">
        <f>B9*C9</f>
        <v>24</v>
      </c>
      <c r="E9" s="1">
        <v>0</v>
      </c>
      <c r="F9" s="9">
        <f>D9*E9</f>
        <v>0</v>
      </c>
      <c r="G9" s="9">
        <f>F9*0.05</f>
        <v>0</v>
      </c>
      <c r="H9" s="9">
        <f>F9*0.1</f>
        <v>0</v>
      </c>
      <c r="I9" s="58">
        <f>F9*L$6+G9*L$5+H9*L$7</f>
        <v>0</v>
      </c>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row>
    <row r="10" spans="1:247" ht="13.9" customHeight="1" x14ac:dyDescent="0.25">
      <c r="A10" s="196" t="s">
        <v>63</v>
      </c>
      <c r="B10" s="11">
        <v>24</v>
      </c>
      <c r="C10" s="64">
        <v>1</v>
      </c>
      <c r="D10" s="66">
        <f>B10*C10</f>
        <v>24</v>
      </c>
      <c r="E10" s="12">
        <v>0</v>
      </c>
      <c r="F10" s="17">
        <f>D10*E10</f>
        <v>0</v>
      </c>
      <c r="G10" s="17">
        <f>F10*0.05</f>
        <v>0</v>
      </c>
      <c r="H10" s="17">
        <f>F10*0.1</f>
        <v>0</v>
      </c>
      <c r="I10" s="58">
        <f>F10*L$6+G10*L$5+H10*L$7</f>
        <v>0</v>
      </c>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7"/>
      <c r="FZ10" s="147"/>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7"/>
      <c r="HS10" s="147"/>
      <c r="HT10" s="147"/>
      <c r="HU10" s="147"/>
      <c r="HV10" s="147"/>
      <c r="HW10" s="147"/>
      <c r="HX10" s="147"/>
      <c r="HY10" s="147"/>
      <c r="HZ10" s="147"/>
      <c r="IA10" s="147"/>
      <c r="IB10" s="147"/>
      <c r="IC10" s="147"/>
      <c r="ID10" s="147"/>
      <c r="IE10" s="147"/>
      <c r="IF10" s="147"/>
      <c r="IG10" s="147"/>
      <c r="IH10" s="147"/>
      <c r="II10" s="147"/>
      <c r="IJ10" s="147"/>
      <c r="IK10" s="147"/>
      <c r="IL10" s="147"/>
      <c r="IM10" s="147"/>
    </row>
    <row r="11" spans="1:247" ht="13.9" customHeight="1" x14ac:dyDescent="0.25">
      <c r="A11" s="191" t="s">
        <v>19</v>
      </c>
      <c r="B11" s="67" t="s">
        <v>31</v>
      </c>
      <c r="C11" s="68"/>
      <c r="D11" s="68"/>
      <c r="E11" s="68"/>
      <c r="F11" s="68"/>
      <c r="G11" s="68"/>
      <c r="H11" s="68"/>
      <c r="I11" s="81"/>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7"/>
      <c r="EG11" s="147"/>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7"/>
      <c r="FZ11" s="147"/>
      <c r="GA11" s="147"/>
      <c r="GB11" s="147"/>
      <c r="GC11" s="147"/>
      <c r="GD11" s="147"/>
      <c r="GE11" s="147"/>
      <c r="GF11" s="147"/>
      <c r="GG11" s="147"/>
      <c r="GH11" s="147"/>
      <c r="GI11" s="147"/>
      <c r="GJ11" s="147"/>
      <c r="GK11" s="147"/>
      <c r="GL11" s="147"/>
      <c r="GM11" s="147"/>
      <c r="GN11" s="147"/>
      <c r="GO11" s="147"/>
      <c r="GP11" s="147"/>
      <c r="GQ11" s="147"/>
      <c r="GR11" s="147"/>
      <c r="GS11" s="147"/>
      <c r="GT11" s="147"/>
      <c r="GU11" s="147"/>
      <c r="GV11" s="147"/>
      <c r="GW11" s="147"/>
      <c r="GX11" s="147"/>
      <c r="GY11" s="147"/>
      <c r="GZ11" s="147"/>
      <c r="HA11" s="147"/>
      <c r="HB11" s="147"/>
      <c r="HC11" s="147"/>
      <c r="HD11" s="147"/>
      <c r="HE11" s="147"/>
      <c r="HF11" s="147"/>
      <c r="HG11" s="147"/>
      <c r="HH11" s="147"/>
      <c r="HI11" s="147"/>
      <c r="HJ11" s="147"/>
      <c r="HK11" s="147"/>
      <c r="HL11" s="147"/>
      <c r="HM11" s="147"/>
      <c r="HN11" s="147"/>
      <c r="HO11" s="147"/>
      <c r="HP11" s="147"/>
      <c r="HQ11" s="147"/>
      <c r="HR11" s="147"/>
      <c r="HS11" s="147"/>
      <c r="HT11" s="147"/>
      <c r="HU11" s="147"/>
      <c r="HV11" s="147"/>
      <c r="HW11" s="147"/>
      <c r="HX11" s="147"/>
      <c r="HY11" s="147"/>
      <c r="HZ11" s="147"/>
      <c r="IA11" s="147"/>
      <c r="IB11" s="147"/>
      <c r="IC11" s="147"/>
      <c r="ID11" s="147"/>
      <c r="IE11" s="147"/>
      <c r="IF11" s="147"/>
      <c r="IG11" s="147"/>
      <c r="IH11" s="147"/>
      <c r="II11" s="147"/>
      <c r="IJ11" s="147"/>
      <c r="IK11" s="147"/>
      <c r="IL11" s="147"/>
      <c r="IM11" s="147"/>
    </row>
    <row r="12" spans="1:247" ht="13.9" customHeight="1" x14ac:dyDescent="0.25">
      <c r="A12" s="191" t="s">
        <v>62</v>
      </c>
      <c r="B12" s="67" t="s">
        <v>32</v>
      </c>
      <c r="C12" s="68"/>
      <c r="D12" s="68"/>
      <c r="E12" s="68"/>
      <c r="F12" s="68"/>
      <c r="G12" s="68"/>
      <c r="H12" s="68"/>
      <c r="I12" s="59"/>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7"/>
      <c r="FZ12" s="147"/>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7"/>
      <c r="HS12" s="147"/>
      <c r="HT12" s="147"/>
      <c r="HU12" s="147"/>
      <c r="HV12" s="147"/>
      <c r="HW12" s="147"/>
      <c r="HX12" s="147"/>
      <c r="HY12" s="147"/>
      <c r="HZ12" s="147"/>
      <c r="IA12" s="147"/>
      <c r="IB12" s="147"/>
      <c r="IC12" s="147"/>
      <c r="ID12" s="147"/>
      <c r="IE12" s="147"/>
      <c r="IF12" s="147"/>
      <c r="IG12" s="147"/>
      <c r="IH12" s="147"/>
      <c r="II12" s="147"/>
      <c r="IJ12" s="147"/>
      <c r="IK12" s="147"/>
      <c r="IL12" s="147"/>
      <c r="IM12" s="147"/>
    </row>
    <row r="13" spans="1:247" ht="13.9" customHeight="1" x14ac:dyDescent="0.25">
      <c r="A13" s="191" t="s">
        <v>20</v>
      </c>
      <c r="B13" s="69"/>
      <c r="C13" s="70"/>
      <c r="D13" s="70"/>
      <c r="E13" s="70"/>
      <c r="F13" s="70"/>
      <c r="G13" s="70"/>
      <c r="H13" s="70"/>
      <c r="I13" s="82"/>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47"/>
      <c r="DW13" s="147"/>
      <c r="DX13" s="147"/>
      <c r="DY13" s="147"/>
      <c r="DZ13" s="147"/>
      <c r="EA13" s="147"/>
      <c r="EB13" s="147"/>
      <c r="EC13" s="147"/>
      <c r="ED13" s="147"/>
      <c r="EE13" s="147"/>
      <c r="EF13" s="147"/>
      <c r="EG13" s="147"/>
      <c r="EH13" s="147"/>
      <c r="EI13" s="147"/>
      <c r="EJ13" s="147"/>
      <c r="EK13" s="147"/>
      <c r="EL13" s="147"/>
      <c r="EM13" s="147"/>
      <c r="EN13" s="147"/>
      <c r="EO13" s="147"/>
      <c r="EP13" s="147"/>
      <c r="EQ13" s="147"/>
      <c r="ER13" s="147"/>
      <c r="ES13" s="147"/>
      <c r="ET13" s="147"/>
      <c r="EU13" s="147"/>
      <c r="EV13" s="147"/>
      <c r="EW13" s="147"/>
      <c r="EX13" s="147"/>
      <c r="EY13" s="147"/>
      <c r="EZ13" s="147"/>
      <c r="FA13" s="147"/>
      <c r="FB13" s="147"/>
      <c r="FC13" s="147"/>
      <c r="FD13" s="147"/>
      <c r="FE13" s="147"/>
      <c r="FF13" s="147"/>
      <c r="FG13" s="147"/>
      <c r="FH13" s="147"/>
      <c r="FI13" s="147"/>
      <c r="FJ13" s="147"/>
      <c r="FK13" s="147"/>
      <c r="FL13" s="147"/>
      <c r="FM13" s="147"/>
      <c r="FN13" s="147"/>
      <c r="FO13" s="147"/>
      <c r="FP13" s="147"/>
      <c r="FQ13" s="147"/>
      <c r="FR13" s="147"/>
      <c r="FS13" s="147"/>
      <c r="FT13" s="147"/>
      <c r="FU13" s="147"/>
      <c r="FV13" s="147"/>
      <c r="FW13" s="147"/>
      <c r="FX13" s="147"/>
      <c r="FY13" s="147"/>
      <c r="FZ13" s="147"/>
      <c r="GA13" s="147"/>
      <c r="GB13" s="147"/>
      <c r="GC13" s="147"/>
      <c r="GD13" s="147"/>
      <c r="GE13" s="147"/>
      <c r="GF13" s="147"/>
      <c r="GG13" s="147"/>
      <c r="GH13" s="147"/>
      <c r="GI13" s="147"/>
      <c r="GJ13" s="147"/>
      <c r="GK13" s="147"/>
      <c r="GL13" s="147"/>
      <c r="GM13" s="147"/>
      <c r="GN13" s="147"/>
      <c r="GO13" s="147"/>
      <c r="GP13" s="147"/>
      <c r="GQ13" s="147"/>
      <c r="GR13" s="147"/>
      <c r="GS13" s="147"/>
      <c r="GT13" s="147"/>
      <c r="GU13" s="147"/>
      <c r="GV13" s="147"/>
      <c r="GW13" s="147"/>
      <c r="GX13" s="147"/>
      <c r="GY13" s="147"/>
      <c r="GZ13" s="147"/>
      <c r="HA13" s="147"/>
      <c r="HB13" s="147"/>
      <c r="HC13" s="147"/>
      <c r="HD13" s="147"/>
      <c r="HE13" s="147"/>
      <c r="HF13" s="147"/>
      <c r="HG13" s="147"/>
      <c r="HH13" s="147"/>
      <c r="HI13" s="147"/>
      <c r="HJ13" s="147"/>
      <c r="HK13" s="147"/>
      <c r="HL13" s="147"/>
      <c r="HM13" s="147"/>
      <c r="HN13" s="147"/>
      <c r="HO13" s="147"/>
      <c r="HP13" s="147"/>
      <c r="HQ13" s="147"/>
      <c r="HR13" s="147"/>
      <c r="HS13" s="147"/>
      <c r="HT13" s="147"/>
      <c r="HU13" s="147"/>
      <c r="HV13" s="147"/>
      <c r="HW13" s="147"/>
      <c r="HX13" s="147"/>
      <c r="HY13" s="147"/>
      <c r="HZ13" s="147"/>
      <c r="IA13" s="147"/>
      <c r="IB13" s="147"/>
      <c r="IC13" s="147"/>
      <c r="ID13" s="147"/>
      <c r="IE13" s="147"/>
      <c r="IF13" s="147"/>
      <c r="IG13" s="147"/>
      <c r="IH13" s="147"/>
      <c r="II13" s="147"/>
      <c r="IJ13" s="147"/>
      <c r="IK13" s="147"/>
      <c r="IL13" s="147"/>
      <c r="IM13" s="147"/>
    </row>
    <row r="14" spans="1:247" ht="29.25" customHeight="1" x14ac:dyDescent="0.25">
      <c r="A14" s="197" t="s">
        <v>91</v>
      </c>
      <c r="B14" s="28">
        <v>2</v>
      </c>
      <c r="C14" s="64">
        <v>1</v>
      </c>
      <c r="D14" s="71">
        <f>B14*C14</f>
        <v>2</v>
      </c>
      <c r="E14" s="22">
        <v>0</v>
      </c>
      <c r="F14" s="21">
        <f>D14*E14</f>
        <v>0</v>
      </c>
      <c r="G14" s="21">
        <f>F14*0.05</f>
        <v>0</v>
      </c>
      <c r="H14" s="21">
        <f>F14*0.1</f>
        <v>0</v>
      </c>
      <c r="I14" s="58">
        <f>F14*L$6+G14*L$5+H14*L$7</f>
        <v>0</v>
      </c>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c r="EK14" s="147"/>
      <c r="EL14" s="147"/>
      <c r="EM14" s="147"/>
      <c r="EN14" s="147"/>
      <c r="EO14" s="147"/>
      <c r="EP14" s="147"/>
      <c r="EQ14" s="147"/>
      <c r="ER14" s="147"/>
      <c r="ES14" s="147"/>
      <c r="ET14" s="147"/>
      <c r="EU14" s="147"/>
      <c r="EV14" s="147"/>
      <c r="EW14" s="147"/>
      <c r="EX14" s="147"/>
      <c r="EY14" s="147"/>
      <c r="EZ14" s="147"/>
      <c r="FA14" s="147"/>
      <c r="FB14" s="147"/>
      <c r="FC14" s="147"/>
      <c r="FD14" s="147"/>
      <c r="FE14" s="147"/>
      <c r="FF14" s="147"/>
      <c r="FG14" s="147"/>
      <c r="FH14" s="147"/>
      <c r="FI14" s="147"/>
      <c r="FJ14" s="147"/>
      <c r="FK14" s="147"/>
      <c r="FL14" s="147"/>
      <c r="FM14" s="147"/>
      <c r="FN14" s="147"/>
      <c r="FO14" s="147"/>
      <c r="FP14" s="147"/>
      <c r="FQ14" s="147"/>
      <c r="FR14" s="147"/>
      <c r="FS14" s="147"/>
      <c r="FT14" s="147"/>
      <c r="FU14" s="147"/>
      <c r="FV14" s="147"/>
      <c r="FW14" s="147"/>
      <c r="FX14" s="147"/>
      <c r="FY14" s="147"/>
      <c r="FZ14" s="147"/>
      <c r="GA14" s="147"/>
      <c r="GB14" s="147"/>
      <c r="GC14" s="147"/>
      <c r="GD14" s="147"/>
      <c r="GE14" s="147"/>
      <c r="GF14" s="147"/>
      <c r="GG14" s="147"/>
      <c r="GH14" s="147"/>
      <c r="GI14" s="147"/>
      <c r="GJ14" s="147"/>
      <c r="GK14" s="147"/>
      <c r="GL14" s="147"/>
      <c r="GM14" s="147"/>
      <c r="GN14" s="147"/>
      <c r="GO14" s="147"/>
      <c r="GP14" s="147"/>
      <c r="GQ14" s="147"/>
      <c r="GR14" s="147"/>
      <c r="GS14" s="147"/>
      <c r="GT14" s="147"/>
      <c r="GU14" s="147"/>
      <c r="GV14" s="147"/>
      <c r="GW14" s="147"/>
      <c r="GX14" s="147"/>
      <c r="GY14" s="147"/>
      <c r="GZ14" s="147"/>
      <c r="HA14" s="147"/>
      <c r="HB14" s="147"/>
      <c r="HC14" s="147"/>
      <c r="HD14" s="147"/>
      <c r="HE14" s="147"/>
      <c r="HF14" s="147"/>
      <c r="HG14" s="147"/>
      <c r="HH14" s="147"/>
      <c r="HI14" s="147"/>
      <c r="HJ14" s="147"/>
      <c r="HK14" s="147"/>
      <c r="HL14" s="147"/>
      <c r="HM14" s="147"/>
      <c r="HN14" s="147"/>
      <c r="HO14" s="147"/>
      <c r="HP14" s="147"/>
      <c r="HQ14" s="147"/>
      <c r="HR14" s="147"/>
      <c r="HS14" s="147"/>
      <c r="HT14" s="147"/>
      <c r="HU14" s="147"/>
      <c r="HV14" s="147"/>
      <c r="HW14" s="147"/>
      <c r="HX14" s="147"/>
      <c r="HY14" s="147"/>
      <c r="HZ14" s="147"/>
      <c r="IA14" s="147"/>
      <c r="IB14" s="147"/>
      <c r="IC14" s="147"/>
      <c r="ID14" s="147"/>
      <c r="IE14" s="147"/>
      <c r="IF14" s="147"/>
      <c r="IG14" s="147"/>
      <c r="IH14" s="147"/>
      <c r="II14" s="147"/>
      <c r="IJ14" s="147"/>
      <c r="IK14" s="147"/>
      <c r="IL14" s="147"/>
      <c r="IM14" s="147"/>
    </row>
    <row r="15" spans="1:247" ht="20.25" customHeight="1" x14ac:dyDescent="0.25">
      <c r="A15" s="197" t="s">
        <v>92</v>
      </c>
      <c r="B15" s="11">
        <v>2</v>
      </c>
      <c r="C15" s="27">
        <v>1</v>
      </c>
      <c r="D15" s="7">
        <f>B15*C15</f>
        <v>2</v>
      </c>
      <c r="E15" s="1">
        <v>0</v>
      </c>
      <c r="F15" s="2">
        <f>D15*E15</f>
        <v>0</v>
      </c>
      <c r="G15" s="2">
        <f>F15*0.05</f>
        <v>0</v>
      </c>
      <c r="H15" s="2">
        <f>F15*0.1</f>
        <v>0</v>
      </c>
      <c r="I15" s="58">
        <f>F15*L$6+G15*L$5+H15*L$7</f>
        <v>0</v>
      </c>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7"/>
      <c r="DP15" s="147"/>
      <c r="DQ15" s="147"/>
      <c r="DR15" s="147"/>
      <c r="DS15" s="147"/>
      <c r="DT15" s="147"/>
      <c r="DU15" s="147"/>
      <c r="DV15" s="147"/>
      <c r="DW15" s="147"/>
      <c r="DX15" s="147"/>
      <c r="DY15" s="147"/>
      <c r="DZ15" s="147"/>
      <c r="EA15" s="147"/>
      <c r="EB15" s="147"/>
      <c r="EC15" s="147"/>
      <c r="ED15" s="147"/>
      <c r="EE15" s="147"/>
      <c r="EF15" s="147"/>
      <c r="EG15" s="147"/>
      <c r="EH15" s="147"/>
      <c r="EI15" s="147"/>
      <c r="EJ15" s="147"/>
      <c r="EK15" s="147"/>
      <c r="EL15" s="147"/>
      <c r="EM15" s="147"/>
      <c r="EN15" s="147"/>
      <c r="EO15" s="147"/>
      <c r="EP15" s="147"/>
      <c r="EQ15" s="147"/>
      <c r="ER15" s="147"/>
      <c r="ES15" s="147"/>
      <c r="ET15" s="147"/>
      <c r="EU15" s="147"/>
      <c r="EV15" s="147"/>
      <c r="EW15" s="147"/>
      <c r="EX15" s="147"/>
      <c r="EY15" s="147"/>
      <c r="EZ15" s="147"/>
      <c r="FA15" s="147"/>
      <c r="FB15" s="147"/>
      <c r="FC15" s="147"/>
      <c r="FD15" s="147"/>
      <c r="FE15" s="147"/>
      <c r="FF15" s="147"/>
      <c r="FG15" s="147"/>
      <c r="FH15" s="147"/>
      <c r="FI15" s="147"/>
      <c r="FJ15" s="147"/>
      <c r="FK15" s="147"/>
      <c r="FL15" s="147"/>
      <c r="FM15" s="147"/>
      <c r="FN15" s="147"/>
      <c r="FO15" s="147"/>
      <c r="FP15" s="147"/>
      <c r="FQ15" s="147"/>
      <c r="FR15" s="147"/>
      <c r="FS15" s="147"/>
      <c r="FT15" s="147"/>
      <c r="FU15" s="147"/>
      <c r="FV15" s="147"/>
      <c r="FW15" s="147"/>
      <c r="FX15" s="147"/>
      <c r="FY15" s="147"/>
      <c r="FZ15" s="147"/>
      <c r="GA15" s="147"/>
      <c r="GB15" s="147"/>
      <c r="GC15" s="147"/>
      <c r="GD15" s="147"/>
      <c r="GE15" s="147"/>
      <c r="GF15" s="147"/>
      <c r="GG15" s="147"/>
      <c r="GH15" s="147"/>
      <c r="GI15" s="147"/>
      <c r="GJ15" s="147"/>
      <c r="GK15" s="147"/>
      <c r="GL15" s="147"/>
      <c r="GM15" s="147"/>
      <c r="GN15" s="147"/>
      <c r="GO15" s="147"/>
      <c r="GP15" s="147"/>
      <c r="GQ15" s="147"/>
      <c r="GR15" s="147"/>
      <c r="GS15" s="147"/>
      <c r="GT15" s="147"/>
      <c r="GU15" s="147"/>
      <c r="GV15" s="147"/>
      <c r="GW15" s="147"/>
      <c r="GX15" s="147"/>
      <c r="GY15" s="147"/>
      <c r="GZ15" s="147"/>
      <c r="HA15" s="147"/>
      <c r="HB15" s="147"/>
      <c r="HC15" s="147"/>
      <c r="HD15" s="147"/>
      <c r="HE15" s="147"/>
      <c r="HF15" s="147"/>
      <c r="HG15" s="147"/>
      <c r="HH15" s="147"/>
      <c r="HI15" s="147"/>
      <c r="HJ15" s="147"/>
      <c r="HK15" s="147"/>
      <c r="HL15" s="147"/>
      <c r="HM15" s="147"/>
      <c r="HN15" s="147"/>
      <c r="HO15" s="147"/>
      <c r="HP15" s="147"/>
      <c r="HQ15" s="147"/>
      <c r="HR15" s="147"/>
      <c r="HS15" s="147"/>
      <c r="HT15" s="147"/>
      <c r="HU15" s="147"/>
      <c r="HV15" s="147"/>
      <c r="HW15" s="147"/>
      <c r="HX15" s="147"/>
      <c r="HY15" s="147"/>
      <c r="HZ15" s="147"/>
      <c r="IA15" s="147"/>
      <c r="IB15" s="147"/>
      <c r="IC15" s="147"/>
      <c r="ID15" s="147"/>
      <c r="IE15" s="147"/>
      <c r="IF15" s="147"/>
      <c r="IG15" s="147"/>
      <c r="IH15" s="147"/>
      <c r="II15" s="147"/>
      <c r="IJ15" s="147"/>
      <c r="IK15" s="147"/>
      <c r="IL15" s="147"/>
      <c r="IM15" s="147"/>
    </row>
    <row r="16" spans="1:247" ht="20.25" customHeight="1" x14ac:dyDescent="0.25">
      <c r="A16" s="197" t="s">
        <v>101</v>
      </c>
      <c r="B16" s="11">
        <v>2</v>
      </c>
      <c r="C16" s="1">
        <v>1</v>
      </c>
      <c r="D16" s="7">
        <f>B16*C16</f>
        <v>2</v>
      </c>
      <c r="E16" s="1">
        <v>0</v>
      </c>
      <c r="F16" s="2">
        <f>D16*E16</f>
        <v>0</v>
      </c>
      <c r="G16" s="2">
        <f>F16*0.05</f>
        <v>0</v>
      </c>
      <c r="H16" s="2">
        <f>F16*0.1</f>
        <v>0</v>
      </c>
      <c r="I16" s="58">
        <f>F16*L$6+G16*L$5+H16*L$7</f>
        <v>0</v>
      </c>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c r="CM16" s="147"/>
      <c r="CN16" s="147"/>
      <c r="CO16" s="147"/>
      <c r="CP16" s="147"/>
      <c r="CQ16" s="147"/>
      <c r="CR16" s="147"/>
      <c r="CS16" s="147"/>
      <c r="CT16" s="147"/>
      <c r="CU16" s="147"/>
      <c r="CV16" s="147"/>
      <c r="CW16" s="147"/>
      <c r="CX16" s="147"/>
      <c r="CY16" s="147"/>
      <c r="CZ16" s="147"/>
      <c r="DA16" s="147"/>
      <c r="DB16" s="147"/>
      <c r="DC16" s="147"/>
      <c r="DD16" s="147"/>
      <c r="DE16" s="147"/>
      <c r="DF16" s="147"/>
      <c r="DG16" s="147"/>
      <c r="DH16" s="147"/>
      <c r="DI16" s="147"/>
      <c r="DJ16" s="147"/>
      <c r="DK16" s="147"/>
      <c r="DL16" s="147"/>
      <c r="DM16" s="147"/>
      <c r="DN16" s="147"/>
      <c r="DO16" s="147"/>
      <c r="DP16" s="147"/>
      <c r="DQ16" s="147"/>
      <c r="DR16" s="147"/>
      <c r="DS16" s="147"/>
      <c r="DT16" s="147"/>
      <c r="DU16" s="147"/>
      <c r="DV16" s="147"/>
      <c r="DW16" s="147"/>
      <c r="DX16" s="147"/>
      <c r="DY16" s="147"/>
      <c r="DZ16" s="147"/>
      <c r="EA16" s="147"/>
      <c r="EB16" s="147"/>
      <c r="EC16" s="147"/>
      <c r="ED16" s="147"/>
      <c r="EE16" s="147"/>
      <c r="EF16" s="147"/>
      <c r="EG16" s="147"/>
      <c r="EH16" s="147"/>
      <c r="EI16" s="147"/>
      <c r="EJ16" s="147"/>
      <c r="EK16" s="147"/>
      <c r="EL16" s="147"/>
      <c r="EM16" s="147"/>
      <c r="EN16" s="147"/>
      <c r="EO16" s="147"/>
      <c r="EP16" s="147"/>
      <c r="EQ16" s="147"/>
      <c r="ER16" s="147"/>
      <c r="ES16" s="147"/>
      <c r="ET16" s="147"/>
      <c r="EU16" s="147"/>
      <c r="EV16" s="147"/>
      <c r="EW16" s="147"/>
      <c r="EX16" s="147"/>
      <c r="EY16" s="147"/>
      <c r="EZ16" s="147"/>
      <c r="FA16" s="147"/>
      <c r="FB16" s="147"/>
      <c r="FC16" s="147"/>
      <c r="FD16" s="147"/>
      <c r="FE16" s="147"/>
      <c r="FF16" s="147"/>
      <c r="FG16" s="147"/>
      <c r="FH16" s="147"/>
      <c r="FI16" s="147"/>
      <c r="FJ16" s="147"/>
      <c r="FK16" s="147"/>
      <c r="FL16" s="147"/>
      <c r="FM16" s="147"/>
      <c r="FN16" s="147"/>
      <c r="FO16" s="147"/>
      <c r="FP16" s="147"/>
      <c r="FQ16" s="147"/>
      <c r="FR16" s="147"/>
      <c r="FS16" s="147"/>
      <c r="FT16" s="147"/>
      <c r="FU16" s="147"/>
      <c r="FV16" s="147"/>
      <c r="FW16" s="147"/>
      <c r="FX16" s="147"/>
      <c r="FY16" s="147"/>
      <c r="FZ16" s="147"/>
      <c r="GA16" s="147"/>
      <c r="GB16" s="147"/>
      <c r="GC16" s="147"/>
      <c r="GD16" s="147"/>
      <c r="GE16" s="147"/>
      <c r="GF16" s="147"/>
      <c r="GG16" s="147"/>
      <c r="GH16" s="147"/>
      <c r="GI16" s="147"/>
      <c r="GJ16" s="147"/>
      <c r="GK16" s="147"/>
      <c r="GL16" s="147"/>
      <c r="GM16" s="147"/>
      <c r="GN16" s="147"/>
      <c r="GO16" s="147"/>
      <c r="GP16" s="147"/>
      <c r="GQ16" s="147"/>
      <c r="GR16" s="147"/>
      <c r="GS16" s="147"/>
      <c r="GT16" s="147"/>
      <c r="GU16" s="147"/>
      <c r="GV16" s="147"/>
      <c r="GW16" s="147"/>
      <c r="GX16" s="147"/>
      <c r="GY16" s="147"/>
      <c r="GZ16" s="147"/>
      <c r="HA16" s="147"/>
      <c r="HB16" s="147"/>
      <c r="HC16" s="147"/>
      <c r="HD16" s="147"/>
      <c r="HE16" s="147"/>
      <c r="HF16" s="147"/>
      <c r="HG16" s="147"/>
      <c r="HH16" s="147"/>
      <c r="HI16" s="147"/>
      <c r="HJ16" s="147"/>
      <c r="HK16" s="147"/>
      <c r="HL16" s="147"/>
      <c r="HM16" s="147"/>
      <c r="HN16" s="147"/>
      <c r="HO16" s="147"/>
      <c r="HP16" s="147"/>
      <c r="HQ16" s="147"/>
      <c r="HR16" s="147"/>
      <c r="HS16" s="147"/>
      <c r="HT16" s="147"/>
      <c r="HU16" s="147"/>
      <c r="HV16" s="147"/>
      <c r="HW16" s="147"/>
      <c r="HX16" s="147"/>
      <c r="HY16" s="147"/>
      <c r="HZ16" s="147"/>
      <c r="IA16" s="147"/>
      <c r="IB16" s="147"/>
      <c r="IC16" s="147"/>
      <c r="ID16" s="147"/>
      <c r="IE16" s="147"/>
      <c r="IF16" s="147"/>
      <c r="IG16" s="147"/>
      <c r="IH16" s="147"/>
      <c r="II16" s="147"/>
      <c r="IJ16" s="147"/>
      <c r="IK16" s="147"/>
      <c r="IL16" s="147"/>
      <c r="IM16" s="147"/>
    </row>
    <row r="17" spans="1:247" ht="24" customHeight="1" x14ac:dyDescent="0.25">
      <c r="A17" s="196" t="s">
        <v>94</v>
      </c>
      <c r="B17" s="11">
        <v>2</v>
      </c>
      <c r="C17" s="12">
        <v>1</v>
      </c>
      <c r="D17" s="11">
        <f t="shared" ref="D17" si="0">B17*C17</f>
        <v>2</v>
      </c>
      <c r="E17" s="12">
        <v>0</v>
      </c>
      <c r="F17" s="13">
        <f t="shared" ref="F17" si="1">D17*E17</f>
        <v>0</v>
      </c>
      <c r="G17" s="13">
        <f t="shared" ref="G17" si="2">F17*0.05</f>
        <v>0</v>
      </c>
      <c r="H17" s="13">
        <f t="shared" ref="H17" si="3">F17*0.1</f>
        <v>0</v>
      </c>
      <c r="I17" s="58">
        <f>F17*L$6+G17*L$5+H17*L$7</f>
        <v>0</v>
      </c>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c r="EA17" s="147"/>
      <c r="EB17" s="147"/>
      <c r="EC17" s="147"/>
      <c r="ED17" s="147"/>
      <c r="EE17" s="147"/>
      <c r="EF17" s="147"/>
      <c r="EG17" s="147"/>
      <c r="EH17" s="147"/>
      <c r="EI17" s="147"/>
      <c r="EJ17" s="147"/>
      <c r="EK17" s="147"/>
      <c r="EL17" s="147"/>
      <c r="EM17" s="147"/>
      <c r="EN17" s="147"/>
      <c r="EO17" s="147"/>
      <c r="EP17" s="147"/>
      <c r="EQ17" s="147"/>
      <c r="ER17" s="147"/>
      <c r="ES17" s="147"/>
      <c r="ET17" s="147"/>
      <c r="EU17" s="147"/>
      <c r="EV17" s="147"/>
      <c r="EW17" s="147"/>
      <c r="EX17" s="147"/>
      <c r="EY17" s="147"/>
      <c r="EZ17" s="147"/>
      <c r="FA17" s="147"/>
      <c r="FB17" s="147"/>
      <c r="FC17" s="147"/>
      <c r="FD17" s="147"/>
      <c r="FE17" s="147"/>
      <c r="FF17" s="147"/>
      <c r="FG17" s="147"/>
      <c r="FH17" s="147"/>
      <c r="FI17" s="147"/>
      <c r="FJ17" s="147"/>
      <c r="FK17" s="147"/>
      <c r="FL17" s="147"/>
      <c r="FM17" s="147"/>
      <c r="FN17" s="147"/>
      <c r="FO17" s="147"/>
      <c r="FP17" s="147"/>
      <c r="FQ17" s="147"/>
      <c r="FR17" s="147"/>
      <c r="FS17" s="147"/>
      <c r="FT17" s="147"/>
      <c r="FU17" s="147"/>
      <c r="FV17" s="147"/>
      <c r="FW17" s="147"/>
      <c r="FX17" s="147"/>
      <c r="FY17" s="147"/>
      <c r="FZ17" s="147"/>
      <c r="GA17" s="147"/>
      <c r="GB17" s="147"/>
      <c r="GC17" s="147"/>
      <c r="GD17" s="147"/>
      <c r="GE17" s="147"/>
      <c r="GF17" s="147"/>
      <c r="GG17" s="147"/>
      <c r="GH17" s="147"/>
      <c r="GI17" s="147"/>
      <c r="GJ17" s="147"/>
      <c r="GK17" s="147"/>
      <c r="GL17" s="147"/>
      <c r="GM17" s="147"/>
      <c r="GN17" s="147"/>
      <c r="GO17" s="147"/>
      <c r="GP17" s="147"/>
      <c r="GQ17" s="147"/>
      <c r="GR17" s="147"/>
      <c r="GS17" s="147"/>
      <c r="GT17" s="147"/>
      <c r="GU17" s="147"/>
      <c r="GV17" s="147"/>
      <c r="GW17" s="147"/>
      <c r="GX17" s="147"/>
      <c r="GY17" s="147"/>
      <c r="GZ17" s="147"/>
      <c r="HA17" s="147"/>
      <c r="HB17" s="147"/>
      <c r="HC17" s="147"/>
      <c r="HD17" s="147"/>
      <c r="HE17" s="147"/>
      <c r="HF17" s="147"/>
      <c r="HG17" s="147"/>
      <c r="HH17" s="147"/>
      <c r="HI17" s="147"/>
      <c r="HJ17" s="147"/>
      <c r="HK17" s="147"/>
      <c r="HL17" s="147"/>
      <c r="HM17" s="147"/>
      <c r="HN17" s="147"/>
      <c r="HO17" s="147"/>
      <c r="HP17" s="147"/>
      <c r="HQ17" s="147"/>
      <c r="HR17" s="147"/>
      <c r="HS17" s="147"/>
      <c r="HT17" s="147"/>
      <c r="HU17" s="147"/>
      <c r="HV17" s="147"/>
      <c r="HW17" s="147"/>
      <c r="HX17" s="147"/>
      <c r="HY17" s="147"/>
      <c r="HZ17" s="147"/>
      <c r="IA17" s="147"/>
      <c r="IB17" s="147"/>
      <c r="IC17" s="147"/>
      <c r="ID17" s="147"/>
      <c r="IE17" s="147"/>
      <c r="IF17" s="147"/>
      <c r="IG17" s="147"/>
      <c r="IH17" s="147"/>
      <c r="II17" s="147"/>
      <c r="IJ17" s="147"/>
      <c r="IK17" s="147"/>
      <c r="IL17" s="147"/>
      <c r="IM17" s="147"/>
    </row>
    <row r="18" spans="1:247" ht="13.9" customHeight="1" x14ac:dyDescent="0.25">
      <c r="A18" s="197" t="s">
        <v>21</v>
      </c>
      <c r="B18" s="72" t="s">
        <v>31</v>
      </c>
      <c r="C18" s="68"/>
      <c r="D18" s="68"/>
      <c r="E18" s="68"/>
      <c r="F18" s="68"/>
      <c r="G18" s="68"/>
      <c r="H18" s="68"/>
      <c r="I18" s="16"/>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7"/>
      <c r="CJ18" s="147"/>
      <c r="CK18" s="147"/>
      <c r="CL18" s="147"/>
      <c r="CM18" s="147"/>
      <c r="CN18" s="147"/>
      <c r="CO18" s="147"/>
      <c r="CP18" s="147"/>
      <c r="CQ18" s="147"/>
      <c r="CR18" s="147"/>
      <c r="CS18" s="147"/>
      <c r="CT18" s="147"/>
      <c r="CU18" s="147"/>
      <c r="CV18" s="147"/>
      <c r="CW18" s="147"/>
      <c r="CX18" s="147"/>
      <c r="CY18" s="147"/>
      <c r="CZ18" s="147"/>
      <c r="DA18" s="147"/>
      <c r="DB18" s="147"/>
      <c r="DC18" s="147"/>
      <c r="DD18" s="147"/>
      <c r="DE18" s="147"/>
      <c r="DF18" s="147"/>
      <c r="DG18" s="147"/>
      <c r="DH18" s="147"/>
      <c r="DI18" s="147"/>
      <c r="DJ18" s="147"/>
      <c r="DK18" s="147"/>
      <c r="DL18" s="147"/>
      <c r="DM18" s="147"/>
      <c r="DN18" s="147"/>
      <c r="DO18" s="147"/>
      <c r="DP18" s="147"/>
      <c r="DQ18" s="147"/>
      <c r="DR18" s="147"/>
      <c r="DS18" s="147"/>
      <c r="DT18" s="147"/>
      <c r="DU18" s="147"/>
      <c r="DV18" s="147"/>
      <c r="DW18" s="147"/>
      <c r="DX18" s="147"/>
      <c r="DY18" s="147"/>
      <c r="DZ18" s="147"/>
      <c r="EA18" s="147"/>
      <c r="EB18" s="147"/>
      <c r="EC18" s="147"/>
      <c r="ED18" s="147"/>
      <c r="EE18" s="147"/>
      <c r="EF18" s="147"/>
      <c r="EG18" s="147"/>
      <c r="EH18" s="147"/>
      <c r="EI18" s="147"/>
      <c r="EJ18" s="147"/>
      <c r="EK18" s="147"/>
      <c r="EL18" s="147"/>
      <c r="EM18" s="147"/>
      <c r="EN18" s="147"/>
      <c r="EO18" s="147"/>
      <c r="EP18" s="147"/>
      <c r="EQ18" s="147"/>
      <c r="ER18" s="147"/>
      <c r="ES18" s="147"/>
      <c r="ET18" s="147"/>
      <c r="EU18" s="147"/>
      <c r="EV18" s="147"/>
      <c r="EW18" s="147"/>
      <c r="EX18" s="147"/>
      <c r="EY18" s="147"/>
      <c r="EZ18" s="147"/>
      <c r="FA18" s="147"/>
      <c r="FB18" s="147"/>
      <c r="FC18" s="147"/>
      <c r="FD18" s="147"/>
      <c r="FE18" s="147"/>
      <c r="FF18" s="147"/>
      <c r="FG18" s="147"/>
      <c r="FH18" s="147"/>
      <c r="FI18" s="147"/>
      <c r="FJ18" s="147"/>
      <c r="FK18" s="147"/>
      <c r="FL18" s="147"/>
      <c r="FM18" s="147"/>
      <c r="FN18" s="147"/>
      <c r="FO18" s="147"/>
      <c r="FP18" s="147"/>
      <c r="FQ18" s="147"/>
      <c r="FR18" s="147"/>
      <c r="FS18" s="147"/>
      <c r="FT18" s="147"/>
      <c r="FU18" s="147"/>
      <c r="FV18" s="147"/>
      <c r="FW18" s="147"/>
      <c r="FX18" s="147"/>
      <c r="FY18" s="147"/>
      <c r="FZ18" s="147"/>
      <c r="GA18" s="147"/>
      <c r="GB18" s="147"/>
      <c r="GC18" s="147"/>
      <c r="GD18" s="147"/>
      <c r="GE18" s="147"/>
      <c r="GF18" s="147"/>
      <c r="GG18" s="147"/>
      <c r="GH18" s="147"/>
      <c r="GI18" s="147"/>
      <c r="GJ18" s="147"/>
      <c r="GK18" s="147"/>
      <c r="GL18" s="147"/>
      <c r="GM18" s="147"/>
      <c r="GN18" s="147"/>
      <c r="GO18" s="147"/>
      <c r="GP18" s="147"/>
      <c r="GQ18" s="147"/>
      <c r="GR18" s="147"/>
      <c r="GS18" s="147"/>
      <c r="GT18" s="147"/>
      <c r="GU18" s="147"/>
      <c r="GV18" s="147"/>
      <c r="GW18" s="147"/>
      <c r="GX18" s="147"/>
      <c r="GY18" s="147"/>
      <c r="GZ18" s="147"/>
      <c r="HA18" s="147"/>
      <c r="HB18" s="147"/>
      <c r="HC18" s="147"/>
      <c r="HD18" s="147"/>
      <c r="HE18" s="147"/>
      <c r="HF18" s="147"/>
      <c r="HG18" s="147"/>
      <c r="HH18" s="147"/>
      <c r="HI18" s="147"/>
      <c r="HJ18" s="147"/>
      <c r="HK18" s="147"/>
      <c r="HL18" s="147"/>
      <c r="HM18" s="147"/>
      <c r="HN18" s="147"/>
      <c r="HO18" s="147"/>
      <c r="HP18" s="147"/>
      <c r="HQ18" s="147"/>
      <c r="HR18" s="147"/>
      <c r="HS18" s="147"/>
      <c r="HT18" s="147"/>
      <c r="HU18" s="147"/>
      <c r="HV18" s="147"/>
      <c r="HW18" s="147"/>
      <c r="HX18" s="147"/>
      <c r="HY18" s="147"/>
      <c r="HZ18" s="147"/>
      <c r="IA18" s="147"/>
      <c r="IB18" s="147"/>
      <c r="IC18" s="147"/>
      <c r="ID18" s="147"/>
      <c r="IE18" s="147"/>
      <c r="IF18" s="147"/>
      <c r="IG18" s="147"/>
      <c r="IH18" s="147"/>
      <c r="II18" s="147"/>
      <c r="IJ18" s="147"/>
      <c r="IK18" s="147"/>
      <c r="IL18" s="147"/>
      <c r="IM18" s="147"/>
    </row>
    <row r="19" spans="1:247" ht="17.25" customHeight="1" x14ac:dyDescent="0.25">
      <c r="A19" s="197" t="s">
        <v>133</v>
      </c>
      <c r="B19" s="73">
        <v>30</v>
      </c>
      <c r="C19" s="74">
        <v>2</v>
      </c>
      <c r="D19" s="73">
        <f>B19*C19</f>
        <v>60</v>
      </c>
      <c r="E19" s="74">
        <v>116</v>
      </c>
      <c r="F19" s="140">
        <f>D19*E19</f>
        <v>6960</v>
      </c>
      <c r="G19" s="23">
        <f>F19*0.05</f>
        <v>348</v>
      </c>
      <c r="H19" s="23">
        <f>F19*0.1</f>
        <v>696</v>
      </c>
      <c r="I19" s="3">
        <f>F19*L$6+G19*L$5+H19*L$7</f>
        <v>927002.39999999991</v>
      </c>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7"/>
      <c r="DS19" s="147"/>
      <c r="DT19" s="147"/>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7"/>
      <c r="EW19" s="147"/>
      <c r="EX19" s="147"/>
      <c r="EY19" s="147"/>
      <c r="EZ19" s="147"/>
      <c r="FA19" s="147"/>
      <c r="FB19" s="147"/>
      <c r="FC19" s="147"/>
      <c r="FD19" s="147"/>
      <c r="FE19" s="147"/>
      <c r="FF19" s="147"/>
      <c r="FG19" s="147"/>
      <c r="FH19" s="147"/>
      <c r="FI19" s="147"/>
      <c r="FJ19" s="147"/>
      <c r="FK19" s="147"/>
      <c r="FL19" s="147"/>
      <c r="FM19" s="147"/>
      <c r="FN19" s="147"/>
      <c r="FO19" s="147"/>
      <c r="FP19" s="147"/>
      <c r="FQ19" s="147"/>
      <c r="FR19" s="147"/>
      <c r="FS19" s="147"/>
      <c r="FT19" s="147"/>
      <c r="FU19" s="147"/>
      <c r="FV19" s="147"/>
      <c r="FW19" s="147"/>
      <c r="FX19" s="147"/>
      <c r="FY19" s="147"/>
      <c r="FZ19" s="147"/>
      <c r="GA19" s="147"/>
      <c r="GB19" s="147"/>
      <c r="GC19" s="147"/>
      <c r="GD19" s="147"/>
      <c r="GE19" s="147"/>
      <c r="GF19" s="147"/>
      <c r="GG19" s="147"/>
      <c r="GH19" s="147"/>
      <c r="GI19" s="147"/>
      <c r="GJ19" s="147"/>
      <c r="GK19" s="147"/>
      <c r="GL19" s="147"/>
      <c r="GM19" s="147"/>
      <c r="GN19" s="147"/>
      <c r="GO19" s="147"/>
      <c r="GP19" s="147"/>
      <c r="GQ19" s="147"/>
      <c r="GR19" s="147"/>
      <c r="GS19" s="147"/>
      <c r="GT19" s="147"/>
      <c r="GU19" s="147"/>
      <c r="GV19" s="147"/>
      <c r="GW19" s="147"/>
      <c r="GX19" s="147"/>
      <c r="GY19" s="147"/>
      <c r="GZ19" s="147"/>
      <c r="HA19" s="147"/>
      <c r="HB19" s="147"/>
      <c r="HC19" s="147"/>
      <c r="HD19" s="147"/>
      <c r="HE19" s="147"/>
      <c r="HF19" s="147"/>
      <c r="HG19" s="147"/>
      <c r="HH19" s="147"/>
      <c r="HI19" s="147"/>
      <c r="HJ19" s="147"/>
      <c r="HK19" s="147"/>
      <c r="HL19" s="147"/>
      <c r="HM19" s="147"/>
      <c r="HN19" s="147"/>
      <c r="HO19" s="147"/>
      <c r="HP19" s="147"/>
      <c r="HQ19" s="147"/>
      <c r="HR19" s="147"/>
      <c r="HS19" s="147"/>
      <c r="HT19" s="147"/>
      <c r="HU19" s="147"/>
      <c r="HV19" s="147"/>
      <c r="HW19" s="147"/>
      <c r="HX19" s="147"/>
      <c r="HY19" s="147"/>
      <c r="HZ19" s="147"/>
      <c r="IA19" s="147"/>
      <c r="IB19" s="147"/>
      <c r="IC19" s="147"/>
      <c r="ID19" s="147"/>
      <c r="IE19" s="147"/>
      <c r="IF19" s="147"/>
      <c r="IG19" s="147"/>
      <c r="IH19" s="147"/>
      <c r="II19" s="147"/>
      <c r="IJ19" s="147"/>
      <c r="IK19" s="147"/>
      <c r="IL19" s="147"/>
      <c r="IM19" s="147"/>
    </row>
    <row r="20" spans="1:247" ht="13.9" customHeight="1" x14ac:dyDescent="0.25">
      <c r="A20" s="186" t="s">
        <v>22</v>
      </c>
      <c r="B20" s="154"/>
      <c r="C20" s="154"/>
      <c r="D20" s="154"/>
      <c r="E20" s="154"/>
      <c r="F20" s="205">
        <f>SUM(F7:H19)</f>
        <v>8137.4</v>
      </c>
      <c r="G20" s="206"/>
      <c r="H20" s="207"/>
      <c r="I20" s="155">
        <f>SUM(I7:I19)</f>
        <v>942452.44</v>
      </c>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7"/>
      <c r="GA20" s="147"/>
      <c r="GB20" s="147"/>
      <c r="GC20" s="147"/>
      <c r="GD20" s="147"/>
      <c r="GE20" s="147"/>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147"/>
      <c r="HE20" s="147"/>
      <c r="HF20" s="147"/>
      <c r="HG20" s="147"/>
      <c r="HH20" s="147"/>
      <c r="HI20" s="147"/>
      <c r="HJ20" s="147"/>
      <c r="HK20" s="147"/>
      <c r="HL20" s="147"/>
      <c r="HM20" s="147"/>
      <c r="HN20" s="147"/>
      <c r="HO20" s="147"/>
      <c r="HP20" s="147"/>
      <c r="HQ20" s="147"/>
      <c r="HR20" s="147"/>
      <c r="HS20" s="147"/>
      <c r="HT20" s="147"/>
      <c r="HU20" s="147"/>
      <c r="HV20" s="147"/>
      <c r="HW20" s="147"/>
      <c r="HX20" s="147"/>
      <c r="HY20" s="147"/>
      <c r="HZ20" s="147"/>
      <c r="IA20" s="147"/>
      <c r="IB20" s="147"/>
      <c r="IC20" s="147"/>
      <c r="ID20" s="147"/>
      <c r="IE20" s="147"/>
      <c r="IF20" s="147"/>
      <c r="IG20" s="147"/>
      <c r="IH20" s="147"/>
      <c r="II20" s="147"/>
      <c r="IJ20" s="147"/>
      <c r="IK20" s="147"/>
      <c r="IL20" s="147"/>
      <c r="IM20" s="147"/>
    </row>
    <row r="21" spans="1:247" ht="13.5" customHeight="1" x14ac:dyDescent="0.25">
      <c r="A21" s="185" t="s">
        <v>23</v>
      </c>
      <c r="B21" s="19"/>
      <c r="C21" s="19"/>
      <c r="D21" s="19"/>
      <c r="E21" s="19"/>
      <c r="F21" s="20"/>
      <c r="G21" s="20"/>
      <c r="H21" s="20"/>
      <c r="I21" s="6"/>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7"/>
      <c r="EW21" s="147"/>
      <c r="EX21" s="147"/>
      <c r="EY21" s="147"/>
      <c r="EZ21" s="147"/>
      <c r="FA21" s="147"/>
      <c r="FB21" s="147"/>
      <c r="FC21" s="147"/>
      <c r="FD21" s="147"/>
      <c r="FE21" s="147"/>
      <c r="FF21" s="147"/>
      <c r="FG21" s="147"/>
      <c r="FH21" s="147"/>
      <c r="FI21" s="147"/>
      <c r="FJ21" s="147"/>
      <c r="FK21" s="147"/>
      <c r="FL21" s="147"/>
      <c r="FM21" s="147"/>
      <c r="FN21" s="147"/>
      <c r="FO21" s="147"/>
      <c r="FP21" s="147"/>
      <c r="FQ21" s="147"/>
      <c r="FR21" s="147"/>
      <c r="FS21" s="147"/>
      <c r="FT21" s="147"/>
      <c r="FU21" s="147"/>
      <c r="FV21" s="147"/>
      <c r="FW21" s="147"/>
      <c r="FX21" s="147"/>
      <c r="FY21" s="147"/>
      <c r="FZ21" s="147"/>
      <c r="GA21" s="147"/>
      <c r="GB21" s="147"/>
      <c r="GC21" s="147"/>
      <c r="GD21" s="147"/>
      <c r="GE21" s="147"/>
      <c r="GF21" s="147"/>
      <c r="GG21" s="147"/>
      <c r="GH21" s="147"/>
      <c r="GI21" s="147"/>
      <c r="GJ21" s="147"/>
      <c r="GK21" s="147"/>
      <c r="GL21" s="147"/>
      <c r="GM21" s="147"/>
      <c r="GN21" s="147"/>
      <c r="GO21" s="147"/>
      <c r="GP21" s="147"/>
      <c r="GQ21" s="147"/>
      <c r="GR21" s="147"/>
      <c r="GS21" s="147"/>
      <c r="GT21" s="147"/>
      <c r="GU21" s="147"/>
      <c r="GV21" s="147"/>
      <c r="GW21" s="147"/>
      <c r="GX21" s="147"/>
      <c r="GY21" s="147"/>
      <c r="GZ21" s="147"/>
      <c r="HA21" s="147"/>
      <c r="HB21" s="147"/>
      <c r="HC21" s="147"/>
      <c r="HD21" s="147"/>
      <c r="HE21" s="147"/>
      <c r="HF21" s="147"/>
      <c r="HG21" s="147"/>
      <c r="HH21" s="147"/>
      <c r="HI21" s="147"/>
      <c r="HJ21" s="147"/>
      <c r="HK21" s="147"/>
      <c r="HL21" s="147"/>
      <c r="HM21" s="147"/>
      <c r="HN21" s="147"/>
      <c r="HO21" s="147"/>
      <c r="HP21" s="147"/>
      <c r="HQ21" s="147"/>
      <c r="HR21" s="147"/>
      <c r="HS21" s="147"/>
      <c r="HT21" s="147"/>
      <c r="HU21" s="147"/>
      <c r="HV21" s="147"/>
      <c r="HW21" s="147"/>
      <c r="HX21" s="147"/>
      <c r="HY21" s="147"/>
      <c r="HZ21" s="147"/>
      <c r="IA21" s="147"/>
      <c r="IB21" s="147"/>
      <c r="IC21" s="147"/>
      <c r="ID21" s="147"/>
      <c r="IE21" s="147"/>
      <c r="IF21" s="147"/>
      <c r="IG21" s="147"/>
      <c r="IH21" s="147"/>
      <c r="II21" s="147"/>
      <c r="IJ21" s="147"/>
      <c r="IK21" s="147"/>
      <c r="IL21" s="147"/>
      <c r="IM21" s="147"/>
    </row>
    <row r="22" spans="1:247" ht="25.5" customHeight="1" x14ac:dyDescent="0.25">
      <c r="A22" s="192" t="s">
        <v>16</v>
      </c>
      <c r="B22" s="72" t="s">
        <v>33</v>
      </c>
      <c r="C22" s="68"/>
      <c r="D22" s="68"/>
      <c r="E22" s="68"/>
      <c r="F22" s="68"/>
      <c r="G22" s="68"/>
      <c r="H22" s="68"/>
      <c r="I22" s="18"/>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7"/>
      <c r="CE22" s="147"/>
      <c r="CF22" s="147"/>
      <c r="CG22" s="147"/>
      <c r="CH22" s="147"/>
      <c r="CI22" s="147"/>
      <c r="CJ22" s="147"/>
      <c r="CK22" s="147"/>
      <c r="CL22" s="147"/>
      <c r="CM22" s="147"/>
      <c r="CN22" s="147"/>
      <c r="CO22" s="147"/>
      <c r="CP22" s="147"/>
      <c r="CQ22" s="147"/>
      <c r="CR22" s="147"/>
      <c r="CS22" s="147"/>
      <c r="CT22" s="147"/>
      <c r="CU22" s="147"/>
      <c r="CV22" s="147"/>
      <c r="CW22" s="147"/>
      <c r="CX22" s="147"/>
      <c r="CY22" s="147"/>
      <c r="CZ22" s="147"/>
      <c r="DA22" s="147"/>
      <c r="DB22" s="147"/>
      <c r="DC22" s="147"/>
      <c r="DD22" s="147"/>
      <c r="DE22" s="147"/>
      <c r="DF22" s="147"/>
      <c r="DG22" s="147"/>
      <c r="DH22" s="147"/>
      <c r="DI22" s="147"/>
      <c r="DJ22" s="147"/>
      <c r="DK22" s="147"/>
      <c r="DL22" s="147"/>
      <c r="DM22" s="147"/>
      <c r="DN22" s="147"/>
      <c r="DO22" s="147"/>
      <c r="DP22" s="147"/>
      <c r="DQ22" s="147"/>
      <c r="DR22" s="147"/>
      <c r="DS22" s="147"/>
      <c r="DT22" s="147"/>
      <c r="DU22" s="147"/>
      <c r="DV22" s="147"/>
      <c r="DW22" s="147"/>
      <c r="DX22" s="147"/>
      <c r="DY22" s="147"/>
      <c r="DZ22" s="147"/>
      <c r="EA22" s="147"/>
      <c r="EB22" s="147"/>
      <c r="EC22" s="147"/>
      <c r="ED22" s="147"/>
      <c r="EE22" s="147"/>
      <c r="EF22" s="147"/>
      <c r="EG22" s="147"/>
      <c r="EH22" s="147"/>
      <c r="EI22" s="147"/>
      <c r="EJ22" s="147"/>
      <c r="EK22" s="147"/>
      <c r="EL22" s="147"/>
      <c r="EM22" s="147"/>
      <c r="EN22" s="147"/>
      <c r="EO22" s="147"/>
      <c r="EP22" s="147"/>
      <c r="EQ22" s="147"/>
      <c r="ER22" s="147"/>
      <c r="ES22" s="147"/>
      <c r="ET22" s="147"/>
      <c r="EU22" s="147"/>
      <c r="EV22" s="147"/>
      <c r="EW22" s="147"/>
      <c r="EX22" s="147"/>
      <c r="EY22" s="147"/>
      <c r="EZ22" s="147"/>
      <c r="FA22" s="147"/>
      <c r="FB22" s="147"/>
      <c r="FC22" s="147"/>
      <c r="FD22" s="147"/>
      <c r="FE22" s="147"/>
      <c r="FF22" s="147"/>
      <c r="FG22" s="147"/>
      <c r="FH22" s="147"/>
      <c r="FI22" s="147"/>
      <c r="FJ22" s="147"/>
      <c r="FK22" s="147"/>
      <c r="FL22" s="147"/>
      <c r="FM22" s="147"/>
      <c r="FN22" s="147"/>
      <c r="FO22" s="147"/>
      <c r="FP22" s="147"/>
      <c r="FQ22" s="147"/>
      <c r="FR22" s="147"/>
      <c r="FS22" s="147"/>
      <c r="FT22" s="147"/>
      <c r="FU22" s="147"/>
      <c r="FV22" s="147"/>
      <c r="FW22" s="147"/>
      <c r="FX22" s="147"/>
      <c r="FY22" s="147"/>
      <c r="FZ22" s="147"/>
      <c r="GA22" s="147"/>
      <c r="GB22" s="147"/>
      <c r="GC22" s="147"/>
      <c r="GD22" s="147"/>
      <c r="GE22" s="147"/>
      <c r="GF22" s="147"/>
      <c r="GG22" s="147"/>
      <c r="GH22" s="147"/>
      <c r="GI22" s="147"/>
      <c r="GJ22" s="147"/>
      <c r="GK22" s="147"/>
      <c r="GL22" s="147"/>
      <c r="GM22" s="147"/>
      <c r="GN22" s="147"/>
      <c r="GO22" s="147"/>
      <c r="GP22" s="147"/>
      <c r="GQ22" s="147"/>
      <c r="GR22" s="147"/>
      <c r="GS22" s="147"/>
      <c r="GT22" s="147"/>
      <c r="GU22" s="147"/>
      <c r="GV22" s="147"/>
      <c r="GW22" s="147"/>
      <c r="GX22" s="147"/>
      <c r="GY22" s="147"/>
      <c r="GZ22" s="147"/>
      <c r="HA22" s="147"/>
      <c r="HB22" s="147"/>
      <c r="HC22" s="147"/>
      <c r="HD22" s="147"/>
      <c r="HE22" s="147"/>
      <c r="HF22" s="147"/>
      <c r="HG22" s="147"/>
      <c r="HH22" s="147"/>
      <c r="HI22" s="147"/>
      <c r="HJ22" s="147"/>
      <c r="HK22" s="147"/>
      <c r="HL22" s="147"/>
      <c r="HM22" s="147"/>
      <c r="HN22" s="147"/>
      <c r="HO22" s="147"/>
      <c r="HP22" s="147"/>
      <c r="HQ22" s="147"/>
      <c r="HR22" s="147"/>
      <c r="HS22" s="147"/>
      <c r="HT22" s="147"/>
      <c r="HU22" s="147"/>
      <c r="HV22" s="147"/>
      <c r="HW22" s="147"/>
      <c r="HX22" s="147"/>
      <c r="HY22" s="147"/>
      <c r="HZ22" s="147"/>
      <c r="IA22" s="147"/>
      <c r="IB22" s="147"/>
      <c r="IC22" s="147"/>
      <c r="ID22" s="147"/>
      <c r="IE22" s="147"/>
      <c r="IF22" s="147"/>
      <c r="IG22" s="147"/>
      <c r="IH22" s="147"/>
      <c r="II22" s="147"/>
      <c r="IJ22" s="147"/>
      <c r="IK22" s="147"/>
      <c r="IL22" s="147"/>
      <c r="IM22" s="147"/>
    </row>
    <row r="23" spans="1:247" ht="13.9" customHeight="1" x14ac:dyDescent="0.25">
      <c r="A23" s="191" t="s">
        <v>24</v>
      </c>
      <c r="B23" s="72" t="s">
        <v>31</v>
      </c>
      <c r="C23" s="68"/>
      <c r="D23" s="68"/>
      <c r="E23" s="68"/>
      <c r="F23" s="68"/>
      <c r="G23" s="68"/>
      <c r="H23" s="68"/>
      <c r="I23" s="18"/>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c r="CN23" s="147"/>
      <c r="CO23" s="147"/>
      <c r="CP23" s="147"/>
      <c r="CQ23" s="147"/>
      <c r="CR23" s="147"/>
      <c r="CS23" s="147"/>
      <c r="CT23" s="147"/>
      <c r="CU23" s="147"/>
      <c r="CV23" s="147"/>
      <c r="CW23" s="147"/>
      <c r="CX23" s="147"/>
      <c r="CY23" s="147"/>
      <c r="CZ23" s="147"/>
      <c r="DA23" s="147"/>
      <c r="DB23" s="147"/>
      <c r="DC23" s="147"/>
      <c r="DD23" s="147"/>
      <c r="DE23" s="147"/>
      <c r="DF23" s="147"/>
      <c r="DG23" s="147"/>
      <c r="DH23" s="147"/>
      <c r="DI23" s="147"/>
      <c r="DJ23" s="147"/>
      <c r="DK23" s="147"/>
      <c r="DL23" s="147"/>
      <c r="DM23" s="147"/>
      <c r="DN23" s="147"/>
      <c r="DO23" s="147"/>
      <c r="DP23" s="147"/>
      <c r="DQ23" s="147"/>
      <c r="DR23" s="147"/>
      <c r="DS23" s="147"/>
      <c r="DT23" s="147"/>
      <c r="DU23" s="147"/>
      <c r="DV23" s="147"/>
      <c r="DW23" s="147"/>
      <c r="DX23" s="147"/>
      <c r="DY23" s="147"/>
      <c r="DZ23" s="147"/>
      <c r="EA23" s="147"/>
      <c r="EB23" s="147"/>
      <c r="EC23" s="147"/>
      <c r="ED23" s="147"/>
      <c r="EE23" s="147"/>
      <c r="EF23" s="147"/>
      <c r="EG23" s="147"/>
      <c r="EH23" s="147"/>
      <c r="EI23" s="147"/>
      <c r="EJ23" s="147"/>
      <c r="EK23" s="147"/>
      <c r="EL23" s="147"/>
      <c r="EM23" s="147"/>
      <c r="EN23" s="147"/>
      <c r="EO23" s="147"/>
      <c r="EP23" s="147"/>
      <c r="EQ23" s="147"/>
      <c r="ER23" s="147"/>
      <c r="ES23" s="147"/>
      <c r="ET23" s="147"/>
      <c r="EU23" s="147"/>
      <c r="EV23" s="147"/>
      <c r="EW23" s="147"/>
      <c r="EX23" s="147"/>
      <c r="EY23" s="147"/>
      <c r="EZ23" s="147"/>
      <c r="FA23" s="147"/>
      <c r="FB23" s="147"/>
      <c r="FC23" s="147"/>
      <c r="FD23" s="147"/>
      <c r="FE23" s="147"/>
      <c r="FF23" s="147"/>
      <c r="FG23" s="147"/>
      <c r="FH23" s="147"/>
      <c r="FI23" s="147"/>
      <c r="FJ23" s="147"/>
      <c r="FK23" s="147"/>
      <c r="FL23" s="147"/>
      <c r="FM23" s="147"/>
      <c r="FN23" s="147"/>
      <c r="FO23" s="147"/>
      <c r="FP23" s="147"/>
      <c r="FQ23" s="147"/>
      <c r="FR23" s="147"/>
      <c r="FS23" s="147"/>
      <c r="FT23" s="147"/>
      <c r="FU23" s="147"/>
      <c r="FV23" s="147"/>
      <c r="FW23" s="147"/>
      <c r="FX23" s="147"/>
      <c r="FY23" s="147"/>
      <c r="FZ23" s="147"/>
      <c r="GA23" s="147"/>
      <c r="GB23" s="147"/>
      <c r="GC23" s="147"/>
      <c r="GD23" s="147"/>
      <c r="GE23" s="147"/>
      <c r="GF23" s="147"/>
      <c r="GG23" s="147"/>
      <c r="GH23" s="147"/>
      <c r="GI23" s="147"/>
      <c r="GJ23" s="147"/>
      <c r="GK23" s="147"/>
      <c r="GL23" s="147"/>
      <c r="GM23" s="147"/>
      <c r="GN23" s="147"/>
      <c r="GO23" s="147"/>
      <c r="GP23" s="147"/>
      <c r="GQ23" s="147"/>
      <c r="GR23" s="147"/>
      <c r="GS23" s="147"/>
      <c r="GT23" s="147"/>
      <c r="GU23" s="147"/>
      <c r="GV23" s="147"/>
      <c r="GW23" s="147"/>
      <c r="GX23" s="147"/>
      <c r="GY23" s="147"/>
      <c r="GZ23" s="147"/>
      <c r="HA23" s="147"/>
      <c r="HB23" s="147"/>
      <c r="HC23" s="147"/>
      <c r="HD23" s="147"/>
      <c r="HE23" s="147"/>
      <c r="HF23" s="147"/>
      <c r="HG23" s="147"/>
      <c r="HH23" s="147"/>
      <c r="HI23" s="147"/>
      <c r="HJ23" s="147"/>
      <c r="HK23" s="147"/>
      <c r="HL23" s="147"/>
      <c r="HM23" s="147"/>
      <c r="HN23" s="147"/>
      <c r="HO23" s="147"/>
      <c r="HP23" s="147"/>
      <c r="HQ23" s="147"/>
      <c r="HR23" s="147"/>
      <c r="HS23" s="147"/>
      <c r="HT23" s="147"/>
      <c r="HU23" s="147"/>
      <c r="HV23" s="147"/>
      <c r="HW23" s="147"/>
      <c r="HX23" s="147"/>
      <c r="HY23" s="147"/>
      <c r="HZ23" s="147"/>
      <c r="IA23" s="147"/>
      <c r="IB23" s="147"/>
      <c r="IC23" s="147"/>
      <c r="ID23" s="147"/>
      <c r="IE23" s="147"/>
      <c r="IF23" s="147"/>
      <c r="IG23" s="147"/>
      <c r="IH23" s="147"/>
      <c r="II23" s="147"/>
      <c r="IJ23" s="147"/>
      <c r="IK23" s="147"/>
      <c r="IL23" s="147"/>
      <c r="IM23" s="147"/>
    </row>
    <row r="24" spans="1:247" ht="13.9" customHeight="1" x14ac:dyDescent="0.25">
      <c r="A24" s="191" t="s">
        <v>25</v>
      </c>
      <c r="B24" s="72" t="s">
        <v>31</v>
      </c>
      <c r="C24" s="68"/>
      <c r="D24" s="68"/>
      <c r="E24" s="68"/>
      <c r="F24" s="68"/>
      <c r="G24" s="68"/>
      <c r="H24" s="68"/>
      <c r="I24" s="18"/>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c r="CP24" s="147"/>
      <c r="CQ24" s="147"/>
      <c r="CR24" s="147"/>
      <c r="CS24" s="147"/>
      <c r="CT24" s="147"/>
      <c r="CU24" s="147"/>
      <c r="CV24" s="147"/>
      <c r="CW24" s="147"/>
      <c r="CX24" s="147"/>
      <c r="CY24" s="147"/>
      <c r="CZ24" s="147"/>
      <c r="DA24" s="147"/>
      <c r="DB24" s="147"/>
      <c r="DC24" s="147"/>
      <c r="DD24" s="147"/>
      <c r="DE24" s="147"/>
      <c r="DF24" s="147"/>
      <c r="DG24" s="147"/>
      <c r="DH24" s="147"/>
      <c r="DI24" s="147"/>
      <c r="DJ24" s="147"/>
      <c r="DK24" s="147"/>
      <c r="DL24" s="147"/>
      <c r="DM24" s="147"/>
      <c r="DN24" s="147"/>
      <c r="DO24" s="147"/>
      <c r="DP24" s="147"/>
      <c r="DQ24" s="147"/>
      <c r="DR24" s="147"/>
      <c r="DS24" s="147"/>
      <c r="DT24" s="147"/>
      <c r="DU24" s="147"/>
      <c r="DV24" s="147"/>
      <c r="DW24" s="147"/>
      <c r="DX24" s="147"/>
      <c r="DY24" s="147"/>
      <c r="DZ24" s="147"/>
      <c r="EA24" s="147"/>
      <c r="EB24" s="147"/>
      <c r="EC24" s="147"/>
      <c r="ED24" s="147"/>
      <c r="EE24" s="147"/>
      <c r="EF24" s="147"/>
      <c r="EG24" s="147"/>
      <c r="EH24" s="147"/>
      <c r="EI24" s="147"/>
      <c r="EJ24" s="147"/>
      <c r="EK24" s="147"/>
      <c r="EL24" s="147"/>
      <c r="EM24" s="147"/>
      <c r="EN24" s="147"/>
      <c r="EO24" s="147"/>
      <c r="EP24" s="147"/>
      <c r="EQ24" s="147"/>
      <c r="ER24" s="147"/>
      <c r="ES24" s="147"/>
      <c r="ET24" s="147"/>
      <c r="EU24" s="147"/>
      <c r="EV24" s="147"/>
      <c r="EW24" s="147"/>
      <c r="EX24" s="147"/>
      <c r="EY24" s="147"/>
      <c r="EZ24" s="147"/>
      <c r="FA24" s="147"/>
      <c r="FB24" s="147"/>
      <c r="FC24" s="147"/>
      <c r="FD24" s="147"/>
      <c r="FE24" s="147"/>
      <c r="FF24" s="147"/>
      <c r="FG24" s="147"/>
      <c r="FH24" s="147"/>
      <c r="FI24" s="147"/>
      <c r="FJ24" s="147"/>
      <c r="FK24" s="147"/>
      <c r="FL24" s="147"/>
      <c r="FM24" s="147"/>
      <c r="FN24" s="147"/>
      <c r="FO24" s="147"/>
      <c r="FP24" s="147"/>
      <c r="FQ24" s="147"/>
      <c r="FR24" s="147"/>
      <c r="FS24" s="147"/>
      <c r="FT24" s="147"/>
      <c r="FU24" s="147"/>
      <c r="FV24" s="147"/>
      <c r="FW24" s="147"/>
      <c r="FX24" s="147"/>
      <c r="FY24" s="147"/>
      <c r="FZ24" s="147"/>
      <c r="GA24" s="147"/>
      <c r="GB24" s="147"/>
      <c r="GC24" s="147"/>
      <c r="GD24" s="147"/>
      <c r="GE24" s="147"/>
      <c r="GF24" s="147"/>
      <c r="GG24" s="147"/>
      <c r="GH24" s="147"/>
      <c r="GI24" s="147"/>
      <c r="GJ24" s="147"/>
      <c r="GK24" s="147"/>
      <c r="GL24" s="147"/>
      <c r="GM24" s="147"/>
      <c r="GN24" s="147"/>
      <c r="GO24" s="147"/>
      <c r="GP24" s="147"/>
      <c r="GQ24" s="147"/>
      <c r="GR24" s="147"/>
      <c r="GS24" s="147"/>
      <c r="GT24" s="147"/>
      <c r="GU24" s="147"/>
      <c r="GV24" s="147"/>
      <c r="GW24" s="147"/>
      <c r="GX24" s="147"/>
      <c r="GY24" s="147"/>
      <c r="GZ24" s="147"/>
      <c r="HA24" s="147"/>
      <c r="HB24" s="147"/>
      <c r="HC24" s="147"/>
      <c r="HD24" s="147"/>
      <c r="HE24" s="147"/>
      <c r="HF24" s="147"/>
      <c r="HG24" s="147"/>
      <c r="HH24" s="147"/>
      <c r="HI24" s="147"/>
      <c r="HJ24" s="147"/>
      <c r="HK24" s="147"/>
      <c r="HL24" s="147"/>
      <c r="HM24" s="147"/>
      <c r="HN24" s="147"/>
      <c r="HO24" s="147"/>
      <c r="HP24" s="147"/>
      <c r="HQ24" s="147"/>
      <c r="HR24" s="147"/>
      <c r="HS24" s="147"/>
      <c r="HT24" s="147"/>
      <c r="HU24" s="147"/>
      <c r="HV24" s="147"/>
      <c r="HW24" s="147"/>
      <c r="HX24" s="147"/>
      <c r="HY24" s="147"/>
      <c r="HZ24" s="147"/>
      <c r="IA24" s="147"/>
      <c r="IB24" s="147"/>
      <c r="IC24" s="147"/>
      <c r="ID24" s="147"/>
      <c r="IE24" s="147"/>
      <c r="IF24" s="147"/>
      <c r="IG24" s="147"/>
      <c r="IH24" s="147"/>
      <c r="II24" s="147"/>
      <c r="IJ24" s="147"/>
      <c r="IK24" s="147"/>
      <c r="IL24" s="147"/>
      <c r="IM24" s="147"/>
    </row>
    <row r="25" spans="1:247" ht="13.9" customHeight="1" x14ac:dyDescent="0.25">
      <c r="A25" s="191" t="s">
        <v>26</v>
      </c>
      <c r="B25" s="64" t="s">
        <v>0</v>
      </c>
      <c r="C25" s="64" t="s">
        <v>0</v>
      </c>
      <c r="D25" s="64" t="s">
        <v>0</v>
      </c>
      <c r="E25" s="64" t="s">
        <v>0</v>
      </c>
      <c r="F25" s="64" t="s">
        <v>0</v>
      </c>
      <c r="G25" s="64" t="s">
        <v>0</v>
      </c>
      <c r="H25" s="64" t="s">
        <v>0</v>
      </c>
      <c r="I25" s="24" t="s">
        <v>0</v>
      </c>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c r="CM25" s="147"/>
      <c r="CN25" s="147"/>
      <c r="CO25" s="147"/>
      <c r="CP25" s="147"/>
      <c r="CQ25" s="147"/>
      <c r="CR25" s="147"/>
      <c r="CS25" s="147"/>
      <c r="CT25" s="147"/>
      <c r="CU25" s="147"/>
      <c r="CV25" s="147"/>
      <c r="CW25" s="147"/>
      <c r="CX25" s="147"/>
      <c r="CY25" s="147"/>
      <c r="CZ25" s="147"/>
      <c r="DA25" s="147"/>
      <c r="DB25" s="147"/>
      <c r="DC25" s="147"/>
      <c r="DD25" s="147"/>
      <c r="DE25" s="147"/>
      <c r="DF25" s="147"/>
      <c r="DG25" s="147"/>
      <c r="DH25" s="147"/>
      <c r="DI25" s="147"/>
      <c r="DJ25" s="147"/>
      <c r="DK25" s="147"/>
      <c r="DL25" s="147"/>
      <c r="DM25" s="147"/>
      <c r="DN25" s="147"/>
      <c r="DO25" s="147"/>
      <c r="DP25" s="147"/>
      <c r="DQ25" s="147"/>
      <c r="DR25" s="147"/>
      <c r="DS25" s="147"/>
      <c r="DT25" s="147"/>
      <c r="DU25" s="147"/>
      <c r="DV25" s="147"/>
      <c r="DW25" s="147"/>
      <c r="DX25" s="147"/>
      <c r="DY25" s="147"/>
      <c r="DZ25" s="147"/>
      <c r="EA25" s="147"/>
      <c r="EB25" s="147"/>
      <c r="EC25" s="147"/>
      <c r="ED25" s="147"/>
      <c r="EE25" s="147"/>
      <c r="EF25" s="147"/>
      <c r="EG25" s="147"/>
      <c r="EH25" s="147"/>
      <c r="EI25" s="147"/>
      <c r="EJ25" s="147"/>
      <c r="EK25" s="147"/>
      <c r="EL25" s="147"/>
      <c r="EM25" s="147"/>
      <c r="EN25" s="147"/>
      <c r="EO25" s="147"/>
      <c r="EP25" s="147"/>
      <c r="EQ25" s="147"/>
      <c r="ER25" s="147"/>
      <c r="ES25" s="147"/>
      <c r="ET25" s="147"/>
      <c r="EU25" s="147"/>
      <c r="EV25" s="147"/>
      <c r="EW25" s="147"/>
      <c r="EX25" s="147"/>
      <c r="EY25" s="147"/>
      <c r="EZ25" s="147"/>
      <c r="FA25" s="147"/>
      <c r="FB25" s="147"/>
      <c r="FC25" s="147"/>
      <c r="FD25" s="147"/>
      <c r="FE25" s="147"/>
      <c r="FF25" s="147"/>
      <c r="FG25" s="147"/>
      <c r="FH25" s="147"/>
      <c r="FI25" s="147"/>
      <c r="FJ25" s="147"/>
      <c r="FK25" s="147"/>
      <c r="FL25" s="147"/>
      <c r="FM25" s="147"/>
      <c r="FN25" s="147"/>
      <c r="FO25" s="147"/>
      <c r="FP25" s="147"/>
      <c r="FQ25" s="147"/>
      <c r="FR25" s="147"/>
      <c r="FS25" s="147"/>
      <c r="FT25" s="147"/>
      <c r="FU25" s="147"/>
      <c r="FV25" s="147"/>
      <c r="FW25" s="147"/>
      <c r="FX25" s="147"/>
      <c r="FY25" s="147"/>
      <c r="FZ25" s="147"/>
      <c r="GA25" s="147"/>
      <c r="GB25" s="147"/>
      <c r="GC25" s="147"/>
      <c r="GD25" s="147"/>
      <c r="GE25" s="147"/>
      <c r="GF25" s="147"/>
      <c r="GG25" s="147"/>
      <c r="GH25" s="147"/>
      <c r="GI25" s="147"/>
      <c r="GJ25" s="147"/>
      <c r="GK25" s="147"/>
      <c r="GL25" s="147"/>
      <c r="GM25" s="147"/>
      <c r="GN25" s="147"/>
      <c r="GO25" s="147"/>
      <c r="GP25" s="147"/>
      <c r="GQ25" s="147"/>
      <c r="GR25" s="147"/>
      <c r="GS25" s="147"/>
      <c r="GT25" s="147"/>
      <c r="GU25" s="147"/>
      <c r="GV25" s="147"/>
      <c r="GW25" s="147"/>
      <c r="GX25" s="147"/>
      <c r="GY25" s="147"/>
      <c r="GZ25" s="147"/>
      <c r="HA25" s="147"/>
      <c r="HB25" s="147"/>
      <c r="HC25" s="147"/>
      <c r="HD25" s="147"/>
      <c r="HE25" s="147"/>
      <c r="HF25" s="147"/>
      <c r="HG25" s="147"/>
      <c r="HH25" s="147"/>
      <c r="HI25" s="147"/>
      <c r="HJ25" s="147"/>
      <c r="HK25" s="147"/>
      <c r="HL25" s="147"/>
      <c r="HM25" s="147"/>
      <c r="HN25" s="147"/>
      <c r="HO25" s="147"/>
      <c r="HP25" s="147"/>
      <c r="HQ25" s="147"/>
      <c r="HR25" s="147"/>
      <c r="HS25" s="147"/>
      <c r="HT25" s="147"/>
      <c r="HU25" s="147"/>
      <c r="HV25" s="147"/>
      <c r="HW25" s="147"/>
      <c r="HX25" s="147"/>
      <c r="HY25" s="147"/>
      <c r="HZ25" s="147"/>
      <c r="IA25" s="147"/>
      <c r="IB25" s="147"/>
      <c r="IC25" s="147"/>
      <c r="ID25" s="147"/>
      <c r="IE25" s="147"/>
      <c r="IF25" s="147"/>
      <c r="IG25" s="147"/>
      <c r="IH25" s="147"/>
      <c r="II25" s="147"/>
      <c r="IJ25" s="147"/>
      <c r="IK25" s="147"/>
      <c r="IL25" s="147"/>
      <c r="IM25" s="147"/>
    </row>
    <row r="26" spans="1:247" ht="13.9" customHeight="1" x14ac:dyDescent="0.25">
      <c r="A26" s="193" t="s">
        <v>27</v>
      </c>
      <c r="B26" s="25"/>
      <c r="C26" s="25"/>
      <c r="D26" s="25"/>
      <c r="E26" s="25"/>
      <c r="F26" s="26"/>
      <c r="G26" s="26"/>
      <c r="H26" s="26"/>
      <c r="I26" s="6"/>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47"/>
      <c r="EC26" s="147"/>
      <c r="ED26" s="147"/>
      <c r="EE26" s="147"/>
      <c r="EF26" s="147"/>
      <c r="EG26" s="147"/>
      <c r="EH26" s="147"/>
      <c r="EI26" s="147"/>
      <c r="EJ26" s="147"/>
      <c r="EK26" s="147"/>
      <c r="EL26" s="147"/>
      <c r="EM26" s="147"/>
      <c r="EN26" s="147"/>
      <c r="EO26" s="147"/>
      <c r="EP26" s="147"/>
      <c r="EQ26" s="147"/>
      <c r="ER26" s="147"/>
      <c r="ES26" s="147"/>
      <c r="ET26" s="147"/>
      <c r="EU26" s="147"/>
      <c r="EV26" s="147"/>
      <c r="EW26" s="147"/>
      <c r="EX26" s="147"/>
      <c r="EY26" s="147"/>
      <c r="EZ26" s="147"/>
      <c r="FA26" s="147"/>
      <c r="FB26" s="147"/>
      <c r="FC26" s="147"/>
      <c r="FD26" s="147"/>
      <c r="FE26" s="147"/>
      <c r="FF26" s="147"/>
      <c r="FG26" s="147"/>
      <c r="FH26" s="147"/>
      <c r="FI26" s="147"/>
      <c r="FJ26" s="147"/>
      <c r="FK26" s="147"/>
      <c r="FL26" s="147"/>
      <c r="FM26" s="147"/>
      <c r="FN26" s="147"/>
      <c r="FO26" s="147"/>
      <c r="FP26" s="147"/>
      <c r="FQ26" s="147"/>
      <c r="FR26" s="147"/>
      <c r="FS26" s="147"/>
      <c r="FT26" s="147"/>
      <c r="FU26" s="147"/>
      <c r="FV26" s="147"/>
      <c r="FW26" s="147"/>
      <c r="FX26" s="147"/>
      <c r="FY26" s="147"/>
      <c r="FZ26" s="147"/>
      <c r="GA26" s="147"/>
      <c r="GB26" s="147"/>
      <c r="GC26" s="147"/>
      <c r="GD26" s="147"/>
      <c r="GE26" s="147"/>
      <c r="GF26" s="147"/>
      <c r="GG26" s="147"/>
      <c r="GH26" s="147"/>
      <c r="GI26" s="147"/>
      <c r="GJ26" s="147"/>
      <c r="GK26" s="147"/>
      <c r="GL26" s="147"/>
      <c r="GM26" s="147"/>
      <c r="GN26" s="147"/>
      <c r="GO26" s="147"/>
      <c r="GP26" s="147"/>
      <c r="GQ26" s="147"/>
      <c r="GR26" s="147"/>
      <c r="GS26" s="147"/>
      <c r="GT26" s="147"/>
      <c r="GU26" s="147"/>
      <c r="GV26" s="147"/>
      <c r="GW26" s="147"/>
      <c r="GX26" s="147"/>
      <c r="GY26" s="147"/>
      <c r="GZ26" s="147"/>
      <c r="HA26" s="147"/>
      <c r="HB26" s="147"/>
      <c r="HC26" s="147"/>
      <c r="HD26" s="147"/>
      <c r="HE26" s="147"/>
      <c r="HF26" s="147"/>
      <c r="HG26" s="147"/>
      <c r="HH26" s="147"/>
      <c r="HI26" s="147"/>
      <c r="HJ26" s="147"/>
      <c r="HK26" s="147"/>
      <c r="HL26" s="147"/>
      <c r="HM26" s="147"/>
      <c r="HN26" s="147"/>
      <c r="HO26" s="147"/>
      <c r="HP26" s="147"/>
      <c r="HQ26" s="147"/>
      <c r="HR26" s="147"/>
      <c r="HS26" s="147"/>
      <c r="HT26" s="147"/>
      <c r="HU26" s="147"/>
      <c r="HV26" s="147"/>
      <c r="HW26" s="147"/>
      <c r="HX26" s="147"/>
      <c r="HY26" s="147"/>
      <c r="HZ26" s="147"/>
      <c r="IA26" s="147"/>
      <c r="IB26" s="147"/>
      <c r="IC26" s="147"/>
      <c r="ID26" s="147"/>
      <c r="IE26" s="147"/>
      <c r="IF26" s="147"/>
      <c r="IG26" s="147"/>
      <c r="IH26" s="147"/>
      <c r="II26" s="147"/>
      <c r="IJ26" s="147"/>
      <c r="IK26" s="147"/>
      <c r="IL26" s="147"/>
      <c r="IM26" s="147"/>
    </row>
    <row r="27" spans="1:247" x14ac:dyDescent="0.25">
      <c r="A27" s="196" t="s">
        <v>132</v>
      </c>
      <c r="B27" s="139">
        <v>2.5</v>
      </c>
      <c r="C27" s="7">
        <v>365</v>
      </c>
      <c r="D27" s="79">
        <f>C27*B27</f>
        <v>912.5</v>
      </c>
      <c r="E27" s="7">
        <v>116</v>
      </c>
      <c r="F27" s="141">
        <f>D27*E27</f>
        <v>105850</v>
      </c>
      <c r="G27" s="142">
        <f>F27*0.05</f>
        <v>5292.5</v>
      </c>
      <c r="H27" s="143">
        <f>F27*0.1</f>
        <v>10585</v>
      </c>
      <c r="I27" s="3">
        <f>F27*L$6+G27*L$5+H27*L$7</f>
        <v>14098161.5</v>
      </c>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c r="CN27" s="147"/>
      <c r="CO27" s="147"/>
      <c r="CP27" s="147"/>
      <c r="CQ27" s="147"/>
      <c r="CR27" s="147"/>
      <c r="CS27" s="147"/>
      <c r="CT27" s="147"/>
      <c r="CU27" s="147"/>
      <c r="CV27" s="147"/>
      <c r="CW27" s="147"/>
      <c r="CX27" s="147"/>
      <c r="CY27" s="147"/>
      <c r="CZ27" s="147"/>
      <c r="DA27" s="147"/>
      <c r="DB27" s="147"/>
      <c r="DC27" s="147"/>
      <c r="DD27" s="147"/>
      <c r="DE27" s="147"/>
      <c r="DF27" s="147"/>
      <c r="DG27" s="147"/>
      <c r="DH27" s="147"/>
      <c r="DI27" s="147"/>
      <c r="DJ27" s="147"/>
      <c r="DK27" s="147"/>
      <c r="DL27" s="147"/>
      <c r="DM27" s="147"/>
      <c r="DN27" s="147"/>
      <c r="DO27" s="147"/>
      <c r="DP27" s="147"/>
      <c r="DQ27" s="147"/>
      <c r="DR27" s="147"/>
      <c r="DS27" s="147"/>
      <c r="DT27" s="147"/>
      <c r="DU27" s="147"/>
      <c r="DV27" s="147"/>
      <c r="DW27" s="147"/>
      <c r="DX27" s="147"/>
      <c r="DY27" s="147"/>
      <c r="DZ27" s="147"/>
      <c r="EA27" s="147"/>
      <c r="EB27" s="147"/>
      <c r="EC27" s="147"/>
      <c r="ED27" s="147"/>
      <c r="EE27" s="147"/>
      <c r="EF27" s="147"/>
      <c r="EG27" s="147"/>
      <c r="EH27" s="147"/>
      <c r="EI27" s="147"/>
      <c r="EJ27" s="147"/>
      <c r="EK27" s="147"/>
      <c r="EL27" s="147"/>
      <c r="EM27" s="147"/>
      <c r="EN27" s="147"/>
      <c r="EO27" s="147"/>
      <c r="EP27" s="147"/>
      <c r="EQ27" s="147"/>
      <c r="ER27" s="147"/>
      <c r="ES27" s="147"/>
      <c r="ET27" s="147"/>
      <c r="EU27" s="147"/>
      <c r="EV27" s="147"/>
      <c r="EW27" s="147"/>
      <c r="EX27" s="147"/>
      <c r="EY27" s="147"/>
      <c r="EZ27" s="147"/>
      <c r="FA27" s="147"/>
      <c r="FB27" s="147"/>
      <c r="FC27" s="147"/>
      <c r="FD27" s="147"/>
      <c r="FE27" s="147"/>
      <c r="FF27" s="147"/>
      <c r="FG27" s="147"/>
      <c r="FH27" s="147"/>
      <c r="FI27" s="147"/>
      <c r="FJ27" s="147"/>
      <c r="FK27" s="147"/>
      <c r="FL27" s="147"/>
      <c r="FM27" s="147"/>
      <c r="FN27" s="147"/>
      <c r="FO27" s="147"/>
      <c r="FP27" s="147"/>
      <c r="FQ27" s="147"/>
      <c r="FR27" s="147"/>
      <c r="FS27" s="147"/>
      <c r="FT27" s="147"/>
      <c r="FU27" s="147"/>
      <c r="FV27" s="147"/>
      <c r="FW27" s="147"/>
      <c r="FX27" s="147"/>
      <c r="FY27" s="147"/>
      <c r="FZ27" s="147"/>
      <c r="GA27" s="147"/>
      <c r="GB27" s="147"/>
      <c r="GC27" s="147"/>
      <c r="GD27" s="147"/>
      <c r="GE27" s="147"/>
      <c r="GF27" s="147"/>
      <c r="GG27" s="147"/>
      <c r="GH27" s="147"/>
      <c r="GI27" s="147"/>
      <c r="GJ27" s="147"/>
      <c r="GK27" s="147"/>
      <c r="GL27" s="147"/>
      <c r="GM27" s="147"/>
      <c r="GN27" s="147"/>
      <c r="GO27" s="147"/>
      <c r="GP27" s="147"/>
      <c r="GQ27" s="147"/>
      <c r="GR27" s="147"/>
      <c r="GS27" s="147"/>
      <c r="GT27" s="147"/>
      <c r="GU27" s="147"/>
      <c r="GV27" s="147"/>
      <c r="GW27" s="147"/>
      <c r="GX27" s="147"/>
      <c r="GY27" s="147"/>
      <c r="GZ27" s="147"/>
      <c r="HA27" s="147"/>
      <c r="HB27" s="147"/>
      <c r="HC27" s="147"/>
      <c r="HD27" s="147"/>
      <c r="HE27" s="147"/>
      <c r="HF27" s="147"/>
      <c r="HG27" s="147"/>
      <c r="HH27" s="147"/>
      <c r="HI27" s="147"/>
      <c r="HJ27" s="147"/>
      <c r="HK27" s="147"/>
      <c r="HL27" s="147"/>
      <c r="HM27" s="147"/>
      <c r="HN27" s="147"/>
      <c r="HO27" s="147"/>
      <c r="HP27" s="147"/>
      <c r="HQ27" s="147"/>
      <c r="HR27" s="147"/>
      <c r="HS27" s="147"/>
      <c r="HT27" s="147"/>
      <c r="HU27" s="147"/>
      <c r="HV27" s="147"/>
      <c r="HW27" s="147"/>
      <c r="HX27" s="147"/>
      <c r="HY27" s="147"/>
      <c r="HZ27" s="147"/>
      <c r="IA27" s="147"/>
      <c r="IB27" s="147"/>
      <c r="IC27" s="147"/>
      <c r="ID27" s="147"/>
      <c r="IE27" s="147"/>
      <c r="IF27" s="147"/>
      <c r="IG27" s="147"/>
      <c r="IH27" s="147"/>
      <c r="II27" s="147"/>
      <c r="IJ27" s="147"/>
      <c r="IK27" s="147"/>
      <c r="IL27" s="147"/>
      <c r="IM27" s="147"/>
    </row>
    <row r="28" spans="1:247" ht="13.9" customHeight="1" x14ac:dyDescent="0.25">
      <c r="A28" s="194" t="s">
        <v>28</v>
      </c>
      <c r="B28" s="13" t="s">
        <v>0</v>
      </c>
      <c r="C28" s="12" t="s">
        <v>0</v>
      </c>
      <c r="D28" s="12" t="s">
        <v>0</v>
      </c>
      <c r="E28" s="12" t="s">
        <v>0</v>
      </c>
      <c r="F28" s="13" t="s">
        <v>0</v>
      </c>
      <c r="G28" s="2" t="s">
        <v>0</v>
      </c>
      <c r="H28" s="2" t="s">
        <v>0</v>
      </c>
      <c r="I28" s="3" t="s">
        <v>0</v>
      </c>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c r="CM28" s="147"/>
      <c r="CN28" s="147"/>
      <c r="CO28" s="147"/>
      <c r="CP28" s="147"/>
      <c r="CQ28" s="147"/>
      <c r="CR28" s="147"/>
      <c r="CS28" s="147"/>
      <c r="CT28" s="147"/>
      <c r="CU28" s="147"/>
      <c r="CV28" s="147"/>
      <c r="CW28" s="147"/>
      <c r="CX28" s="147"/>
      <c r="CY28" s="147"/>
      <c r="CZ28" s="147"/>
      <c r="DA28" s="147"/>
      <c r="DB28" s="147"/>
      <c r="DC28" s="147"/>
      <c r="DD28" s="147"/>
      <c r="DE28" s="147"/>
      <c r="DF28" s="147"/>
      <c r="DG28" s="147"/>
      <c r="DH28" s="147"/>
      <c r="DI28" s="147"/>
      <c r="DJ28" s="147"/>
      <c r="DK28" s="147"/>
      <c r="DL28" s="147"/>
      <c r="DM28" s="147"/>
      <c r="DN28" s="147"/>
      <c r="DO28" s="147"/>
      <c r="DP28" s="147"/>
      <c r="DQ28" s="147"/>
      <c r="DR28" s="147"/>
      <c r="DS28" s="147"/>
      <c r="DT28" s="147"/>
      <c r="DU28" s="147"/>
      <c r="DV28" s="147"/>
      <c r="DW28" s="147"/>
      <c r="DX28" s="147"/>
      <c r="DY28" s="147"/>
      <c r="DZ28" s="147"/>
      <c r="EA28" s="147"/>
      <c r="EB28" s="147"/>
      <c r="EC28" s="147"/>
      <c r="ED28" s="147"/>
      <c r="EE28" s="147"/>
      <c r="EF28" s="147"/>
      <c r="EG28" s="147"/>
      <c r="EH28" s="147"/>
      <c r="EI28" s="147"/>
      <c r="EJ28" s="147"/>
      <c r="EK28" s="147"/>
      <c r="EL28" s="147"/>
      <c r="EM28" s="147"/>
      <c r="EN28" s="147"/>
      <c r="EO28" s="147"/>
      <c r="EP28" s="147"/>
      <c r="EQ28" s="147"/>
      <c r="ER28" s="147"/>
      <c r="ES28" s="147"/>
      <c r="ET28" s="147"/>
      <c r="EU28" s="147"/>
      <c r="EV28" s="147"/>
      <c r="EW28" s="147"/>
      <c r="EX28" s="147"/>
      <c r="EY28" s="147"/>
      <c r="EZ28" s="147"/>
      <c r="FA28" s="147"/>
      <c r="FB28" s="147"/>
      <c r="FC28" s="147"/>
      <c r="FD28" s="147"/>
      <c r="FE28" s="147"/>
      <c r="FF28" s="147"/>
      <c r="FG28" s="147"/>
      <c r="FH28" s="147"/>
      <c r="FI28" s="147"/>
      <c r="FJ28" s="147"/>
      <c r="FK28" s="147"/>
      <c r="FL28" s="147"/>
      <c r="FM28" s="147"/>
      <c r="FN28" s="147"/>
      <c r="FO28" s="147"/>
      <c r="FP28" s="147"/>
      <c r="FQ28" s="147"/>
      <c r="FR28" s="147"/>
      <c r="FS28" s="147"/>
      <c r="FT28" s="147"/>
      <c r="FU28" s="147"/>
      <c r="FV28" s="147"/>
      <c r="FW28" s="147"/>
      <c r="FX28" s="147"/>
      <c r="FY28" s="147"/>
      <c r="FZ28" s="147"/>
      <c r="GA28" s="147"/>
      <c r="GB28" s="147"/>
      <c r="GC28" s="147"/>
      <c r="GD28" s="147"/>
      <c r="GE28" s="147"/>
      <c r="GF28" s="147"/>
      <c r="GG28" s="147"/>
      <c r="GH28" s="147"/>
      <c r="GI28" s="147"/>
      <c r="GJ28" s="147"/>
      <c r="GK28" s="147"/>
      <c r="GL28" s="147"/>
      <c r="GM28" s="147"/>
      <c r="GN28" s="147"/>
      <c r="GO28" s="147"/>
      <c r="GP28" s="147"/>
      <c r="GQ28" s="147"/>
      <c r="GR28" s="147"/>
      <c r="GS28" s="147"/>
      <c r="GT28" s="147"/>
      <c r="GU28" s="147"/>
      <c r="GV28" s="147"/>
      <c r="GW28" s="147"/>
      <c r="GX28" s="147"/>
      <c r="GY28" s="147"/>
      <c r="GZ28" s="147"/>
      <c r="HA28" s="147"/>
      <c r="HB28" s="147"/>
      <c r="HC28" s="147"/>
      <c r="HD28" s="147"/>
      <c r="HE28" s="147"/>
      <c r="HF28" s="147"/>
      <c r="HG28" s="147"/>
      <c r="HH28" s="147"/>
      <c r="HI28" s="147"/>
      <c r="HJ28" s="147"/>
      <c r="HK28" s="147"/>
      <c r="HL28" s="147"/>
      <c r="HM28" s="147"/>
      <c r="HN28" s="147"/>
      <c r="HO28" s="147"/>
      <c r="HP28" s="147"/>
      <c r="HQ28" s="147"/>
      <c r="HR28" s="147"/>
      <c r="HS28" s="147"/>
      <c r="HT28" s="147"/>
      <c r="HU28" s="147"/>
      <c r="HV28" s="147"/>
      <c r="HW28" s="147"/>
      <c r="HX28" s="147"/>
      <c r="HY28" s="147"/>
      <c r="HZ28" s="147"/>
      <c r="IA28" s="147"/>
      <c r="IB28" s="147"/>
      <c r="IC28" s="147"/>
      <c r="ID28" s="147"/>
      <c r="IE28" s="147"/>
      <c r="IF28" s="147"/>
      <c r="IG28" s="147"/>
      <c r="IH28" s="147"/>
      <c r="II28" s="147"/>
      <c r="IJ28" s="147"/>
      <c r="IK28" s="147"/>
      <c r="IL28" s="147"/>
      <c r="IM28" s="147"/>
    </row>
    <row r="29" spans="1:247" ht="13.9" customHeight="1" x14ac:dyDescent="0.25">
      <c r="A29" s="195" t="s">
        <v>29</v>
      </c>
      <c r="B29" s="13" t="s">
        <v>0</v>
      </c>
      <c r="C29" s="12" t="s">
        <v>0</v>
      </c>
      <c r="D29" s="12" t="s">
        <v>0</v>
      </c>
      <c r="E29" s="12" t="s">
        <v>0</v>
      </c>
      <c r="F29" s="13" t="s">
        <v>0</v>
      </c>
      <c r="G29" s="2" t="s">
        <v>0</v>
      </c>
      <c r="H29" s="2" t="s">
        <v>0</v>
      </c>
      <c r="I29" s="3" t="s">
        <v>0</v>
      </c>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c r="CM29" s="147"/>
      <c r="CN29" s="147"/>
      <c r="CO29" s="147"/>
      <c r="CP29" s="147"/>
      <c r="CQ29" s="147"/>
      <c r="CR29" s="147"/>
      <c r="CS29" s="147"/>
      <c r="CT29" s="147"/>
      <c r="CU29" s="147"/>
      <c r="CV29" s="147"/>
      <c r="CW29" s="147"/>
      <c r="CX29" s="147"/>
      <c r="CY29" s="147"/>
      <c r="CZ29" s="147"/>
      <c r="DA29" s="147"/>
      <c r="DB29" s="147"/>
      <c r="DC29" s="147"/>
      <c r="DD29" s="147"/>
      <c r="DE29" s="147"/>
      <c r="DF29" s="147"/>
      <c r="DG29" s="147"/>
      <c r="DH29" s="147"/>
      <c r="DI29" s="147"/>
      <c r="DJ29" s="147"/>
      <c r="DK29" s="147"/>
      <c r="DL29" s="147"/>
      <c r="DM29" s="147"/>
      <c r="DN29" s="147"/>
      <c r="DO29" s="147"/>
      <c r="DP29" s="147"/>
      <c r="DQ29" s="147"/>
      <c r="DR29" s="147"/>
      <c r="DS29" s="147"/>
      <c r="DT29" s="147"/>
      <c r="DU29" s="147"/>
      <c r="DV29" s="147"/>
      <c r="DW29" s="147"/>
      <c r="DX29" s="147"/>
      <c r="DY29" s="147"/>
      <c r="DZ29" s="147"/>
      <c r="EA29" s="147"/>
      <c r="EB29" s="147"/>
      <c r="EC29" s="147"/>
      <c r="ED29" s="147"/>
      <c r="EE29" s="147"/>
      <c r="EF29" s="147"/>
      <c r="EG29" s="147"/>
      <c r="EH29" s="147"/>
      <c r="EI29" s="147"/>
      <c r="EJ29" s="147"/>
      <c r="EK29" s="147"/>
      <c r="EL29" s="147"/>
      <c r="EM29" s="147"/>
      <c r="EN29" s="147"/>
      <c r="EO29" s="147"/>
      <c r="EP29" s="147"/>
      <c r="EQ29" s="147"/>
      <c r="ER29" s="147"/>
      <c r="ES29" s="147"/>
      <c r="ET29" s="147"/>
      <c r="EU29" s="147"/>
      <c r="EV29" s="147"/>
      <c r="EW29" s="147"/>
      <c r="EX29" s="147"/>
      <c r="EY29" s="147"/>
      <c r="EZ29" s="147"/>
      <c r="FA29" s="147"/>
      <c r="FB29" s="147"/>
      <c r="FC29" s="147"/>
      <c r="FD29" s="147"/>
      <c r="FE29" s="147"/>
      <c r="FF29" s="147"/>
      <c r="FG29" s="147"/>
      <c r="FH29" s="147"/>
      <c r="FI29" s="147"/>
      <c r="FJ29" s="147"/>
      <c r="FK29" s="147"/>
      <c r="FL29" s="147"/>
      <c r="FM29" s="147"/>
      <c r="FN29" s="147"/>
      <c r="FO29" s="147"/>
      <c r="FP29" s="147"/>
      <c r="FQ29" s="147"/>
      <c r="FR29" s="147"/>
      <c r="FS29" s="147"/>
      <c r="FT29" s="147"/>
      <c r="FU29" s="147"/>
      <c r="FV29" s="147"/>
      <c r="FW29" s="147"/>
      <c r="FX29" s="147"/>
      <c r="FY29" s="147"/>
      <c r="FZ29" s="147"/>
      <c r="GA29" s="147"/>
      <c r="GB29" s="147"/>
      <c r="GC29" s="147"/>
      <c r="GD29" s="147"/>
      <c r="GE29" s="147"/>
      <c r="GF29" s="147"/>
      <c r="GG29" s="147"/>
      <c r="GH29" s="147"/>
      <c r="GI29" s="147"/>
      <c r="GJ29" s="147"/>
      <c r="GK29" s="147"/>
      <c r="GL29" s="147"/>
      <c r="GM29" s="147"/>
      <c r="GN29" s="147"/>
      <c r="GO29" s="147"/>
      <c r="GP29" s="147"/>
      <c r="GQ29" s="147"/>
      <c r="GR29" s="147"/>
      <c r="GS29" s="147"/>
      <c r="GT29" s="147"/>
      <c r="GU29" s="147"/>
      <c r="GV29" s="147"/>
      <c r="GW29" s="147"/>
      <c r="GX29" s="147"/>
      <c r="GY29" s="147"/>
      <c r="GZ29" s="147"/>
      <c r="HA29" s="147"/>
      <c r="HB29" s="147"/>
      <c r="HC29" s="147"/>
      <c r="HD29" s="147"/>
      <c r="HE29" s="147"/>
      <c r="HF29" s="147"/>
      <c r="HG29" s="147"/>
      <c r="HH29" s="147"/>
      <c r="HI29" s="147"/>
      <c r="HJ29" s="147"/>
      <c r="HK29" s="147"/>
      <c r="HL29" s="147"/>
      <c r="HM29" s="147"/>
      <c r="HN29" s="147"/>
      <c r="HO29" s="147"/>
      <c r="HP29" s="147"/>
      <c r="HQ29" s="147"/>
      <c r="HR29" s="147"/>
      <c r="HS29" s="147"/>
      <c r="HT29" s="147"/>
      <c r="HU29" s="147"/>
      <c r="HV29" s="147"/>
      <c r="HW29" s="147"/>
      <c r="HX29" s="147"/>
      <c r="HY29" s="147"/>
      <c r="HZ29" s="147"/>
      <c r="IA29" s="147"/>
      <c r="IB29" s="147"/>
      <c r="IC29" s="147"/>
      <c r="ID29" s="147"/>
      <c r="IE29" s="147"/>
      <c r="IF29" s="147"/>
      <c r="IG29" s="147"/>
      <c r="IH29" s="147"/>
      <c r="II29" s="147"/>
      <c r="IJ29" s="147"/>
      <c r="IK29" s="147"/>
      <c r="IL29" s="147"/>
      <c r="IM29" s="147"/>
    </row>
    <row r="30" spans="1:247" ht="13.9" customHeight="1" x14ac:dyDescent="0.25">
      <c r="A30" s="187" t="s">
        <v>30</v>
      </c>
      <c r="B30" s="9"/>
      <c r="C30" s="9"/>
      <c r="D30" s="9"/>
      <c r="E30" s="10"/>
      <c r="F30" s="208">
        <f>SUM(F21:H29)</f>
        <v>121727.5</v>
      </c>
      <c r="G30" s="209"/>
      <c r="H30" s="210"/>
      <c r="I30" s="34">
        <f>SUM(I23:I29)</f>
        <v>14098161.5</v>
      </c>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7"/>
      <c r="CV30" s="147"/>
      <c r="CW30" s="147"/>
      <c r="CX30" s="147"/>
      <c r="CY30" s="147"/>
      <c r="CZ30" s="147"/>
      <c r="DA30" s="147"/>
      <c r="DB30" s="147"/>
      <c r="DC30" s="147"/>
      <c r="DD30" s="147"/>
      <c r="DE30" s="147"/>
      <c r="DF30" s="147"/>
      <c r="DG30" s="147"/>
      <c r="DH30" s="147"/>
      <c r="DI30" s="147"/>
      <c r="DJ30" s="147"/>
      <c r="DK30" s="147"/>
      <c r="DL30" s="147"/>
      <c r="DM30" s="147"/>
      <c r="DN30" s="147"/>
      <c r="DO30" s="147"/>
      <c r="DP30" s="147"/>
      <c r="DQ30" s="147"/>
      <c r="DR30" s="147"/>
      <c r="DS30" s="147"/>
      <c r="DT30" s="147"/>
      <c r="DU30" s="147"/>
      <c r="DV30" s="147"/>
      <c r="DW30" s="147"/>
      <c r="DX30" s="147"/>
      <c r="DY30" s="147"/>
      <c r="DZ30" s="147"/>
      <c r="EA30" s="147"/>
      <c r="EB30" s="147"/>
      <c r="EC30" s="147"/>
      <c r="ED30" s="147"/>
      <c r="EE30" s="147"/>
      <c r="EF30" s="147"/>
      <c r="EG30" s="147"/>
      <c r="EH30" s="147"/>
      <c r="EI30" s="147"/>
      <c r="EJ30" s="147"/>
      <c r="EK30" s="147"/>
      <c r="EL30" s="147"/>
      <c r="EM30" s="147"/>
      <c r="EN30" s="147"/>
      <c r="EO30" s="147"/>
      <c r="EP30" s="147"/>
      <c r="EQ30" s="147"/>
      <c r="ER30" s="147"/>
      <c r="ES30" s="147"/>
      <c r="ET30" s="147"/>
      <c r="EU30" s="147"/>
      <c r="EV30" s="147"/>
      <c r="EW30" s="147"/>
      <c r="EX30" s="147"/>
      <c r="EY30" s="147"/>
      <c r="EZ30" s="147"/>
      <c r="FA30" s="147"/>
      <c r="FB30" s="147"/>
      <c r="FC30" s="147"/>
      <c r="FD30" s="147"/>
      <c r="FE30" s="147"/>
      <c r="FF30" s="147"/>
      <c r="FG30" s="147"/>
      <c r="FH30" s="147"/>
      <c r="FI30" s="147"/>
      <c r="FJ30" s="147"/>
      <c r="FK30" s="147"/>
      <c r="FL30" s="147"/>
      <c r="FM30" s="147"/>
      <c r="FN30" s="147"/>
      <c r="FO30" s="147"/>
      <c r="FP30" s="147"/>
      <c r="FQ30" s="147"/>
      <c r="FR30" s="147"/>
      <c r="FS30" s="147"/>
      <c r="FT30" s="147"/>
      <c r="FU30" s="147"/>
      <c r="FV30" s="147"/>
      <c r="FW30" s="147"/>
      <c r="FX30" s="147"/>
      <c r="FY30" s="147"/>
      <c r="FZ30" s="147"/>
      <c r="GA30" s="147"/>
      <c r="GB30" s="147"/>
      <c r="GC30" s="147"/>
      <c r="GD30" s="147"/>
      <c r="GE30" s="147"/>
      <c r="GF30" s="147"/>
      <c r="GG30" s="147"/>
      <c r="GH30" s="147"/>
      <c r="GI30" s="147"/>
      <c r="GJ30" s="147"/>
      <c r="GK30" s="147"/>
      <c r="GL30" s="147"/>
      <c r="GM30" s="147"/>
      <c r="GN30" s="147"/>
      <c r="GO30" s="147"/>
      <c r="GP30" s="147"/>
      <c r="GQ30" s="147"/>
      <c r="GR30" s="147"/>
      <c r="GS30" s="147"/>
      <c r="GT30" s="147"/>
      <c r="GU30" s="147"/>
      <c r="GV30" s="147"/>
      <c r="GW30" s="147"/>
      <c r="GX30" s="147"/>
      <c r="GY30" s="147"/>
      <c r="GZ30" s="147"/>
      <c r="HA30" s="147"/>
      <c r="HB30" s="147"/>
      <c r="HC30" s="147"/>
      <c r="HD30" s="147"/>
      <c r="HE30" s="147"/>
      <c r="HF30" s="147"/>
      <c r="HG30" s="147"/>
      <c r="HH30" s="147"/>
      <c r="HI30" s="147"/>
      <c r="HJ30" s="147"/>
      <c r="HK30" s="147"/>
      <c r="HL30" s="147"/>
      <c r="HM30" s="147"/>
      <c r="HN30" s="147"/>
      <c r="HO30" s="147"/>
      <c r="HP30" s="147"/>
      <c r="HQ30" s="147"/>
      <c r="HR30" s="147"/>
      <c r="HS30" s="147"/>
      <c r="HT30" s="147"/>
      <c r="HU30" s="147"/>
      <c r="HV30" s="147"/>
      <c r="HW30" s="147"/>
      <c r="HX30" s="147"/>
      <c r="HY30" s="147"/>
      <c r="HZ30" s="147"/>
      <c r="IA30" s="147"/>
      <c r="IB30" s="147"/>
      <c r="IC30" s="147"/>
      <c r="ID30" s="147"/>
      <c r="IE30" s="147"/>
      <c r="IF30" s="147"/>
      <c r="IG30" s="147"/>
      <c r="IH30" s="147"/>
      <c r="II30" s="147"/>
      <c r="IJ30" s="147"/>
      <c r="IK30" s="147"/>
      <c r="IL30" s="147"/>
      <c r="IM30" s="147"/>
    </row>
    <row r="31" spans="1:247" ht="16.5" x14ac:dyDescent="0.25">
      <c r="A31" s="188" t="s">
        <v>130</v>
      </c>
      <c r="B31" s="87"/>
      <c r="C31" s="35"/>
      <c r="D31" s="36"/>
      <c r="E31" s="37"/>
      <c r="F31" s="211">
        <f>ROUND(SUM(F30,F20),-3)</f>
        <v>130000</v>
      </c>
      <c r="G31" s="212"/>
      <c r="H31" s="213"/>
      <c r="I31" s="75">
        <f>ROUND(I30+I20,-5)</f>
        <v>15000000</v>
      </c>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c r="BZ31" s="147"/>
      <c r="CA31" s="147"/>
      <c r="CB31" s="147"/>
      <c r="CC31" s="147"/>
      <c r="CD31" s="147"/>
      <c r="CE31" s="147"/>
      <c r="CF31" s="147"/>
      <c r="CG31" s="147"/>
      <c r="CH31" s="147"/>
      <c r="CI31" s="147"/>
      <c r="CJ31" s="147"/>
      <c r="CK31" s="147"/>
      <c r="CL31" s="147"/>
      <c r="CM31" s="147"/>
      <c r="CN31" s="147"/>
      <c r="CO31" s="147"/>
      <c r="CP31" s="147"/>
      <c r="CQ31" s="147"/>
      <c r="CR31" s="147"/>
      <c r="CS31" s="147"/>
      <c r="CT31" s="147"/>
      <c r="CU31" s="147"/>
      <c r="CV31" s="147"/>
      <c r="CW31" s="147"/>
      <c r="CX31" s="147"/>
      <c r="CY31" s="147"/>
      <c r="CZ31" s="147"/>
      <c r="DA31" s="147"/>
      <c r="DB31" s="147"/>
      <c r="DC31" s="147"/>
      <c r="DD31" s="147"/>
      <c r="DE31" s="147"/>
      <c r="DF31" s="147"/>
      <c r="DG31" s="147"/>
      <c r="DH31" s="147"/>
      <c r="DI31" s="147"/>
      <c r="DJ31" s="147"/>
      <c r="DK31" s="147"/>
      <c r="DL31" s="147"/>
      <c r="DM31" s="147"/>
      <c r="DN31" s="147"/>
      <c r="DO31" s="147"/>
      <c r="DP31" s="147"/>
      <c r="DQ31" s="147"/>
      <c r="DR31" s="147"/>
      <c r="DS31" s="147"/>
      <c r="DT31" s="147"/>
      <c r="DU31" s="147"/>
      <c r="DV31" s="147"/>
      <c r="DW31" s="147"/>
      <c r="DX31" s="147"/>
      <c r="DY31" s="147"/>
      <c r="DZ31" s="147"/>
      <c r="EA31" s="147"/>
      <c r="EB31" s="147"/>
      <c r="EC31" s="147"/>
      <c r="ED31" s="147"/>
      <c r="EE31" s="147"/>
      <c r="EF31" s="147"/>
      <c r="EG31" s="147"/>
      <c r="EH31" s="147"/>
      <c r="EI31" s="147"/>
      <c r="EJ31" s="147"/>
      <c r="EK31" s="147"/>
      <c r="EL31" s="147"/>
      <c r="EM31" s="147"/>
      <c r="EN31" s="147"/>
      <c r="EO31" s="147"/>
      <c r="EP31" s="147"/>
      <c r="EQ31" s="147"/>
      <c r="ER31" s="147"/>
      <c r="ES31" s="147"/>
      <c r="ET31" s="147"/>
      <c r="EU31" s="147"/>
      <c r="EV31" s="147"/>
      <c r="EW31" s="147"/>
      <c r="EX31" s="147"/>
      <c r="EY31" s="147"/>
      <c r="EZ31" s="147"/>
      <c r="FA31" s="147"/>
      <c r="FB31" s="147"/>
      <c r="FC31" s="147"/>
      <c r="FD31" s="147"/>
      <c r="FE31" s="147"/>
      <c r="FF31" s="147"/>
      <c r="FG31" s="147"/>
      <c r="FH31" s="147"/>
      <c r="FI31" s="147"/>
      <c r="FJ31" s="147"/>
      <c r="FK31" s="147"/>
      <c r="FL31" s="147"/>
      <c r="FM31" s="147"/>
      <c r="FN31" s="147"/>
      <c r="FO31" s="147"/>
      <c r="FP31" s="147"/>
      <c r="FQ31" s="147"/>
      <c r="FR31" s="147"/>
      <c r="FS31" s="147"/>
      <c r="FT31" s="147"/>
      <c r="FU31" s="147"/>
      <c r="FV31" s="147"/>
      <c r="FW31" s="147"/>
      <c r="FX31" s="147"/>
      <c r="FY31" s="147"/>
      <c r="FZ31" s="147"/>
      <c r="GA31" s="147"/>
      <c r="GB31" s="147"/>
      <c r="GC31" s="147"/>
      <c r="GD31" s="147"/>
      <c r="GE31" s="147"/>
      <c r="GF31" s="147"/>
      <c r="GG31" s="147"/>
      <c r="GH31" s="147"/>
      <c r="GI31" s="147"/>
      <c r="GJ31" s="147"/>
      <c r="GK31" s="147"/>
      <c r="GL31" s="147"/>
      <c r="GM31" s="147"/>
      <c r="GN31" s="147"/>
      <c r="GO31" s="147"/>
      <c r="GP31" s="147"/>
      <c r="GQ31" s="147"/>
      <c r="GR31" s="147"/>
      <c r="GS31" s="147"/>
      <c r="GT31" s="147"/>
      <c r="GU31" s="147"/>
      <c r="GV31" s="147"/>
      <c r="GW31" s="147"/>
      <c r="GX31" s="147"/>
      <c r="GY31" s="147"/>
      <c r="GZ31" s="147"/>
      <c r="HA31" s="147"/>
      <c r="HB31" s="147"/>
      <c r="HC31" s="147"/>
      <c r="HD31" s="147"/>
      <c r="HE31" s="147"/>
      <c r="HF31" s="147"/>
      <c r="HG31" s="147"/>
      <c r="HH31" s="147"/>
      <c r="HI31" s="147"/>
      <c r="HJ31" s="147"/>
      <c r="HK31" s="147"/>
      <c r="HL31" s="147"/>
      <c r="HM31" s="147"/>
      <c r="HN31" s="147"/>
      <c r="HO31" s="147"/>
      <c r="HP31" s="147"/>
      <c r="HQ31" s="147"/>
      <c r="HR31" s="147"/>
      <c r="HS31" s="147"/>
      <c r="HT31" s="147"/>
      <c r="HU31" s="147"/>
      <c r="HV31" s="147"/>
      <c r="HW31" s="147"/>
      <c r="HX31" s="147"/>
      <c r="HY31" s="147"/>
      <c r="HZ31" s="147"/>
      <c r="IA31" s="147"/>
      <c r="IB31" s="147"/>
      <c r="IC31" s="147"/>
      <c r="ID31" s="147"/>
      <c r="IE31" s="147"/>
      <c r="IF31" s="147"/>
      <c r="IG31" s="147"/>
      <c r="IH31" s="147"/>
      <c r="II31" s="147"/>
      <c r="IJ31" s="147"/>
      <c r="IK31" s="147"/>
      <c r="IL31" s="147"/>
      <c r="IM31" s="147"/>
    </row>
    <row r="32" spans="1:247" x14ac:dyDescent="0.25">
      <c r="A32" s="189" t="s">
        <v>120</v>
      </c>
      <c r="B32" s="88"/>
      <c r="C32" s="76"/>
      <c r="D32" s="76"/>
      <c r="E32" s="76"/>
      <c r="F32" s="77"/>
      <c r="G32" s="78"/>
      <c r="H32" s="76"/>
      <c r="I32" s="90">
        <v>0</v>
      </c>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c r="CM32" s="147"/>
      <c r="CN32" s="147"/>
      <c r="CO32" s="147"/>
      <c r="CP32" s="147"/>
      <c r="CQ32" s="147"/>
      <c r="CR32" s="147"/>
      <c r="CS32" s="147"/>
      <c r="CT32" s="147"/>
      <c r="CU32" s="147"/>
      <c r="CV32" s="147"/>
      <c r="CW32" s="147"/>
      <c r="CX32" s="147"/>
      <c r="CY32" s="147"/>
      <c r="CZ32" s="147"/>
      <c r="DA32" s="147"/>
      <c r="DB32" s="147"/>
      <c r="DC32" s="147"/>
      <c r="DD32" s="147"/>
      <c r="DE32" s="147"/>
      <c r="DF32" s="147"/>
      <c r="DG32" s="147"/>
      <c r="DH32" s="147"/>
      <c r="DI32" s="147"/>
      <c r="DJ32" s="147"/>
      <c r="DK32" s="147"/>
      <c r="DL32" s="147"/>
      <c r="DM32" s="147"/>
      <c r="DN32" s="147"/>
      <c r="DO32" s="147"/>
      <c r="DP32" s="147"/>
      <c r="DQ32" s="147"/>
      <c r="DR32" s="147"/>
      <c r="DS32" s="147"/>
      <c r="DT32" s="147"/>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7"/>
      <c r="EW32" s="147"/>
      <c r="EX32" s="147"/>
      <c r="EY32" s="147"/>
      <c r="EZ32" s="147"/>
      <c r="FA32" s="147"/>
      <c r="FB32" s="147"/>
      <c r="FC32" s="147"/>
      <c r="FD32" s="147"/>
      <c r="FE32" s="147"/>
      <c r="FF32" s="147"/>
      <c r="FG32" s="147"/>
      <c r="FH32" s="147"/>
      <c r="FI32" s="147"/>
      <c r="FJ32" s="147"/>
      <c r="FK32" s="147"/>
      <c r="FL32" s="147"/>
      <c r="FM32" s="147"/>
      <c r="FN32" s="147"/>
      <c r="FO32" s="147"/>
      <c r="FP32" s="147"/>
      <c r="FQ32" s="147"/>
      <c r="FR32" s="147"/>
      <c r="FS32" s="147"/>
      <c r="FT32" s="147"/>
      <c r="FU32" s="147"/>
      <c r="FV32" s="147"/>
      <c r="FW32" s="147"/>
      <c r="FX32" s="147"/>
      <c r="FY32" s="147"/>
      <c r="FZ32" s="147"/>
      <c r="GA32" s="147"/>
      <c r="GB32" s="147"/>
      <c r="GC32" s="147"/>
      <c r="GD32" s="147"/>
      <c r="GE32" s="147"/>
      <c r="GF32" s="147"/>
      <c r="GG32" s="147"/>
      <c r="GH32" s="147"/>
      <c r="GI32" s="147"/>
      <c r="GJ32" s="147"/>
      <c r="GK32" s="147"/>
      <c r="GL32" s="147"/>
      <c r="GM32" s="147"/>
      <c r="GN32" s="147"/>
      <c r="GO32" s="147"/>
      <c r="GP32" s="147"/>
      <c r="GQ32" s="147"/>
      <c r="GR32" s="147"/>
      <c r="GS32" s="147"/>
      <c r="GT32" s="147"/>
      <c r="GU32" s="147"/>
      <c r="GV32" s="147"/>
      <c r="GW32" s="147"/>
      <c r="GX32" s="147"/>
      <c r="GY32" s="147"/>
      <c r="GZ32" s="147"/>
      <c r="HA32" s="147"/>
      <c r="HB32" s="147"/>
      <c r="HC32" s="147"/>
      <c r="HD32" s="147"/>
      <c r="HE32" s="147"/>
      <c r="HF32" s="147"/>
      <c r="HG32" s="147"/>
      <c r="HH32" s="147"/>
      <c r="HI32" s="147"/>
      <c r="HJ32" s="147"/>
      <c r="HK32" s="147"/>
      <c r="HL32" s="147"/>
      <c r="HM32" s="147"/>
      <c r="HN32" s="147"/>
      <c r="HO32" s="147"/>
      <c r="HP32" s="147"/>
      <c r="HQ32" s="147"/>
      <c r="HR32" s="147"/>
      <c r="HS32" s="147"/>
      <c r="HT32" s="147"/>
      <c r="HU32" s="147"/>
      <c r="HV32" s="147"/>
      <c r="HW32" s="147"/>
      <c r="HX32" s="147"/>
      <c r="HY32" s="147"/>
      <c r="HZ32" s="147"/>
      <c r="IA32" s="147"/>
      <c r="IB32" s="147"/>
      <c r="IC32" s="147"/>
      <c r="ID32" s="147"/>
      <c r="IE32" s="147"/>
      <c r="IF32" s="147"/>
      <c r="IG32" s="147"/>
      <c r="IH32" s="147"/>
      <c r="II32" s="147"/>
      <c r="IJ32" s="147"/>
      <c r="IK32" s="147"/>
      <c r="IL32" s="147"/>
      <c r="IM32" s="147"/>
    </row>
    <row r="33" spans="1:247" ht="16.5" x14ac:dyDescent="0.25">
      <c r="A33" s="190" t="s">
        <v>123</v>
      </c>
      <c r="B33" s="89"/>
      <c r="C33" s="83"/>
      <c r="D33" s="83"/>
      <c r="E33" s="84"/>
      <c r="F33" s="214">
        <f>F31</f>
        <v>130000</v>
      </c>
      <c r="G33" s="215"/>
      <c r="H33" s="216"/>
      <c r="I33" s="85">
        <f>SUM(I31:I32)</f>
        <v>15000000</v>
      </c>
      <c r="J33" s="145"/>
      <c r="K33" s="117"/>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c r="EA33" s="145"/>
      <c r="EB33" s="145"/>
      <c r="EC33" s="145"/>
      <c r="ED33" s="145"/>
      <c r="EE33" s="145"/>
      <c r="EF33" s="145"/>
      <c r="EG33" s="145"/>
      <c r="EH33" s="145"/>
      <c r="EI33" s="145"/>
      <c r="EJ33" s="145"/>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145"/>
      <c r="FL33" s="145"/>
      <c r="FM33" s="145"/>
      <c r="FN33" s="145"/>
      <c r="FO33" s="145"/>
      <c r="FP33" s="145"/>
      <c r="FQ33" s="145"/>
      <c r="FR33" s="145"/>
      <c r="FS33" s="145"/>
      <c r="FT33" s="145"/>
      <c r="FU33" s="145"/>
      <c r="FV33" s="145"/>
      <c r="FW33" s="145"/>
      <c r="FX33" s="145"/>
      <c r="FY33" s="145"/>
      <c r="FZ33" s="145"/>
      <c r="GA33" s="145"/>
      <c r="GB33" s="145"/>
      <c r="GC33" s="145"/>
      <c r="GD33" s="145"/>
      <c r="GE33" s="145"/>
      <c r="GF33" s="145"/>
      <c r="GG33" s="145"/>
      <c r="GH33" s="145"/>
      <c r="GI33" s="145"/>
      <c r="GJ33" s="145"/>
      <c r="GK33" s="145"/>
      <c r="GL33" s="145"/>
      <c r="GM33" s="145"/>
      <c r="GN33" s="145"/>
      <c r="GO33" s="145"/>
      <c r="GP33" s="145"/>
      <c r="GQ33" s="145"/>
      <c r="GR33" s="145"/>
      <c r="GS33" s="145"/>
      <c r="GT33" s="145"/>
      <c r="GU33" s="145"/>
      <c r="GV33" s="145"/>
      <c r="GW33" s="145"/>
      <c r="GX33" s="145"/>
      <c r="GY33" s="145"/>
      <c r="GZ33" s="145"/>
      <c r="HA33" s="145"/>
      <c r="HB33" s="145"/>
      <c r="HC33" s="145"/>
      <c r="HD33" s="145"/>
      <c r="HE33" s="145"/>
      <c r="HF33" s="145"/>
      <c r="HG33" s="145"/>
      <c r="HH33" s="145"/>
      <c r="HI33" s="145"/>
      <c r="HJ33" s="145"/>
      <c r="HK33" s="145"/>
      <c r="HL33" s="145"/>
      <c r="HM33" s="145"/>
      <c r="HN33" s="145"/>
      <c r="HO33" s="145"/>
      <c r="HP33" s="145"/>
      <c r="HQ33" s="145"/>
      <c r="HR33" s="145"/>
      <c r="HS33" s="145"/>
      <c r="HT33" s="145"/>
      <c r="HU33" s="145"/>
      <c r="HV33" s="145"/>
      <c r="HW33" s="145"/>
      <c r="HX33" s="145"/>
      <c r="HY33" s="145"/>
      <c r="HZ33" s="145"/>
      <c r="IA33" s="145"/>
      <c r="IB33" s="145"/>
      <c r="IC33" s="145"/>
      <c r="ID33" s="145"/>
      <c r="IE33" s="145"/>
      <c r="IF33" s="145"/>
      <c r="IG33" s="145"/>
      <c r="IH33" s="145"/>
      <c r="II33" s="145"/>
      <c r="IJ33" s="145"/>
      <c r="IK33" s="145"/>
      <c r="IL33" s="145"/>
      <c r="IM33" s="145"/>
    </row>
    <row r="34" spans="1:247" ht="15" customHeight="1" x14ac:dyDescent="0.25">
      <c r="A34" s="204"/>
      <c r="B34" s="204"/>
      <c r="C34" s="204"/>
      <c r="D34" s="204"/>
      <c r="E34" s="204"/>
      <c r="F34" s="204"/>
      <c r="G34" s="204"/>
      <c r="H34" s="204"/>
      <c r="I34" s="204"/>
    </row>
    <row r="35" spans="1:247" x14ac:dyDescent="0.25">
      <c r="A35" s="156" t="s">
        <v>1</v>
      </c>
      <c r="B35" s="60"/>
      <c r="C35" s="60"/>
      <c r="D35" s="60"/>
      <c r="E35" s="60"/>
      <c r="F35" s="60"/>
      <c r="H35" s="61"/>
      <c r="J35" s="60"/>
      <c r="K35" s="60"/>
      <c r="L35" s="60"/>
    </row>
    <row r="36" spans="1:247" ht="45" customHeight="1" x14ac:dyDescent="0.25">
      <c r="A36" s="202" t="s">
        <v>125</v>
      </c>
      <c r="B36" s="202"/>
      <c r="C36" s="202"/>
      <c r="D36" s="202"/>
      <c r="E36" s="202"/>
      <c r="F36" s="202"/>
      <c r="G36" s="202"/>
      <c r="H36" s="202"/>
      <c r="I36" s="202"/>
      <c r="J36" s="129"/>
      <c r="K36" s="129"/>
      <c r="L36" s="129"/>
    </row>
    <row r="37" spans="1:247" ht="40.5" customHeight="1" x14ac:dyDescent="0.25">
      <c r="A37" s="217" t="s">
        <v>118</v>
      </c>
      <c r="B37" s="217"/>
      <c r="C37" s="217"/>
      <c r="D37" s="217"/>
      <c r="E37" s="217"/>
      <c r="F37" s="217"/>
      <c r="G37" s="217"/>
      <c r="H37" s="217"/>
      <c r="I37" s="217"/>
      <c r="J37" s="86"/>
      <c r="K37" s="86"/>
      <c r="L37" s="86"/>
    </row>
    <row r="38" spans="1:247" x14ac:dyDescent="0.25">
      <c r="A38" s="218" t="s">
        <v>64</v>
      </c>
      <c r="B38" s="218"/>
      <c r="C38" s="218"/>
      <c r="D38" s="218"/>
      <c r="E38" s="218"/>
      <c r="F38" s="218"/>
      <c r="G38" s="218"/>
      <c r="H38" s="218"/>
      <c r="I38" s="218"/>
      <c r="J38" s="32"/>
      <c r="K38" s="32"/>
      <c r="L38" s="32"/>
    </row>
    <row r="39" spans="1:247" x14ac:dyDescent="0.25">
      <c r="A39" s="203" t="s">
        <v>136</v>
      </c>
      <c r="B39" s="203"/>
      <c r="C39" s="203"/>
      <c r="D39" s="203"/>
      <c r="E39" s="203"/>
      <c r="F39" s="203"/>
      <c r="G39" s="203"/>
      <c r="H39" s="203"/>
      <c r="I39" s="203"/>
      <c r="J39" s="32"/>
      <c r="K39" s="32"/>
      <c r="L39" s="32"/>
    </row>
    <row r="40" spans="1:247" ht="30.75" customHeight="1" x14ac:dyDescent="0.25">
      <c r="A40" s="202" t="s">
        <v>103</v>
      </c>
      <c r="B40" s="202"/>
      <c r="C40" s="202"/>
      <c r="D40" s="202"/>
      <c r="E40" s="202"/>
      <c r="F40" s="202"/>
      <c r="G40" s="202"/>
      <c r="H40" s="202"/>
      <c r="I40" s="202"/>
      <c r="J40" s="32"/>
      <c r="K40" s="32"/>
      <c r="L40" s="32"/>
    </row>
    <row r="41" spans="1:247" ht="29.25" customHeight="1" x14ac:dyDescent="0.25">
      <c r="A41" s="202" t="s">
        <v>102</v>
      </c>
      <c r="B41" s="202"/>
      <c r="C41" s="202"/>
      <c r="D41" s="202"/>
      <c r="E41" s="202"/>
      <c r="F41" s="202"/>
      <c r="G41" s="202"/>
      <c r="H41" s="202"/>
      <c r="I41" s="202"/>
      <c r="J41" s="32"/>
      <c r="K41" s="32"/>
      <c r="L41" s="32"/>
    </row>
    <row r="42" spans="1:247" ht="57" customHeight="1" x14ac:dyDescent="0.25">
      <c r="A42" s="202" t="s">
        <v>104</v>
      </c>
      <c r="B42" s="202"/>
      <c r="C42" s="202"/>
      <c r="D42" s="202"/>
      <c r="E42" s="202"/>
      <c r="F42" s="202"/>
      <c r="G42" s="202"/>
      <c r="H42" s="202"/>
      <c r="I42" s="202"/>
      <c r="J42" s="32"/>
      <c r="K42" s="32"/>
      <c r="L42" s="32"/>
    </row>
    <row r="43" spans="1:247" ht="15.75" customHeight="1" x14ac:dyDescent="0.25">
      <c r="A43" s="203" t="s">
        <v>100</v>
      </c>
      <c r="B43" s="203"/>
      <c r="C43" s="203"/>
      <c r="D43" s="203"/>
      <c r="E43" s="203"/>
      <c r="F43" s="203"/>
      <c r="G43" s="203"/>
      <c r="H43" s="203"/>
      <c r="I43" s="203"/>
      <c r="J43" s="129"/>
      <c r="K43" s="129"/>
      <c r="L43" s="129"/>
    </row>
    <row r="44" spans="1:247" ht="42" customHeight="1" x14ac:dyDescent="0.25">
      <c r="A44" s="146"/>
      <c r="B44" s="146"/>
      <c r="C44" s="146"/>
      <c r="D44" s="146"/>
      <c r="E44" s="146"/>
      <c r="F44" s="146"/>
      <c r="G44" s="146"/>
      <c r="H44" s="146"/>
      <c r="I44" s="146"/>
      <c r="J44" s="129"/>
      <c r="K44" s="129"/>
      <c r="L44" s="129"/>
    </row>
    <row r="45" spans="1:247" ht="15.75" customHeight="1" x14ac:dyDescent="0.25">
      <c r="A45" s="146"/>
      <c r="B45" s="146"/>
      <c r="C45" s="146"/>
      <c r="D45" s="146"/>
      <c r="E45" s="146"/>
      <c r="F45" s="146"/>
      <c r="G45" s="146"/>
      <c r="H45" s="146"/>
      <c r="I45" s="146"/>
      <c r="J45" s="129"/>
      <c r="K45" s="129"/>
      <c r="L45" s="129"/>
    </row>
    <row r="46" spans="1:247" ht="30" customHeight="1" x14ac:dyDescent="0.25">
      <c r="A46" s="146"/>
      <c r="B46" s="146"/>
      <c r="C46" s="146"/>
      <c r="D46" s="146"/>
      <c r="E46" s="146"/>
      <c r="F46" s="146"/>
      <c r="G46" s="146"/>
      <c r="H46" s="146"/>
      <c r="I46" s="146"/>
      <c r="J46" s="86"/>
      <c r="K46" s="86"/>
      <c r="L46" s="86"/>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c r="DC46" s="145"/>
      <c r="DD46" s="145"/>
      <c r="DE46" s="145"/>
      <c r="DF46" s="145"/>
      <c r="DG46" s="145"/>
      <c r="DH46" s="145"/>
      <c r="DI46" s="145"/>
      <c r="DJ46" s="145"/>
      <c r="DK46" s="145"/>
      <c r="DL46" s="145"/>
      <c r="DM46" s="145"/>
      <c r="DN46" s="145"/>
      <c r="DO46" s="145"/>
      <c r="DP46" s="145"/>
      <c r="DQ46" s="145"/>
      <c r="DR46" s="145"/>
      <c r="DS46" s="145"/>
      <c r="DT46" s="145"/>
      <c r="DU46" s="145"/>
      <c r="DV46" s="145"/>
      <c r="DW46" s="145"/>
      <c r="DX46" s="145"/>
      <c r="DY46" s="145"/>
      <c r="DZ46" s="145"/>
      <c r="EA46" s="145"/>
      <c r="EB46" s="145"/>
      <c r="EC46" s="145"/>
      <c r="ED46" s="145"/>
      <c r="EE46" s="145"/>
      <c r="EF46" s="145"/>
      <c r="EG46" s="145"/>
      <c r="EH46" s="145"/>
      <c r="EI46" s="145"/>
      <c r="EJ46" s="145"/>
      <c r="EK46" s="145"/>
      <c r="EL46" s="145"/>
      <c r="EM46" s="145"/>
      <c r="EN46" s="145"/>
      <c r="EO46" s="145"/>
      <c r="EP46" s="145"/>
      <c r="EQ46" s="145"/>
      <c r="ER46" s="145"/>
      <c r="ES46" s="145"/>
      <c r="ET46" s="145"/>
      <c r="EU46" s="145"/>
      <c r="EV46" s="145"/>
      <c r="EW46" s="145"/>
      <c r="EX46" s="145"/>
      <c r="EY46" s="145"/>
      <c r="EZ46" s="145"/>
      <c r="FA46" s="145"/>
      <c r="FB46" s="145"/>
      <c r="FC46" s="145"/>
      <c r="FD46" s="145"/>
      <c r="FE46" s="145"/>
      <c r="FF46" s="145"/>
      <c r="FG46" s="145"/>
      <c r="FH46" s="145"/>
      <c r="FI46" s="145"/>
      <c r="FJ46" s="145"/>
      <c r="FK46" s="145"/>
      <c r="FL46" s="145"/>
      <c r="FM46" s="145"/>
      <c r="FN46" s="145"/>
      <c r="FO46" s="145"/>
      <c r="FP46" s="145"/>
      <c r="FQ46" s="145"/>
      <c r="FR46" s="145"/>
      <c r="FS46" s="145"/>
      <c r="FT46" s="145"/>
      <c r="FU46" s="145"/>
      <c r="FV46" s="145"/>
      <c r="FW46" s="145"/>
      <c r="FX46" s="145"/>
      <c r="FY46" s="145"/>
      <c r="FZ46" s="145"/>
      <c r="GA46" s="145"/>
      <c r="GB46" s="145"/>
      <c r="GC46" s="145"/>
      <c r="GD46" s="145"/>
      <c r="GE46" s="145"/>
      <c r="GF46" s="145"/>
      <c r="GG46" s="145"/>
      <c r="GH46" s="145"/>
      <c r="GI46" s="145"/>
      <c r="GJ46" s="145"/>
      <c r="GK46" s="145"/>
      <c r="GL46" s="145"/>
      <c r="GM46" s="145"/>
      <c r="GN46" s="145"/>
      <c r="GO46" s="145"/>
      <c r="GP46" s="145"/>
      <c r="GQ46" s="145"/>
      <c r="GR46" s="145"/>
      <c r="GS46" s="145"/>
      <c r="GT46" s="145"/>
      <c r="GU46" s="145"/>
      <c r="GV46" s="145"/>
      <c r="GW46" s="145"/>
      <c r="GX46" s="145"/>
      <c r="GY46" s="145"/>
      <c r="GZ46" s="145"/>
      <c r="HA46" s="145"/>
      <c r="HB46" s="145"/>
      <c r="HC46" s="145"/>
      <c r="HD46" s="145"/>
      <c r="HE46" s="145"/>
      <c r="HF46" s="145"/>
      <c r="HG46" s="145"/>
      <c r="HH46" s="145"/>
      <c r="HI46" s="145"/>
      <c r="HJ46" s="145"/>
      <c r="HK46" s="145"/>
      <c r="HL46" s="145"/>
      <c r="HM46" s="145"/>
      <c r="HN46" s="145"/>
      <c r="HO46" s="145"/>
      <c r="HP46" s="145"/>
      <c r="HQ46" s="145"/>
      <c r="HR46" s="145"/>
      <c r="HS46" s="145"/>
      <c r="HT46" s="145"/>
      <c r="HU46" s="145"/>
      <c r="HV46" s="145"/>
      <c r="HW46" s="145"/>
      <c r="HX46" s="145"/>
      <c r="HY46" s="145"/>
      <c r="HZ46" s="145"/>
      <c r="IA46" s="145"/>
      <c r="IB46" s="145"/>
      <c r="IC46" s="145"/>
      <c r="ID46" s="145"/>
      <c r="IE46" s="145"/>
      <c r="IF46" s="145"/>
      <c r="IG46" s="145"/>
      <c r="IH46" s="145"/>
      <c r="II46" s="145"/>
      <c r="IJ46" s="145"/>
      <c r="IK46" s="145"/>
      <c r="IL46" s="145"/>
      <c r="IM46" s="145"/>
    </row>
    <row r="47" spans="1:247" x14ac:dyDescent="0.25">
      <c r="A47" s="146"/>
      <c r="B47" s="146"/>
      <c r="C47" s="146"/>
      <c r="D47" s="146"/>
      <c r="E47" s="146"/>
      <c r="F47" s="146"/>
      <c r="G47" s="146"/>
      <c r="H47" s="146"/>
      <c r="I47" s="146"/>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c r="DC47" s="145"/>
      <c r="DD47" s="145"/>
      <c r="DE47" s="145"/>
      <c r="DF47" s="145"/>
      <c r="DG47" s="145"/>
      <c r="DH47" s="145"/>
      <c r="DI47" s="145"/>
      <c r="DJ47" s="145"/>
      <c r="DK47" s="145"/>
      <c r="DL47" s="145"/>
      <c r="DM47" s="145"/>
      <c r="DN47" s="145"/>
      <c r="DO47" s="145"/>
      <c r="DP47" s="145"/>
      <c r="DQ47" s="145"/>
      <c r="DR47" s="145"/>
      <c r="DS47" s="145"/>
      <c r="DT47" s="145"/>
      <c r="DU47" s="145"/>
      <c r="DV47" s="145"/>
      <c r="DW47" s="145"/>
      <c r="DX47" s="145"/>
      <c r="DY47" s="145"/>
      <c r="DZ47" s="145"/>
      <c r="EA47" s="145"/>
      <c r="EB47" s="145"/>
      <c r="EC47" s="145"/>
      <c r="ED47" s="145"/>
      <c r="EE47" s="145"/>
      <c r="EF47" s="145"/>
      <c r="EG47" s="145"/>
      <c r="EH47" s="145"/>
      <c r="EI47" s="145"/>
      <c r="EJ47" s="145"/>
      <c r="EK47" s="145"/>
      <c r="EL47" s="145"/>
      <c r="EM47" s="145"/>
      <c r="EN47" s="145"/>
      <c r="EO47" s="145"/>
      <c r="EP47" s="145"/>
      <c r="EQ47" s="145"/>
      <c r="ER47" s="145"/>
      <c r="ES47" s="145"/>
      <c r="ET47" s="145"/>
      <c r="EU47" s="145"/>
      <c r="EV47" s="145"/>
      <c r="EW47" s="145"/>
      <c r="EX47" s="145"/>
      <c r="EY47" s="145"/>
      <c r="EZ47" s="145"/>
      <c r="FA47" s="145"/>
      <c r="FB47" s="145"/>
      <c r="FC47" s="145"/>
      <c r="FD47" s="145"/>
      <c r="FE47" s="145"/>
      <c r="FF47" s="145"/>
      <c r="FG47" s="145"/>
      <c r="FH47" s="145"/>
      <c r="FI47" s="145"/>
      <c r="FJ47" s="145"/>
      <c r="FK47" s="145"/>
      <c r="FL47" s="145"/>
      <c r="FM47" s="145"/>
      <c r="FN47" s="145"/>
      <c r="FO47" s="145"/>
      <c r="FP47" s="145"/>
      <c r="FQ47" s="145"/>
      <c r="FR47" s="145"/>
      <c r="FS47" s="145"/>
      <c r="FT47" s="145"/>
      <c r="FU47" s="145"/>
      <c r="FV47" s="145"/>
      <c r="FW47" s="145"/>
      <c r="FX47" s="145"/>
      <c r="FY47" s="145"/>
      <c r="FZ47" s="145"/>
      <c r="GA47" s="145"/>
      <c r="GB47" s="145"/>
      <c r="GC47" s="145"/>
      <c r="GD47" s="145"/>
      <c r="GE47" s="145"/>
      <c r="GF47" s="145"/>
      <c r="GG47" s="145"/>
      <c r="GH47" s="145"/>
      <c r="GI47" s="145"/>
      <c r="GJ47" s="145"/>
      <c r="GK47" s="145"/>
      <c r="GL47" s="145"/>
      <c r="GM47" s="145"/>
      <c r="GN47" s="145"/>
      <c r="GO47" s="145"/>
      <c r="GP47" s="145"/>
      <c r="GQ47" s="145"/>
      <c r="GR47" s="145"/>
      <c r="GS47" s="145"/>
      <c r="GT47" s="145"/>
      <c r="GU47" s="145"/>
      <c r="GV47" s="145"/>
      <c r="GW47" s="145"/>
      <c r="GX47" s="145"/>
      <c r="GY47" s="145"/>
      <c r="GZ47" s="145"/>
      <c r="HA47" s="145"/>
      <c r="HB47" s="145"/>
      <c r="HC47" s="145"/>
      <c r="HD47" s="145"/>
      <c r="HE47" s="145"/>
      <c r="HF47" s="145"/>
      <c r="HG47" s="145"/>
      <c r="HH47" s="145"/>
      <c r="HI47" s="145"/>
      <c r="HJ47" s="145"/>
      <c r="HK47" s="145"/>
      <c r="HL47" s="145"/>
      <c r="HM47" s="145"/>
      <c r="HN47" s="145"/>
      <c r="HO47" s="145"/>
      <c r="HP47" s="145"/>
      <c r="HQ47" s="145"/>
      <c r="HR47" s="145"/>
      <c r="HS47" s="145"/>
      <c r="HT47" s="145"/>
      <c r="HU47" s="145"/>
      <c r="HV47" s="145"/>
      <c r="HW47" s="145"/>
      <c r="HX47" s="145"/>
      <c r="HY47" s="145"/>
      <c r="HZ47" s="145"/>
      <c r="IA47" s="145"/>
      <c r="IB47" s="145"/>
      <c r="IC47" s="145"/>
      <c r="ID47" s="145"/>
      <c r="IE47" s="145"/>
      <c r="IF47" s="145"/>
      <c r="IG47" s="145"/>
      <c r="IH47" s="145"/>
      <c r="II47" s="145"/>
      <c r="IJ47" s="145"/>
      <c r="IK47" s="145"/>
      <c r="IL47" s="145"/>
      <c r="IM47" s="145"/>
    </row>
    <row r="48" spans="1:247" x14ac:dyDescent="0.25">
      <c r="A48" s="146"/>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145"/>
      <c r="EA48" s="145"/>
      <c r="EB48" s="145"/>
      <c r="EC48" s="145"/>
      <c r="ED48" s="145"/>
      <c r="EE48" s="145"/>
      <c r="EF48" s="145"/>
      <c r="EG48" s="145"/>
      <c r="EH48" s="145"/>
      <c r="EI48" s="145"/>
      <c r="EJ48" s="145"/>
      <c r="EK48" s="145"/>
      <c r="EL48" s="145"/>
      <c r="EM48" s="145"/>
      <c r="EN48" s="145"/>
      <c r="EO48" s="145"/>
      <c r="EP48" s="145"/>
      <c r="EQ48" s="145"/>
      <c r="ER48" s="145"/>
      <c r="ES48" s="145"/>
      <c r="ET48" s="145"/>
      <c r="EU48" s="145"/>
      <c r="EV48" s="145"/>
      <c r="EW48" s="145"/>
      <c r="EX48" s="145"/>
      <c r="EY48" s="145"/>
      <c r="EZ48" s="145"/>
      <c r="FA48" s="145"/>
      <c r="FB48" s="145"/>
      <c r="FC48" s="145"/>
      <c r="FD48" s="145"/>
      <c r="FE48" s="145"/>
      <c r="FF48" s="145"/>
      <c r="FG48" s="145"/>
      <c r="FH48" s="145"/>
      <c r="FI48" s="145"/>
      <c r="FJ48" s="145"/>
      <c r="FK48" s="145"/>
      <c r="FL48" s="145"/>
      <c r="FM48" s="145"/>
      <c r="FN48" s="145"/>
      <c r="FO48" s="145"/>
      <c r="FP48" s="145"/>
      <c r="FQ48" s="145"/>
      <c r="FR48" s="145"/>
      <c r="FS48" s="145"/>
      <c r="FT48" s="145"/>
      <c r="FU48" s="145"/>
      <c r="FV48" s="145"/>
      <c r="FW48" s="145"/>
      <c r="FX48" s="145"/>
      <c r="FY48" s="145"/>
      <c r="FZ48" s="145"/>
      <c r="GA48" s="145"/>
      <c r="GB48" s="145"/>
      <c r="GC48" s="145"/>
      <c r="GD48" s="145"/>
      <c r="GE48" s="145"/>
      <c r="GF48" s="145"/>
      <c r="GG48" s="145"/>
      <c r="GH48" s="145"/>
      <c r="GI48" s="145"/>
      <c r="GJ48" s="145"/>
      <c r="GK48" s="145"/>
      <c r="GL48" s="145"/>
      <c r="GM48" s="145"/>
      <c r="GN48" s="145"/>
      <c r="GO48" s="145"/>
      <c r="GP48" s="145"/>
      <c r="GQ48" s="145"/>
      <c r="GR48" s="145"/>
      <c r="GS48" s="145"/>
      <c r="GT48" s="145"/>
      <c r="GU48" s="145"/>
      <c r="GV48" s="145"/>
      <c r="GW48" s="145"/>
      <c r="GX48" s="145"/>
      <c r="GY48" s="145"/>
      <c r="GZ48" s="145"/>
      <c r="HA48" s="145"/>
      <c r="HB48" s="145"/>
      <c r="HC48" s="145"/>
      <c r="HD48" s="145"/>
      <c r="HE48" s="145"/>
      <c r="HF48" s="145"/>
      <c r="HG48" s="145"/>
      <c r="HH48" s="145"/>
      <c r="HI48" s="145"/>
      <c r="HJ48" s="145"/>
      <c r="HK48" s="145"/>
      <c r="HL48" s="145"/>
      <c r="HM48" s="145"/>
      <c r="HN48" s="145"/>
      <c r="HO48" s="145"/>
      <c r="HP48" s="145"/>
      <c r="HQ48" s="145"/>
      <c r="HR48" s="145"/>
      <c r="HS48" s="145"/>
      <c r="HT48" s="145"/>
      <c r="HU48" s="145"/>
      <c r="HV48" s="145"/>
      <c r="HW48" s="145"/>
      <c r="HX48" s="145"/>
      <c r="HY48" s="145"/>
      <c r="HZ48" s="145"/>
      <c r="IA48" s="145"/>
      <c r="IB48" s="145"/>
      <c r="IC48" s="145"/>
      <c r="ID48" s="145"/>
      <c r="IE48" s="145"/>
      <c r="IF48" s="145"/>
      <c r="IG48" s="145"/>
      <c r="IH48" s="145"/>
      <c r="II48" s="145"/>
      <c r="IJ48" s="145"/>
      <c r="IK48" s="145"/>
      <c r="IL48" s="145"/>
      <c r="IM48" s="145"/>
    </row>
    <row r="49" spans="10:247" x14ac:dyDescent="0.25">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c r="CM49" s="147"/>
      <c r="CN49" s="147"/>
      <c r="CO49" s="147"/>
      <c r="CP49" s="147"/>
      <c r="CQ49" s="147"/>
      <c r="CR49" s="147"/>
      <c r="CS49" s="147"/>
      <c r="CT49" s="147"/>
      <c r="CU49" s="147"/>
      <c r="CV49" s="147"/>
      <c r="CW49" s="147"/>
      <c r="CX49" s="147"/>
      <c r="CY49" s="147"/>
      <c r="CZ49" s="147"/>
      <c r="DA49" s="147"/>
      <c r="DB49" s="147"/>
      <c r="DC49" s="147"/>
      <c r="DD49" s="147"/>
      <c r="DE49" s="147"/>
      <c r="DF49" s="147"/>
      <c r="DG49" s="147"/>
      <c r="DH49" s="147"/>
      <c r="DI49" s="147"/>
      <c r="DJ49" s="147"/>
      <c r="DK49" s="147"/>
      <c r="DL49" s="147"/>
      <c r="DM49" s="147"/>
      <c r="DN49" s="147"/>
      <c r="DO49" s="147"/>
      <c r="DP49" s="147"/>
      <c r="DQ49" s="147"/>
      <c r="DR49" s="147"/>
      <c r="DS49" s="147"/>
      <c r="DT49" s="147"/>
      <c r="DU49" s="147"/>
      <c r="DV49" s="147"/>
      <c r="DW49" s="147"/>
      <c r="DX49" s="147"/>
      <c r="DY49" s="147"/>
      <c r="DZ49" s="147"/>
      <c r="EA49" s="147"/>
      <c r="EB49" s="147"/>
      <c r="EC49" s="147"/>
      <c r="ED49" s="147"/>
      <c r="EE49" s="147"/>
      <c r="EF49" s="147"/>
      <c r="EG49" s="147"/>
      <c r="EH49" s="147"/>
      <c r="EI49" s="147"/>
      <c r="EJ49" s="147"/>
      <c r="EK49" s="147"/>
      <c r="EL49" s="147"/>
      <c r="EM49" s="147"/>
      <c r="EN49" s="147"/>
      <c r="EO49" s="147"/>
      <c r="EP49" s="147"/>
      <c r="EQ49" s="147"/>
      <c r="ER49" s="147"/>
      <c r="ES49" s="147"/>
      <c r="ET49" s="147"/>
      <c r="EU49" s="147"/>
      <c r="EV49" s="147"/>
      <c r="EW49" s="147"/>
      <c r="EX49" s="147"/>
      <c r="EY49" s="147"/>
      <c r="EZ49" s="147"/>
      <c r="FA49" s="147"/>
      <c r="FB49" s="147"/>
      <c r="FC49" s="147"/>
      <c r="FD49" s="147"/>
      <c r="FE49" s="147"/>
      <c r="FF49" s="147"/>
      <c r="FG49" s="147"/>
      <c r="FH49" s="147"/>
      <c r="FI49" s="147"/>
      <c r="FJ49" s="147"/>
      <c r="FK49" s="147"/>
      <c r="FL49" s="147"/>
      <c r="FM49" s="147"/>
      <c r="FN49" s="147"/>
      <c r="FO49" s="147"/>
      <c r="FP49" s="147"/>
      <c r="FQ49" s="147"/>
      <c r="FR49" s="147"/>
      <c r="FS49" s="147"/>
      <c r="FT49" s="147"/>
      <c r="FU49" s="147"/>
      <c r="FV49" s="147"/>
      <c r="FW49" s="147"/>
      <c r="FX49" s="147"/>
      <c r="FY49" s="147"/>
      <c r="FZ49" s="147"/>
      <c r="GA49" s="147"/>
      <c r="GB49" s="147"/>
      <c r="GC49" s="147"/>
      <c r="GD49" s="147"/>
      <c r="GE49" s="147"/>
      <c r="GF49" s="147"/>
      <c r="GG49" s="147"/>
      <c r="GH49" s="147"/>
      <c r="GI49" s="147"/>
      <c r="GJ49" s="147"/>
      <c r="GK49" s="147"/>
      <c r="GL49" s="147"/>
      <c r="GM49" s="147"/>
      <c r="GN49" s="147"/>
      <c r="GO49" s="147"/>
      <c r="GP49" s="147"/>
      <c r="GQ49" s="147"/>
      <c r="GR49" s="147"/>
      <c r="GS49" s="147"/>
      <c r="GT49" s="147"/>
      <c r="GU49" s="147"/>
      <c r="GV49" s="147"/>
      <c r="GW49" s="147"/>
      <c r="GX49" s="147"/>
      <c r="GY49" s="147"/>
      <c r="GZ49" s="147"/>
      <c r="HA49" s="147"/>
      <c r="HB49" s="147"/>
      <c r="HC49" s="147"/>
      <c r="HD49" s="147"/>
      <c r="HE49" s="147"/>
      <c r="HF49" s="147"/>
      <c r="HG49" s="147"/>
      <c r="HH49" s="147"/>
      <c r="HI49" s="147"/>
      <c r="HJ49" s="147"/>
      <c r="HK49" s="147"/>
      <c r="HL49" s="147"/>
      <c r="HM49" s="147"/>
      <c r="HN49" s="147"/>
      <c r="HO49" s="147"/>
      <c r="HP49" s="147"/>
      <c r="HQ49" s="147"/>
      <c r="HR49" s="147"/>
      <c r="HS49" s="147"/>
      <c r="HT49" s="147"/>
      <c r="HU49" s="147"/>
      <c r="HV49" s="147"/>
      <c r="HW49" s="147"/>
      <c r="HX49" s="147"/>
      <c r="HY49" s="147"/>
      <c r="HZ49" s="147"/>
      <c r="IA49" s="147"/>
      <c r="IB49" s="147"/>
      <c r="IC49" s="147"/>
      <c r="ID49" s="147"/>
      <c r="IE49" s="147"/>
      <c r="IF49" s="147"/>
      <c r="IG49" s="147"/>
      <c r="IH49" s="147"/>
      <c r="II49" s="147"/>
      <c r="IJ49" s="147"/>
      <c r="IK49" s="147"/>
      <c r="IL49" s="147"/>
      <c r="IM49" s="147"/>
    </row>
    <row r="50" spans="10:247" ht="13.9" customHeight="1" x14ac:dyDescent="0.25">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c r="CM50" s="147"/>
      <c r="CN50" s="147"/>
      <c r="CO50" s="147"/>
      <c r="CP50" s="147"/>
      <c r="CQ50" s="147"/>
      <c r="CR50" s="147"/>
      <c r="CS50" s="147"/>
      <c r="CT50" s="147"/>
      <c r="CU50" s="147"/>
      <c r="CV50" s="147"/>
      <c r="CW50" s="147"/>
      <c r="CX50" s="147"/>
      <c r="CY50" s="147"/>
      <c r="CZ50" s="147"/>
      <c r="DA50" s="147"/>
      <c r="DB50" s="147"/>
      <c r="DC50" s="147"/>
      <c r="DD50" s="147"/>
      <c r="DE50" s="147"/>
      <c r="DF50" s="147"/>
      <c r="DG50" s="147"/>
      <c r="DH50" s="147"/>
      <c r="DI50" s="147"/>
      <c r="DJ50" s="147"/>
      <c r="DK50" s="147"/>
      <c r="DL50" s="147"/>
      <c r="DM50" s="147"/>
      <c r="DN50" s="147"/>
      <c r="DO50" s="147"/>
      <c r="DP50" s="147"/>
      <c r="DQ50" s="147"/>
      <c r="DR50" s="147"/>
      <c r="DS50" s="147"/>
      <c r="DT50" s="147"/>
      <c r="DU50" s="147"/>
      <c r="DV50" s="147"/>
      <c r="DW50" s="147"/>
      <c r="DX50" s="147"/>
      <c r="DY50" s="147"/>
      <c r="DZ50" s="147"/>
      <c r="EA50" s="147"/>
      <c r="EB50" s="147"/>
      <c r="EC50" s="147"/>
      <c r="ED50" s="147"/>
      <c r="EE50" s="147"/>
      <c r="EF50" s="147"/>
      <c r="EG50" s="147"/>
      <c r="EH50" s="147"/>
      <c r="EI50" s="147"/>
      <c r="EJ50" s="147"/>
      <c r="EK50" s="147"/>
      <c r="EL50" s="147"/>
      <c r="EM50" s="147"/>
      <c r="EN50" s="147"/>
      <c r="EO50" s="147"/>
      <c r="EP50" s="147"/>
      <c r="EQ50" s="147"/>
      <c r="ER50" s="147"/>
      <c r="ES50" s="147"/>
      <c r="ET50" s="147"/>
      <c r="EU50" s="147"/>
      <c r="EV50" s="147"/>
      <c r="EW50" s="147"/>
      <c r="EX50" s="147"/>
      <c r="EY50" s="147"/>
      <c r="EZ50" s="147"/>
      <c r="FA50" s="147"/>
      <c r="FB50" s="147"/>
      <c r="FC50" s="147"/>
      <c r="FD50" s="147"/>
      <c r="FE50" s="147"/>
      <c r="FF50" s="147"/>
      <c r="FG50" s="147"/>
      <c r="FH50" s="147"/>
      <c r="FI50" s="147"/>
      <c r="FJ50" s="147"/>
      <c r="FK50" s="147"/>
      <c r="FL50" s="147"/>
      <c r="FM50" s="147"/>
      <c r="FN50" s="147"/>
      <c r="FO50" s="147"/>
      <c r="FP50" s="147"/>
      <c r="FQ50" s="147"/>
      <c r="FR50" s="147"/>
      <c r="FS50" s="147"/>
      <c r="FT50" s="147"/>
      <c r="FU50" s="147"/>
      <c r="FV50" s="147"/>
      <c r="FW50" s="147"/>
      <c r="FX50" s="147"/>
      <c r="FY50" s="147"/>
      <c r="FZ50" s="147"/>
      <c r="GA50" s="147"/>
      <c r="GB50" s="147"/>
      <c r="GC50" s="147"/>
      <c r="GD50" s="147"/>
      <c r="GE50" s="147"/>
      <c r="GF50" s="147"/>
      <c r="GG50" s="147"/>
      <c r="GH50" s="147"/>
      <c r="GI50" s="147"/>
      <c r="GJ50" s="147"/>
      <c r="GK50" s="147"/>
      <c r="GL50" s="147"/>
      <c r="GM50" s="147"/>
      <c r="GN50" s="147"/>
      <c r="GO50" s="147"/>
      <c r="GP50" s="147"/>
      <c r="GQ50" s="147"/>
      <c r="GR50" s="147"/>
      <c r="GS50" s="147"/>
      <c r="GT50" s="147"/>
      <c r="GU50" s="147"/>
      <c r="GV50" s="147"/>
      <c r="GW50" s="147"/>
      <c r="GX50" s="147"/>
      <c r="GY50" s="147"/>
      <c r="GZ50" s="147"/>
      <c r="HA50" s="147"/>
      <c r="HB50" s="147"/>
      <c r="HC50" s="147"/>
      <c r="HD50" s="147"/>
      <c r="HE50" s="147"/>
      <c r="HF50" s="147"/>
      <c r="HG50" s="147"/>
      <c r="HH50" s="147"/>
      <c r="HI50" s="147"/>
      <c r="HJ50" s="147"/>
      <c r="HK50" s="147"/>
      <c r="HL50" s="147"/>
      <c r="HM50" s="147"/>
      <c r="HN50" s="147"/>
      <c r="HO50" s="147"/>
      <c r="HP50" s="147"/>
      <c r="HQ50" s="147"/>
      <c r="HR50" s="147"/>
      <c r="HS50" s="147"/>
      <c r="HT50" s="147"/>
      <c r="HU50" s="147"/>
      <c r="HV50" s="147"/>
      <c r="HW50" s="147"/>
      <c r="HX50" s="147"/>
      <c r="HY50" s="147"/>
      <c r="HZ50" s="147"/>
      <c r="IA50" s="147"/>
      <c r="IB50" s="147"/>
      <c r="IC50" s="147"/>
      <c r="ID50" s="147"/>
      <c r="IE50" s="147"/>
      <c r="IF50" s="147"/>
      <c r="IG50" s="147"/>
      <c r="IH50" s="147"/>
      <c r="II50" s="147"/>
      <c r="IJ50" s="147"/>
      <c r="IK50" s="147"/>
      <c r="IL50" s="147"/>
      <c r="IM50" s="147"/>
    </row>
    <row r="51" spans="10:247" ht="13.9" customHeight="1" x14ac:dyDescent="0.25">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c r="CM51" s="147"/>
      <c r="CN51" s="147"/>
      <c r="CO51" s="147"/>
      <c r="CP51" s="147"/>
      <c r="CQ51" s="147"/>
      <c r="CR51" s="147"/>
      <c r="CS51" s="147"/>
      <c r="CT51" s="147"/>
      <c r="CU51" s="147"/>
      <c r="CV51" s="147"/>
      <c r="CW51" s="147"/>
      <c r="CX51" s="147"/>
      <c r="CY51" s="147"/>
      <c r="CZ51" s="147"/>
      <c r="DA51" s="147"/>
      <c r="DB51" s="147"/>
      <c r="DC51" s="147"/>
      <c r="DD51" s="147"/>
      <c r="DE51" s="147"/>
      <c r="DF51" s="147"/>
      <c r="DG51" s="147"/>
      <c r="DH51" s="147"/>
      <c r="DI51" s="147"/>
      <c r="DJ51" s="147"/>
      <c r="DK51" s="147"/>
      <c r="DL51" s="147"/>
      <c r="DM51" s="147"/>
      <c r="DN51" s="147"/>
      <c r="DO51" s="147"/>
      <c r="DP51" s="147"/>
      <c r="DQ51" s="147"/>
      <c r="DR51" s="147"/>
      <c r="DS51" s="147"/>
      <c r="DT51" s="147"/>
      <c r="DU51" s="147"/>
      <c r="DV51" s="147"/>
      <c r="DW51" s="147"/>
      <c r="DX51" s="147"/>
      <c r="DY51" s="147"/>
      <c r="DZ51" s="147"/>
      <c r="EA51" s="147"/>
      <c r="EB51" s="147"/>
      <c r="EC51" s="147"/>
      <c r="ED51" s="147"/>
      <c r="EE51" s="147"/>
      <c r="EF51" s="147"/>
      <c r="EG51" s="147"/>
      <c r="EH51" s="147"/>
      <c r="EI51" s="147"/>
      <c r="EJ51" s="147"/>
      <c r="EK51" s="147"/>
      <c r="EL51" s="147"/>
      <c r="EM51" s="147"/>
      <c r="EN51" s="147"/>
      <c r="EO51" s="147"/>
      <c r="EP51" s="147"/>
      <c r="EQ51" s="147"/>
      <c r="ER51" s="147"/>
      <c r="ES51" s="147"/>
      <c r="ET51" s="147"/>
      <c r="EU51" s="147"/>
      <c r="EV51" s="147"/>
      <c r="EW51" s="147"/>
      <c r="EX51" s="147"/>
      <c r="EY51" s="147"/>
      <c r="EZ51" s="147"/>
      <c r="FA51" s="147"/>
      <c r="FB51" s="147"/>
      <c r="FC51" s="147"/>
      <c r="FD51" s="147"/>
      <c r="FE51" s="147"/>
      <c r="FF51" s="147"/>
      <c r="FG51" s="147"/>
      <c r="FH51" s="147"/>
      <c r="FI51" s="147"/>
      <c r="FJ51" s="147"/>
      <c r="FK51" s="147"/>
      <c r="FL51" s="147"/>
      <c r="FM51" s="147"/>
      <c r="FN51" s="147"/>
      <c r="FO51" s="147"/>
      <c r="FP51" s="147"/>
      <c r="FQ51" s="147"/>
      <c r="FR51" s="147"/>
      <c r="FS51" s="147"/>
      <c r="FT51" s="147"/>
      <c r="FU51" s="147"/>
      <c r="FV51" s="147"/>
      <c r="FW51" s="147"/>
      <c r="FX51" s="147"/>
      <c r="FY51" s="147"/>
      <c r="FZ51" s="147"/>
      <c r="GA51" s="147"/>
      <c r="GB51" s="147"/>
      <c r="GC51" s="147"/>
      <c r="GD51" s="147"/>
      <c r="GE51" s="147"/>
      <c r="GF51" s="147"/>
      <c r="GG51" s="147"/>
      <c r="GH51" s="147"/>
      <c r="GI51" s="147"/>
      <c r="GJ51" s="147"/>
      <c r="GK51" s="147"/>
      <c r="GL51" s="147"/>
      <c r="GM51" s="147"/>
      <c r="GN51" s="147"/>
      <c r="GO51" s="147"/>
      <c r="GP51" s="147"/>
      <c r="GQ51" s="147"/>
      <c r="GR51" s="147"/>
      <c r="GS51" s="147"/>
      <c r="GT51" s="147"/>
      <c r="GU51" s="147"/>
      <c r="GV51" s="147"/>
      <c r="GW51" s="147"/>
      <c r="GX51" s="147"/>
      <c r="GY51" s="147"/>
      <c r="GZ51" s="147"/>
      <c r="HA51" s="147"/>
      <c r="HB51" s="147"/>
      <c r="HC51" s="147"/>
      <c r="HD51" s="147"/>
      <c r="HE51" s="147"/>
      <c r="HF51" s="147"/>
      <c r="HG51" s="147"/>
      <c r="HH51" s="147"/>
      <c r="HI51" s="147"/>
      <c r="HJ51" s="147"/>
      <c r="HK51" s="147"/>
      <c r="HL51" s="147"/>
      <c r="HM51" s="147"/>
      <c r="HN51" s="147"/>
      <c r="HO51" s="147"/>
      <c r="HP51" s="147"/>
      <c r="HQ51" s="147"/>
      <c r="HR51" s="147"/>
      <c r="HS51" s="147"/>
      <c r="HT51" s="147"/>
      <c r="HU51" s="147"/>
      <c r="HV51" s="147"/>
      <c r="HW51" s="147"/>
      <c r="HX51" s="147"/>
      <c r="HY51" s="147"/>
      <c r="HZ51" s="147"/>
      <c r="IA51" s="147"/>
      <c r="IB51" s="147"/>
      <c r="IC51" s="147"/>
      <c r="ID51" s="147"/>
      <c r="IE51" s="147"/>
      <c r="IF51" s="147"/>
      <c r="IG51" s="147"/>
      <c r="IH51" s="147"/>
      <c r="II51" s="147"/>
      <c r="IJ51" s="147"/>
      <c r="IK51" s="147"/>
      <c r="IL51" s="147"/>
      <c r="IM51" s="147"/>
    </row>
    <row r="52" spans="10:247" ht="13.9" customHeight="1" x14ac:dyDescent="0.25">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c r="CJ52" s="147"/>
      <c r="CK52" s="147"/>
      <c r="CL52" s="147"/>
      <c r="CM52" s="147"/>
      <c r="CN52" s="147"/>
      <c r="CO52" s="147"/>
      <c r="CP52" s="147"/>
      <c r="CQ52" s="147"/>
      <c r="CR52" s="147"/>
      <c r="CS52" s="147"/>
      <c r="CT52" s="147"/>
      <c r="CU52" s="147"/>
      <c r="CV52" s="147"/>
      <c r="CW52" s="147"/>
      <c r="CX52" s="147"/>
      <c r="CY52" s="147"/>
      <c r="CZ52" s="147"/>
      <c r="DA52" s="147"/>
      <c r="DB52" s="147"/>
      <c r="DC52" s="147"/>
      <c r="DD52" s="147"/>
      <c r="DE52" s="147"/>
      <c r="DF52" s="147"/>
      <c r="DG52" s="147"/>
      <c r="DH52" s="147"/>
      <c r="DI52" s="147"/>
      <c r="DJ52" s="147"/>
      <c r="DK52" s="147"/>
      <c r="DL52" s="147"/>
      <c r="DM52" s="147"/>
      <c r="DN52" s="147"/>
      <c r="DO52" s="147"/>
      <c r="DP52" s="147"/>
      <c r="DQ52" s="147"/>
      <c r="DR52" s="147"/>
      <c r="DS52" s="147"/>
      <c r="DT52" s="147"/>
      <c r="DU52" s="147"/>
      <c r="DV52" s="147"/>
      <c r="DW52" s="147"/>
      <c r="DX52" s="147"/>
      <c r="DY52" s="147"/>
      <c r="DZ52" s="147"/>
      <c r="EA52" s="147"/>
      <c r="EB52" s="147"/>
      <c r="EC52" s="147"/>
      <c r="ED52" s="147"/>
      <c r="EE52" s="147"/>
      <c r="EF52" s="147"/>
      <c r="EG52" s="147"/>
      <c r="EH52" s="147"/>
      <c r="EI52" s="147"/>
      <c r="EJ52" s="147"/>
      <c r="EK52" s="147"/>
      <c r="EL52" s="147"/>
      <c r="EM52" s="147"/>
      <c r="EN52" s="147"/>
      <c r="EO52" s="147"/>
      <c r="EP52" s="147"/>
      <c r="EQ52" s="147"/>
      <c r="ER52" s="147"/>
      <c r="ES52" s="147"/>
      <c r="ET52" s="147"/>
      <c r="EU52" s="147"/>
      <c r="EV52" s="147"/>
      <c r="EW52" s="147"/>
      <c r="EX52" s="147"/>
      <c r="EY52" s="147"/>
      <c r="EZ52" s="147"/>
      <c r="FA52" s="147"/>
      <c r="FB52" s="147"/>
      <c r="FC52" s="147"/>
      <c r="FD52" s="147"/>
      <c r="FE52" s="147"/>
      <c r="FF52" s="147"/>
      <c r="FG52" s="147"/>
      <c r="FH52" s="147"/>
      <c r="FI52" s="147"/>
      <c r="FJ52" s="147"/>
      <c r="FK52" s="147"/>
      <c r="FL52" s="147"/>
      <c r="FM52" s="147"/>
      <c r="FN52" s="147"/>
      <c r="FO52" s="147"/>
      <c r="FP52" s="147"/>
      <c r="FQ52" s="147"/>
      <c r="FR52" s="147"/>
      <c r="FS52" s="147"/>
      <c r="FT52" s="147"/>
      <c r="FU52" s="147"/>
      <c r="FV52" s="147"/>
      <c r="FW52" s="147"/>
      <c r="FX52" s="147"/>
      <c r="FY52" s="147"/>
      <c r="FZ52" s="147"/>
      <c r="GA52" s="147"/>
      <c r="GB52" s="147"/>
      <c r="GC52" s="147"/>
      <c r="GD52" s="147"/>
      <c r="GE52" s="147"/>
      <c r="GF52" s="147"/>
      <c r="GG52" s="147"/>
      <c r="GH52" s="147"/>
      <c r="GI52" s="147"/>
      <c r="GJ52" s="147"/>
      <c r="GK52" s="147"/>
      <c r="GL52" s="147"/>
      <c r="GM52" s="147"/>
      <c r="GN52" s="147"/>
      <c r="GO52" s="147"/>
      <c r="GP52" s="147"/>
      <c r="GQ52" s="147"/>
      <c r="GR52" s="147"/>
      <c r="GS52" s="147"/>
      <c r="GT52" s="147"/>
      <c r="GU52" s="147"/>
      <c r="GV52" s="147"/>
      <c r="GW52" s="147"/>
      <c r="GX52" s="147"/>
      <c r="GY52" s="147"/>
      <c r="GZ52" s="147"/>
      <c r="HA52" s="147"/>
      <c r="HB52" s="147"/>
      <c r="HC52" s="147"/>
      <c r="HD52" s="147"/>
      <c r="HE52" s="147"/>
      <c r="HF52" s="147"/>
      <c r="HG52" s="147"/>
      <c r="HH52" s="147"/>
      <c r="HI52" s="147"/>
      <c r="HJ52" s="147"/>
      <c r="HK52" s="147"/>
      <c r="HL52" s="147"/>
      <c r="HM52" s="147"/>
      <c r="HN52" s="147"/>
      <c r="HO52" s="147"/>
      <c r="HP52" s="147"/>
      <c r="HQ52" s="147"/>
      <c r="HR52" s="147"/>
      <c r="HS52" s="147"/>
      <c r="HT52" s="147"/>
      <c r="HU52" s="147"/>
      <c r="HV52" s="147"/>
      <c r="HW52" s="147"/>
      <c r="HX52" s="147"/>
      <c r="HY52" s="147"/>
      <c r="HZ52" s="147"/>
      <c r="IA52" s="147"/>
      <c r="IB52" s="147"/>
      <c r="IC52" s="147"/>
      <c r="ID52" s="147"/>
      <c r="IE52" s="147"/>
      <c r="IF52" s="147"/>
      <c r="IG52" s="147"/>
      <c r="IH52" s="147"/>
      <c r="II52" s="147"/>
      <c r="IJ52" s="147"/>
      <c r="IK52" s="147"/>
      <c r="IL52" s="147"/>
      <c r="IM52" s="147"/>
    </row>
    <row r="53" spans="10:247" ht="13.9" customHeight="1" x14ac:dyDescent="0.25">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c r="DA53" s="147"/>
      <c r="DB53" s="147"/>
      <c r="DC53" s="147"/>
      <c r="DD53" s="147"/>
      <c r="DE53" s="147"/>
      <c r="DF53" s="147"/>
      <c r="DG53" s="147"/>
      <c r="DH53" s="147"/>
      <c r="DI53" s="147"/>
      <c r="DJ53" s="147"/>
      <c r="DK53" s="147"/>
      <c r="DL53" s="147"/>
      <c r="DM53" s="147"/>
      <c r="DN53" s="147"/>
      <c r="DO53" s="147"/>
      <c r="DP53" s="147"/>
      <c r="DQ53" s="147"/>
      <c r="DR53" s="147"/>
      <c r="DS53" s="147"/>
      <c r="DT53" s="147"/>
      <c r="DU53" s="147"/>
      <c r="DV53" s="147"/>
      <c r="DW53" s="147"/>
      <c r="DX53" s="147"/>
      <c r="DY53" s="147"/>
      <c r="DZ53" s="147"/>
      <c r="EA53" s="147"/>
      <c r="EB53" s="147"/>
      <c r="EC53" s="147"/>
      <c r="ED53" s="147"/>
      <c r="EE53" s="147"/>
      <c r="EF53" s="147"/>
      <c r="EG53" s="147"/>
      <c r="EH53" s="147"/>
      <c r="EI53" s="147"/>
      <c r="EJ53" s="147"/>
      <c r="EK53" s="147"/>
      <c r="EL53" s="147"/>
      <c r="EM53" s="147"/>
      <c r="EN53" s="147"/>
      <c r="EO53" s="147"/>
      <c r="EP53" s="147"/>
      <c r="EQ53" s="147"/>
      <c r="ER53" s="147"/>
      <c r="ES53" s="147"/>
      <c r="ET53" s="147"/>
      <c r="EU53" s="147"/>
      <c r="EV53" s="147"/>
      <c r="EW53" s="147"/>
      <c r="EX53" s="147"/>
      <c r="EY53" s="147"/>
      <c r="EZ53" s="147"/>
      <c r="FA53" s="147"/>
      <c r="FB53" s="147"/>
      <c r="FC53" s="147"/>
      <c r="FD53" s="147"/>
      <c r="FE53" s="147"/>
      <c r="FF53" s="147"/>
      <c r="FG53" s="147"/>
      <c r="FH53" s="147"/>
      <c r="FI53" s="147"/>
      <c r="FJ53" s="147"/>
      <c r="FK53" s="147"/>
      <c r="FL53" s="147"/>
      <c r="FM53" s="147"/>
      <c r="FN53" s="147"/>
      <c r="FO53" s="147"/>
      <c r="FP53" s="147"/>
      <c r="FQ53" s="147"/>
      <c r="FR53" s="147"/>
      <c r="FS53" s="147"/>
      <c r="FT53" s="147"/>
      <c r="FU53" s="147"/>
      <c r="FV53" s="147"/>
      <c r="FW53" s="147"/>
      <c r="FX53" s="147"/>
      <c r="FY53" s="147"/>
      <c r="FZ53" s="147"/>
      <c r="GA53" s="147"/>
      <c r="GB53" s="147"/>
      <c r="GC53" s="147"/>
      <c r="GD53" s="147"/>
      <c r="GE53" s="147"/>
      <c r="GF53" s="147"/>
      <c r="GG53" s="147"/>
      <c r="GH53" s="147"/>
      <c r="GI53" s="147"/>
      <c r="GJ53" s="147"/>
      <c r="GK53" s="147"/>
      <c r="GL53" s="147"/>
      <c r="GM53" s="147"/>
      <c r="GN53" s="147"/>
      <c r="GO53" s="147"/>
      <c r="GP53" s="147"/>
      <c r="GQ53" s="147"/>
      <c r="GR53" s="147"/>
      <c r="GS53" s="147"/>
      <c r="GT53" s="147"/>
      <c r="GU53" s="147"/>
      <c r="GV53" s="147"/>
      <c r="GW53" s="147"/>
      <c r="GX53" s="147"/>
      <c r="GY53" s="147"/>
      <c r="GZ53" s="147"/>
      <c r="HA53" s="147"/>
      <c r="HB53" s="147"/>
      <c r="HC53" s="147"/>
      <c r="HD53" s="147"/>
      <c r="HE53" s="147"/>
      <c r="HF53" s="147"/>
      <c r="HG53" s="147"/>
      <c r="HH53" s="147"/>
      <c r="HI53" s="147"/>
      <c r="HJ53" s="147"/>
      <c r="HK53" s="147"/>
      <c r="HL53" s="147"/>
      <c r="HM53" s="147"/>
      <c r="HN53" s="147"/>
      <c r="HO53" s="147"/>
      <c r="HP53" s="147"/>
      <c r="HQ53" s="147"/>
      <c r="HR53" s="147"/>
      <c r="HS53" s="147"/>
      <c r="HT53" s="147"/>
      <c r="HU53" s="147"/>
      <c r="HV53" s="147"/>
      <c r="HW53" s="147"/>
      <c r="HX53" s="147"/>
      <c r="HY53" s="147"/>
      <c r="HZ53" s="147"/>
      <c r="IA53" s="147"/>
      <c r="IB53" s="147"/>
      <c r="IC53" s="147"/>
      <c r="ID53" s="147"/>
      <c r="IE53" s="147"/>
      <c r="IF53" s="147"/>
      <c r="IG53" s="147"/>
      <c r="IH53" s="147"/>
      <c r="II53" s="147"/>
      <c r="IJ53" s="147"/>
      <c r="IK53" s="147"/>
      <c r="IL53" s="147"/>
      <c r="IM53" s="147"/>
    </row>
    <row r="54" spans="10:247" ht="13.9" customHeight="1" x14ac:dyDescent="0.25">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147"/>
      <c r="CO54" s="147"/>
      <c r="CP54" s="147"/>
      <c r="CQ54" s="147"/>
      <c r="CR54" s="147"/>
      <c r="CS54" s="147"/>
      <c r="CT54" s="147"/>
      <c r="CU54" s="147"/>
      <c r="CV54" s="147"/>
      <c r="CW54" s="147"/>
      <c r="CX54" s="147"/>
      <c r="CY54" s="147"/>
      <c r="CZ54" s="147"/>
      <c r="DA54" s="147"/>
      <c r="DB54" s="147"/>
      <c r="DC54" s="147"/>
      <c r="DD54" s="147"/>
      <c r="DE54" s="147"/>
      <c r="DF54" s="147"/>
      <c r="DG54" s="147"/>
      <c r="DH54" s="147"/>
      <c r="DI54" s="147"/>
      <c r="DJ54" s="147"/>
      <c r="DK54" s="147"/>
      <c r="DL54" s="147"/>
      <c r="DM54" s="147"/>
      <c r="DN54" s="147"/>
      <c r="DO54" s="147"/>
      <c r="DP54" s="147"/>
      <c r="DQ54" s="147"/>
      <c r="DR54" s="147"/>
      <c r="DS54" s="147"/>
      <c r="DT54" s="147"/>
      <c r="DU54" s="147"/>
      <c r="DV54" s="147"/>
      <c r="DW54" s="147"/>
      <c r="DX54" s="147"/>
      <c r="DY54" s="147"/>
      <c r="DZ54" s="147"/>
      <c r="EA54" s="147"/>
      <c r="EB54" s="147"/>
      <c r="EC54" s="147"/>
      <c r="ED54" s="147"/>
      <c r="EE54" s="147"/>
      <c r="EF54" s="147"/>
      <c r="EG54" s="147"/>
      <c r="EH54" s="147"/>
      <c r="EI54" s="147"/>
      <c r="EJ54" s="147"/>
      <c r="EK54" s="147"/>
      <c r="EL54" s="147"/>
      <c r="EM54" s="147"/>
      <c r="EN54" s="147"/>
      <c r="EO54" s="147"/>
      <c r="EP54" s="147"/>
      <c r="EQ54" s="147"/>
      <c r="ER54" s="147"/>
      <c r="ES54" s="147"/>
      <c r="ET54" s="147"/>
      <c r="EU54" s="147"/>
      <c r="EV54" s="147"/>
      <c r="EW54" s="147"/>
      <c r="EX54" s="147"/>
      <c r="EY54" s="147"/>
      <c r="EZ54" s="147"/>
      <c r="FA54" s="147"/>
      <c r="FB54" s="147"/>
      <c r="FC54" s="147"/>
      <c r="FD54" s="147"/>
      <c r="FE54" s="147"/>
      <c r="FF54" s="147"/>
      <c r="FG54" s="147"/>
      <c r="FH54" s="147"/>
      <c r="FI54" s="147"/>
      <c r="FJ54" s="147"/>
      <c r="FK54" s="147"/>
      <c r="FL54" s="147"/>
      <c r="FM54" s="147"/>
      <c r="FN54" s="147"/>
      <c r="FO54" s="147"/>
      <c r="FP54" s="147"/>
      <c r="FQ54" s="147"/>
      <c r="FR54" s="147"/>
      <c r="FS54" s="147"/>
      <c r="FT54" s="147"/>
      <c r="FU54" s="147"/>
      <c r="FV54" s="147"/>
      <c r="FW54" s="147"/>
      <c r="FX54" s="147"/>
      <c r="FY54" s="147"/>
      <c r="FZ54" s="147"/>
      <c r="GA54" s="147"/>
      <c r="GB54" s="147"/>
      <c r="GC54" s="147"/>
      <c r="GD54" s="147"/>
      <c r="GE54" s="147"/>
      <c r="GF54" s="147"/>
      <c r="GG54" s="147"/>
      <c r="GH54" s="147"/>
      <c r="GI54" s="147"/>
      <c r="GJ54" s="147"/>
      <c r="GK54" s="147"/>
      <c r="GL54" s="147"/>
      <c r="GM54" s="147"/>
      <c r="GN54" s="147"/>
      <c r="GO54" s="147"/>
      <c r="GP54" s="147"/>
      <c r="GQ54" s="147"/>
      <c r="GR54" s="147"/>
      <c r="GS54" s="147"/>
      <c r="GT54" s="147"/>
      <c r="GU54" s="147"/>
      <c r="GV54" s="147"/>
      <c r="GW54" s="147"/>
      <c r="GX54" s="147"/>
      <c r="GY54" s="147"/>
      <c r="GZ54" s="147"/>
      <c r="HA54" s="147"/>
      <c r="HB54" s="147"/>
      <c r="HC54" s="147"/>
      <c r="HD54" s="147"/>
      <c r="HE54" s="147"/>
      <c r="HF54" s="147"/>
      <c r="HG54" s="147"/>
      <c r="HH54" s="147"/>
      <c r="HI54" s="147"/>
      <c r="HJ54" s="147"/>
      <c r="HK54" s="147"/>
      <c r="HL54" s="147"/>
      <c r="HM54" s="147"/>
      <c r="HN54" s="147"/>
      <c r="HO54" s="147"/>
      <c r="HP54" s="147"/>
      <c r="HQ54" s="147"/>
      <c r="HR54" s="147"/>
      <c r="HS54" s="147"/>
      <c r="HT54" s="147"/>
      <c r="HU54" s="147"/>
      <c r="HV54" s="147"/>
      <c r="HW54" s="147"/>
      <c r="HX54" s="147"/>
      <c r="HY54" s="147"/>
      <c r="HZ54" s="147"/>
      <c r="IA54" s="147"/>
      <c r="IB54" s="147"/>
      <c r="IC54" s="147"/>
      <c r="ID54" s="147"/>
      <c r="IE54" s="147"/>
      <c r="IF54" s="147"/>
      <c r="IG54" s="147"/>
      <c r="IH54" s="147"/>
      <c r="II54" s="147"/>
      <c r="IJ54" s="147"/>
      <c r="IK54" s="147"/>
      <c r="IL54" s="147"/>
      <c r="IM54" s="147"/>
    </row>
    <row r="55" spans="10:247" ht="13.9" customHeight="1" x14ac:dyDescent="0.25">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c r="CM55" s="147"/>
      <c r="CN55" s="147"/>
      <c r="CO55" s="147"/>
      <c r="CP55" s="147"/>
      <c r="CQ55" s="147"/>
      <c r="CR55" s="147"/>
      <c r="CS55" s="147"/>
      <c r="CT55" s="147"/>
      <c r="CU55" s="147"/>
      <c r="CV55" s="147"/>
      <c r="CW55" s="147"/>
      <c r="CX55" s="147"/>
      <c r="CY55" s="147"/>
      <c r="CZ55" s="147"/>
      <c r="DA55" s="147"/>
      <c r="DB55" s="147"/>
      <c r="DC55" s="147"/>
      <c r="DD55" s="147"/>
      <c r="DE55" s="147"/>
      <c r="DF55" s="147"/>
      <c r="DG55" s="147"/>
      <c r="DH55" s="147"/>
      <c r="DI55" s="147"/>
      <c r="DJ55" s="147"/>
      <c r="DK55" s="147"/>
      <c r="DL55" s="147"/>
      <c r="DM55" s="147"/>
      <c r="DN55" s="147"/>
      <c r="DO55" s="147"/>
      <c r="DP55" s="147"/>
      <c r="DQ55" s="147"/>
      <c r="DR55" s="147"/>
      <c r="DS55" s="147"/>
      <c r="DT55" s="147"/>
      <c r="DU55" s="147"/>
      <c r="DV55" s="147"/>
      <c r="DW55" s="147"/>
      <c r="DX55" s="147"/>
      <c r="DY55" s="147"/>
      <c r="DZ55" s="147"/>
      <c r="EA55" s="147"/>
      <c r="EB55" s="147"/>
      <c r="EC55" s="147"/>
      <c r="ED55" s="147"/>
      <c r="EE55" s="147"/>
      <c r="EF55" s="147"/>
      <c r="EG55" s="147"/>
      <c r="EH55" s="147"/>
      <c r="EI55" s="147"/>
      <c r="EJ55" s="147"/>
      <c r="EK55" s="147"/>
      <c r="EL55" s="147"/>
      <c r="EM55" s="147"/>
      <c r="EN55" s="147"/>
      <c r="EO55" s="147"/>
      <c r="EP55" s="147"/>
      <c r="EQ55" s="147"/>
      <c r="ER55" s="147"/>
      <c r="ES55" s="147"/>
      <c r="ET55" s="147"/>
      <c r="EU55" s="147"/>
      <c r="EV55" s="147"/>
      <c r="EW55" s="147"/>
      <c r="EX55" s="147"/>
      <c r="EY55" s="147"/>
      <c r="EZ55" s="147"/>
      <c r="FA55" s="147"/>
      <c r="FB55" s="147"/>
      <c r="FC55" s="147"/>
      <c r="FD55" s="147"/>
      <c r="FE55" s="147"/>
      <c r="FF55" s="147"/>
      <c r="FG55" s="147"/>
      <c r="FH55" s="147"/>
      <c r="FI55" s="147"/>
      <c r="FJ55" s="147"/>
      <c r="FK55" s="147"/>
      <c r="FL55" s="147"/>
      <c r="FM55" s="147"/>
      <c r="FN55" s="147"/>
      <c r="FO55" s="147"/>
      <c r="FP55" s="147"/>
      <c r="FQ55" s="147"/>
      <c r="FR55" s="147"/>
      <c r="FS55" s="147"/>
      <c r="FT55" s="147"/>
      <c r="FU55" s="147"/>
      <c r="FV55" s="147"/>
      <c r="FW55" s="147"/>
      <c r="FX55" s="147"/>
      <c r="FY55" s="147"/>
      <c r="FZ55" s="147"/>
      <c r="GA55" s="147"/>
      <c r="GB55" s="147"/>
      <c r="GC55" s="147"/>
      <c r="GD55" s="147"/>
      <c r="GE55" s="147"/>
      <c r="GF55" s="147"/>
      <c r="GG55" s="147"/>
      <c r="GH55" s="147"/>
      <c r="GI55" s="147"/>
      <c r="GJ55" s="147"/>
      <c r="GK55" s="147"/>
      <c r="GL55" s="147"/>
      <c r="GM55" s="147"/>
      <c r="GN55" s="147"/>
      <c r="GO55" s="147"/>
      <c r="GP55" s="147"/>
      <c r="GQ55" s="147"/>
      <c r="GR55" s="147"/>
      <c r="GS55" s="147"/>
      <c r="GT55" s="147"/>
      <c r="GU55" s="147"/>
      <c r="GV55" s="147"/>
      <c r="GW55" s="147"/>
      <c r="GX55" s="147"/>
      <c r="GY55" s="147"/>
      <c r="GZ55" s="147"/>
      <c r="HA55" s="147"/>
      <c r="HB55" s="147"/>
      <c r="HC55" s="147"/>
      <c r="HD55" s="147"/>
      <c r="HE55" s="147"/>
      <c r="HF55" s="147"/>
      <c r="HG55" s="147"/>
      <c r="HH55" s="147"/>
      <c r="HI55" s="147"/>
      <c r="HJ55" s="147"/>
      <c r="HK55" s="147"/>
      <c r="HL55" s="147"/>
      <c r="HM55" s="147"/>
      <c r="HN55" s="147"/>
      <c r="HO55" s="147"/>
      <c r="HP55" s="147"/>
      <c r="HQ55" s="147"/>
      <c r="HR55" s="147"/>
      <c r="HS55" s="147"/>
      <c r="HT55" s="147"/>
      <c r="HU55" s="147"/>
      <c r="HV55" s="147"/>
      <c r="HW55" s="147"/>
      <c r="HX55" s="147"/>
      <c r="HY55" s="147"/>
      <c r="HZ55" s="147"/>
      <c r="IA55" s="147"/>
      <c r="IB55" s="147"/>
      <c r="IC55" s="147"/>
      <c r="ID55" s="147"/>
      <c r="IE55" s="147"/>
      <c r="IF55" s="147"/>
      <c r="IG55" s="147"/>
      <c r="IH55" s="147"/>
      <c r="II55" s="147"/>
      <c r="IJ55" s="147"/>
      <c r="IK55" s="147"/>
      <c r="IL55" s="147"/>
      <c r="IM55" s="147"/>
    </row>
    <row r="56" spans="10:247" ht="13.9" customHeight="1" x14ac:dyDescent="0.25">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c r="CJ56" s="147"/>
      <c r="CK56" s="147"/>
      <c r="CL56" s="147"/>
      <c r="CM56" s="147"/>
      <c r="CN56" s="147"/>
      <c r="CO56" s="147"/>
      <c r="CP56" s="147"/>
      <c r="CQ56" s="147"/>
      <c r="CR56" s="147"/>
      <c r="CS56" s="147"/>
      <c r="CT56" s="147"/>
      <c r="CU56" s="147"/>
      <c r="CV56" s="147"/>
      <c r="CW56" s="147"/>
      <c r="CX56" s="147"/>
      <c r="CY56" s="147"/>
      <c r="CZ56" s="147"/>
      <c r="DA56" s="147"/>
      <c r="DB56" s="147"/>
      <c r="DC56" s="147"/>
      <c r="DD56" s="147"/>
      <c r="DE56" s="147"/>
      <c r="DF56" s="147"/>
      <c r="DG56" s="147"/>
      <c r="DH56" s="147"/>
      <c r="DI56" s="147"/>
      <c r="DJ56" s="147"/>
      <c r="DK56" s="147"/>
      <c r="DL56" s="147"/>
      <c r="DM56" s="147"/>
      <c r="DN56" s="147"/>
      <c r="DO56" s="147"/>
      <c r="DP56" s="147"/>
      <c r="DQ56" s="147"/>
      <c r="DR56" s="147"/>
      <c r="DS56" s="147"/>
      <c r="DT56" s="147"/>
      <c r="DU56" s="147"/>
      <c r="DV56" s="147"/>
      <c r="DW56" s="147"/>
      <c r="DX56" s="147"/>
      <c r="DY56" s="147"/>
      <c r="DZ56" s="147"/>
      <c r="EA56" s="147"/>
      <c r="EB56" s="147"/>
      <c r="EC56" s="147"/>
      <c r="ED56" s="147"/>
      <c r="EE56" s="147"/>
      <c r="EF56" s="147"/>
      <c r="EG56" s="147"/>
      <c r="EH56" s="147"/>
      <c r="EI56" s="147"/>
      <c r="EJ56" s="147"/>
      <c r="EK56" s="147"/>
      <c r="EL56" s="147"/>
      <c r="EM56" s="147"/>
      <c r="EN56" s="147"/>
      <c r="EO56" s="147"/>
      <c r="EP56" s="147"/>
      <c r="EQ56" s="147"/>
      <c r="ER56" s="147"/>
      <c r="ES56" s="147"/>
      <c r="ET56" s="147"/>
      <c r="EU56" s="147"/>
      <c r="EV56" s="147"/>
      <c r="EW56" s="147"/>
      <c r="EX56" s="147"/>
      <c r="EY56" s="147"/>
      <c r="EZ56" s="147"/>
      <c r="FA56" s="147"/>
      <c r="FB56" s="147"/>
      <c r="FC56" s="147"/>
      <c r="FD56" s="147"/>
      <c r="FE56" s="147"/>
      <c r="FF56" s="147"/>
      <c r="FG56" s="147"/>
      <c r="FH56" s="147"/>
      <c r="FI56" s="147"/>
      <c r="FJ56" s="147"/>
      <c r="FK56" s="147"/>
      <c r="FL56" s="147"/>
      <c r="FM56" s="147"/>
      <c r="FN56" s="147"/>
      <c r="FO56" s="147"/>
      <c r="FP56" s="147"/>
      <c r="FQ56" s="147"/>
      <c r="FR56" s="147"/>
      <c r="FS56" s="147"/>
      <c r="FT56" s="147"/>
      <c r="FU56" s="147"/>
      <c r="FV56" s="147"/>
      <c r="FW56" s="147"/>
      <c r="FX56" s="147"/>
      <c r="FY56" s="147"/>
      <c r="FZ56" s="147"/>
      <c r="GA56" s="147"/>
      <c r="GB56" s="147"/>
      <c r="GC56" s="147"/>
      <c r="GD56" s="147"/>
      <c r="GE56" s="147"/>
      <c r="GF56" s="147"/>
      <c r="GG56" s="147"/>
      <c r="GH56" s="147"/>
      <c r="GI56" s="147"/>
      <c r="GJ56" s="147"/>
      <c r="GK56" s="147"/>
      <c r="GL56" s="147"/>
      <c r="GM56" s="147"/>
      <c r="GN56" s="147"/>
      <c r="GO56" s="147"/>
      <c r="GP56" s="147"/>
      <c r="GQ56" s="147"/>
      <c r="GR56" s="147"/>
      <c r="GS56" s="147"/>
      <c r="GT56" s="147"/>
      <c r="GU56" s="147"/>
      <c r="GV56" s="147"/>
      <c r="GW56" s="147"/>
      <c r="GX56" s="147"/>
      <c r="GY56" s="147"/>
      <c r="GZ56" s="147"/>
      <c r="HA56" s="147"/>
      <c r="HB56" s="147"/>
      <c r="HC56" s="147"/>
      <c r="HD56" s="147"/>
      <c r="HE56" s="147"/>
      <c r="HF56" s="147"/>
      <c r="HG56" s="147"/>
      <c r="HH56" s="147"/>
      <c r="HI56" s="147"/>
      <c r="HJ56" s="147"/>
      <c r="HK56" s="147"/>
      <c r="HL56" s="147"/>
      <c r="HM56" s="147"/>
      <c r="HN56" s="147"/>
      <c r="HO56" s="147"/>
      <c r="HP56" s="147"/>
      <c r="HQ56" s="147"/>
      <c r="HR56" s="147"/>
      <c r="HS56" s="147"/>
      <c r="HT56" s="147"/>
      <c r="HU56" s="147"/>
      <c r="HV56" s="147"/>
      <c r="HW56" s="147"/>
      <c r="HX56" s="147"/>
      <c r="HY56" s="147"/>
      <c r="HZ56" s="147"/>
      <c r="IA56" s="147"/>
      <c r="IB56" s="147"/>
      <c r="IC56" s="147"/>
      <c r="ID56" s="147"/>
      <c r="IE56" s="147"/>
      <c r="IF56" s="147"/>
      <c r="IG56" s="147"/>
      <c r="IH56" s="147"/>
      <c r="II56" s="147"/>
      <c r="IJ56" s="147"/>
      <c r="IK56" s="147"/>
      <c r="IL56" s="147"/>
      <c r="IM56" s="147"/>
    </row>
    <row r="57" spans="10:247" ht="13.9" customHeight="1" x14ac:dyDescent="0.25">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c r="CM57" s="147"/>
      <c r="CN57" s="147"/>
      <c r="CO57" s="147"/>
      <c r="CP57" s="147"/>
      <c r="CQ57" s="147"/>
      <c r="CR57" s="147"/>
      <c r="CS57" s="147"/>
      <c r="CT57" s="147"/>
      <c r="CU57" s="147"/>
      <c r="CV57" s="147"/>
      <c r="CW57" s="147"/>
      <c r="CX57" s="147"/>
      <c r="CY57" s="147"/>
      <c r="CZ57" s="147"/>
      <c r="DA57" s="147"/>
      <c r="DB57" s="147"/>
      <c r="DC57" s="147"/>
      <c r="DD57" s="147"/>
      <c r="DE57" s="147"/>
      <c r="DF57" s="147"/>
      <c r="DG57" s="147"/>
      <c r="DH57" s="147"/>
      <c r="DI57" s="147"/>
      <c r="DJ57" s="147"/>
      <c r="DK57" s="147"/>
      <c r="DL57" s="147"/>
      <c r="DM57" s="147"/>
      <c r="DN57" s="147"/>
      <c r="DO57" s="147"/>
      <c r="DP57" s="147"/>
      <c r="DQ57" s="147"/>
      <c r="DR57" s="147"/>
      <c r="DS57" s="147"/>
      <c r="DT57" s="147"/>
      <c r="DU57" s="147"/>
      <c r="DV57" s="147"/>
      <c r="DW57" s="147"/>
      <c r="DX57" s="147"/>
      <c r="DY57" s="147"/>
      <c r="DZ57" s="147"/>
      <c r="EA57" s="147"/>
      <c r="EB57" s="147"/>
      <c r="EC57" s="147"/>
      <c r="ED57" s="147"/>
      <c r="EE57" s="147"/>
      <c r="EF57" s="147"/>
      <c r="EG57" s="147"/>
      <c r="EH57" s="147"/>
      <c r="EI57" s="147"/>
      <c r="EJ57" s="147"/>
      <c r="EK57" s="147"/>
      <c r="EL57" s="147"/>
      <c r="EM57" s="147"/>
      <c r="EN57" s="147"/>
      <c r="EO57" s="147"/>
      <c r="EP57" s="147"/>
      <c r="EQ57" s="147"/>
      <c r="ER57" s="147"/>
      <c r="ES57" s="147"/>
      <c r="ET57" s="147"/>
      <c r="EU57" s="147"/>
      <c r="EV57" s="147"/>
      <c r="EW57" s="147"/>
      <c r="EX57" s="147"/>
      <c r="EY57" s="147"/>
      <c r="EZ57" s="147"/>
      <c r="FA57" s="147"/>
      <c r="FB57" s="147"/>
      <c r="FC57" s="147"/>
      <c r="FD57" s="147"/>
      <c r="FE57" s="147"/>
      <c r="FF57" s="147"/>
      <c r="FG57" s="147"/>
      <c r="FH57" s="147"/>
      <c r="FI57" s="147"/>
      <c r="FJ57" s="147"/>
      <c r="FK57" s="147"/>
      <c r="FL57" s="147"/>
      <c r="FM57" s="147"/>
      <c r="FN57" s="147"/>
      <c r="FO57" s="147"/>
      <c r="FP57" s="147"/>
      <c r="FQ57" s="147"/>
      <c r="FR57" s="147"/>
      <c r="FS57" s="147"/>
      <c r="FT57" s="147"/>
      <c r="FU57" s="147"/>
      <c r="FV57" s="147"/>
      <c r="FW57" s="147"/>
      <c r="FX57" s="147"/>
      <c r="FY57" s="147"/>
      <c r="FZ57" s="147"/>
      <c r="GA57" s="147"/>
      <c r="GB57" s="147"/>
      <c r="GC57" s="147"/>
      <c r="GD57" s="147"/>
      <c r="GE57" s="147"/>
      <c r="GF57" s="147"/>
      <c r="GG57" s="147"/>
      <c r="GH57" s="147"/>
      <c r="GI57" s="147"/>
      <c r="GJ57" s="147"/>
      <c r="GK57" s="147"/>
      <c r="GL57" s="147"/>
      <c r="GM57" s="147"/>
      <c r="GN57" s="147"/>
      <c r="GO57" s="147"/>
      <c r="GP57" s="147"/>
      <c r="GQ57" s="147"/>
      <c r="GR57" s="147"/>
      <c r="GS57" s="147"/>
      <c r="GT57" s="147"/>
      <c r="GU57" s="147"/>
      <c r="GV57" s="147"/>
      <c r="GW57" s="147"/>
      <c r="GX57" s="147"/>
      <c r="GY57" s="147"/>
      <c r="GZ57" s="147"/>
      <c r="HA57" s="147"/>
      <c r="HB57" s="147"/>
      <c r="HC57" s="147"/>
      <c r="HD57" s="147"/>
      <c r="HE57" s="147"/>
      <c r="HF57" s="147"/>
      <c r="HG57" s="147"/>
      <c r="HH57" s="147"/>
      <c r="HI57" s="147"/>
      <c r="HJ57" s="147"/>
      <c r="HK57" s="147"/>
      <c r="HL57" s="147"/>
      <c r="HM57" s="147"/>
      <c r="HN57" s="147"/>
      <c r="HO57" s="147"/>
      <c r="HP57" s="147"/>
      <c r="HQ57" s="147"/>
      <c r="HR57" s="147"/>
      <c r="HS57" s="147"/>
      <c r="HT57" s="147"/>
      <c r="HU57" s="147"/>
      <c r="HV57" s="147"/>
      <c r="HW57" s="147"/>
      <c r="HX57" s="147"/>
      <c r="HY57" s="147"/>
      <c r="HZ57" s="147"/>
      <c r="IA57" s="147"/>
      <c r="IB57" s="147"/>
      <c r="IC57" s="147"/>
      <c r="ID57" s="147"/>
      <c r="IE57" s="147"/>
      <c r="IF57" s="147"/>
      <c r="IG57" s="147"/>
      <c r="IH57" s="147"/>
      <c r="II57" s="147"/>
      <c r="IJ57" s="147"/>
      <c r="IK57" s="147"/>
      <c r="IL57" s="147"/>
      <c r="IM57" s="147"/>
    </row>
    <row r="58" spans="10:247" ht="13.9" customHeight="1" x14ac:dyDescent="0.25">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7"/>
      <c r="CH58" s="147"/>
      <c r="CI58" s="147"/>
      <c r="CJ58" s="147"/>
      <c r="CK58" s="147"/>
      <c r="CL58" s="147"/>
      <c r="CM58" s="147"/>
      <c r="CN58" s="147"/>
      <c r="CO58" s="147"/>
      <c r="CP58" s="147"/>
      <c r="CQ58" s="147"/>
      <c r="CR58" s="147"/>
      <c r="CS58" s="147"/>
      <c r="CT58" s="147"/>
      <c r="CU58" s="147"/>
      <c r="CV58" s="147"/>
      <c r="CW58" s="147"/>
      <c r="CX58" s="147"/>
      <c r="CY58" s="147"/>
      <c r="CZ58" s="147"/>
      <c r="DA58" s="147"/>
      <c r="DB58" s="147"/>
      <c r="DC58" s="147"/>
      <c r="DD58" s="147"/>
      <c r="DE58" s="147"/>
      <c r="DF58" s="147"/>
      <c r="DG58" s="147"/>
      <c r="DH58" s="147"/>
      <c r="DI58" s="147"/>
      <c r="DJ58" s="147"/>
      <c r="DK58" s="147"/>
      <c r="DL58" s="147"/>
      <c r="DM58" s="147"/>
      <c r="DN58" s="147"/>
      <c r="DO58" s="147"/>
      <c r="DP58" s="147"/>
      <c r="DQ58" s="147"/>
      <c r="DR58" s="147"/>
      <c r="DS58" s="147"/>
      <c r="DT58" s="147"/>
      <c r="DU58" s="147"/>
      <c r="DV58" s="147"/>
      <c r="DW58" s="147"/>
      <c r="DX58" s="147"/>
      <c r="DY58" s="147"/>
      <c r="DZ58" s="147"/>
      <c r="EA58" s="147"/>
      <c r="EB58" s="147"/>
      <c r="EC58" s="147"/>
      <c r="ED58" s="147"/>
      <c r="EE58" s="147"/>
      <c r="EF58" s="147"/>
      <c r="EG58" s="147"/>
      <c r="EH58" s="147"/>
      <c r="EI58" s="147"/>
      <c r="EJ58" s="147"/>
      <c r="EK58" s="147"/>
      <c r="EL58" s="147"/>
      <c r="EM58" s="147"/>
      <c r="EN58" s="147"/>
      <c r="EO58" s="147"/>
      <c r="EP58" s="147"/>
      <c r="EQ58" s="147"/>
      <c r="ER58" s="147"/>
      <c r="ES58" s="147"/>
      <c r="ET58" s="147"/>
      <c r="EU58" s="147"/>
      <c r="EV58" s="147"/>
      <c r="EW58" s="147"/>
      <c r="EX58" s="147"/>
      <c r="EY58" s="147"/>
      <c r="EZ58" s="147"/>
      <c r="FA58" s="147"/>
      <c r="FB58" s="147"/>
      <c r="FC58" s="147"/>
      <c r="FD58" s="147"/>
      <c r="FE58" s="147"/>
      <c r="FF58" s="147"/>
      <c r="FG58" s="147"/>
      <c r="FH58" s="147"/>
      <c r="FI58" s="147"/>
      <c r="FJ58" s="147"/>
      <c r="FK58" s="147"/>
      <c r="FL58" s="147"/>
      <c r="FM58" s="147"/>
      <c r="FN58" s="147"/>
      <c r="FO58" s="147"/>
      <c r="FP58" s="147"/>
      <c r="FQ58" s="147"/>
      <c r="FR58" s="147"/>
      <c r="FS58" s="147"/>
      <c r="FT58" s="147"/>
      <c r="FU58" s="147"/>
      <c r="FV58" s="147"/>
      <c r="FW58" s="147"/>
      <c r="FX58" s="147"/>
      <c r="FY58" s="147"/>
      <c r="FZ58" s="147"/>
      <c r="GA58" s="147"/>
      <c r="GB58" s="147"/>
      <c r="GC58" s="147"/>
      <c r="GD58" s="147"/>
      <c r="GE58" s="147"/>
      <c r="GF58" s="147"/>
      <c r="GG58" s="147"/>
      <c r="GH58" s="147"/>
      <c r="GI58" s="147"/>
      <c r="GJ58" s="147"/>
      <c r="GK58" s="147"/>
      <c r="GL58" s="147"/>
      <c r="GM58" s="147"/>
      <c r="GN58" s="147"/>
      <c r="GO58" s="147"/>
      <c r="GP58" s="147"/>
      <c r="GQ58" s="147"/>
      <c r="GR58" s="147"/>
      <c r="GS58" s="147"/>
      <c r="GT58" s="147"/>
      <c r="GU58" s="147"/>
      <c r="GV58" s="147"/>
      <c r="GW58" s="147"/>
      <c r="GX58" s="147"/>
      <c r="GY58" s="147"/>
      <c r="GZ58" s="147"/>
      <c r="HA58" s="147"/>
      <c r="HB58" s="147"/>
      <c r="HC58" s="147"/>
      <c r="HD58" s="147"/>
      <c r="HE58" s="147"/>
      <c r="HF58" s="147"/>
      <c r="HG58" s="147"/>
      <c r="HH58" s="147"/>
      <c r="HI58" s="147"/>
      <c r="HJ58" s="147"/>
      <c r="HK58" s="147"/>
      <c r="HL58" s="147"/>
      <c r="HM58" s="147"/>
      <c r="HN58" s="147"/>
      <c r="HO58" s="147"/>
      <c r="HP58" s="147"/>
      <c r="HQ58" s="147"/>
      <c r="HR58" s="147"/>
      <c r="HS58" s="147"/>
      <c r="HT58" s="147"/>
      <c r="HU58" s="147"/>
      <c r="HV58" s="147"/>
      <c r="HW58" s="147"/>
      <c r="HX58" s="147"/>
      <c r="HY58" s="147"/>
      <c r="HZ58" s="147"/>
      <c r="IA58" s="147"/>
      <c r="IB58" s="147"/>
      <c r="IC58" s="147"/>
      <c r="ID58" s="147"/>
      <c r="IE58" s="147"/>
      <c r="IF58" s="147"/>
      <c r="IG58" s="147"/>
      <c r="IH58" s="147"/>
      <c r="II58" s="147"/>
      <c r="IJ58" s="147"/>
      <c r="IK58" s="147"/>
      <c r="IL58" s="147"/>
      <c r="IM58" s="147"/>
    </row>
    <row r="59" spans="10:247" ht="13.9" customHeight="1" x14ac:dyDescent="0.25">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7"/>
      <c r="CE59" s="147"/>
      <c r="CF59" s="147"/>
      <c r="CG59" s="147"/>
      <c r="CH59" s="147"/>
      <c r="CI59" s="147"/>
      <c r="CJ59" s="147"/>
      <c r="CK59" s="147"/>
      <c r="CL59" s="147"/>
      <c r="CM59" s="147"/>
      <c r="CN59" s="147"/>
      <c r="CO59" s="147"/>
      <c r="CP59" s="147"/>
      <c r="CQ59" s="147"/>
      <c r="CR59" s="147"/>
      <c r="CS59" s="147"/>
      <c r="CT59" s="147"/>
      <c r="CU59" s="147"/>
      <c r="CV59" s="147"/>
      <c r="CW59" s="147"/>
      <c r="CX59" s="147"/>
      <c r="CY59" s="147"/>
      <c r="CZ59" s="147"/>
      <c r="DA59" s="147"/>
      <c r="DB59" s="147"/>
      <c r="DC59" s="147"/>
      <c r="DD59" s="147"/>
      <c r="DE59" s="147"/>
      <c r="DF59" s="147"/>
      <c r="DG59" s="147"/>
      <c r="DH59" s="147"/>
      <c r="DI59" s="147"/>
      <c r="DJ59" s="147"/>
      <c r="DK59" s="147"/>
      <c r="DL59" s="147"/>
      <c r="DM59" s="147"/>
      <c r="DN59" s="147"/>
      <c r="DO59" s="147"/>
      <c r="DP59" s="147"/>
      <c r="DQ59" s="147"/>
      <c r="DR59" s="147"/>
      <c r="DS59" s="147"/>
      <c r="DT59" s="147"/>
      <c r="DU59" s="147"/>
      <c r="DV59" s="147"/>
      <c r="DW59" s="147"/>
      <c r="DX59" s="147"/>
      <c r="DY59" s="147"/>
      <c r="DZ59" s="147"/>
      <c r="EA59" s="147"/>
      <c r="EB59" s="147"/>
      <c r="EC59" s="147"/>
      <c r="ED59" s="147"/>
      <c r="EE59" s="147"/>
      <c r="EF59" s="147"/>
      <c r="EG59" s="147"/>
      <c r="EH59" s="147"/>
      <c r="EI59" s="147"/>
      <c r="EJ59" s="147"/>
      <c r="EK59" s="147"/>
      <c r="EL59" s="147"/>
      <c r="EM59" s="147"/>
      <c r="EN59" s="147"/>
      <c r="EO59" s="147"/>
      <c r="EP59" s="147"/>
      <c r="EQ59" s="147"/>
      <c r="ER59" s="147"/>
      <c r="ES59" s="147"/>
      <c r="ET59" s="147"/>
      <c r="EU59" s="147"/>
      <c r="EV59" s="147"/>
      <c r="EW59" s="147"/>
      <c r="EX59" s="147"/>
      <c r="EY59" s="147"/>
      <c r="EZ59" s="147"/>
      <c r="FA59" s="147"/>
      <c r="FB59" s="147"/>
      <c r="FC59" s="147"/>
      <c r="FD59" s="147"/>
      <c r="FE59" s="147"/>
      <c r="FF59" s="147"/>
      <c r="FG59" s="147"/>
      <c r="FH59" s="147"/>
      <c r="FI59" s="147"/>
      <c r="FJ59" s="147"/>
      <c r="FK59" s="147"/>
      <c r="FL59" s="147"/>
      <c r="FM59" s="147"/>
      <c r="FN59" s="147"/>
      <c r="FO59" s="147"/>
      <c r="FP59" s="147"/>
      <c r="FQ59" s="147"/>
      <c r="FR59" s="147"/>
      <c r="FS59" s="147"/>
      <c r="FT59" s="147"/>
      <c r="FU59" s="147"/>
      <c r="FV59" s="147"/>
      <c r="FW59" s="147"/>
      <c r="FX59" s="147"/>
      <c r="FY59" s="147"/>
      <c r="FZ59" s="147"/>
      <c r="GA59" s="147"/>
      <c r="GB59" s="147"/>
      <c r="GC59" s="147"/>
      <c r="GD59" s="147"/>
      <c r="GE59" s="147"/>
      <c r="GF59" s="147"/>
      <c r="GG59" s="147"/>
      <c r="GH59" s="147"/>
      <c r="GI59" s="147"/>
      <c r="GJ59" s="147"/>
      <c r="GK59" s="147"/>
      <c r="GL59" s="147"/>
      <c r="GM59" s="147"/>
      <c r="GN59" s="147"/>
      <c r="GO59" s="147"/>
      <c r="GP59" s="147"/>
      <c r="GQ59" s="147"/>
      <c r="GR59" s="147"/>
      <c r="GS59" s="147"/>
      <c r="GT59" s="147"/>
      <c r="GU59" s="147"/>
      <c r="GV59" s="147"/>
      <c r="GW59" s="147"/>
      <c r="GX59" s="147"/>
      <c r="GY59" s="147"/>
      <c r="GZ59" s="147"/>
      <c r="HA59" s="147"/>
      <c r="HB59" s="147"/>
      <c r="HC59" s="147"/>
      <c r="HD59" s="147"/>
      <c r="HE59" s="147"/>
      <c r="HF59" s="147"/>
      <c r="HG59" s="147"/>
      <c r="HH59" s="147"/>
      <c r="HI59" s="147"/>
      <c r="HJ59" s="147"/>
      <c r="HK59" s="147"/>
      <c r="HL59" s="147"/>
      <c r="HM59" s="147"/>
      <c r="HN59" s="147"/>
      <c r="HO59" s="147"/>
      <c r="HP59" s="147"/>
      <c r="HQ59" s="147"/>
      <c r="HR59" s="147"/>
      <c r="HS59" s="147"/>
      <c r="HT59" s="147"/>
      <c r="HU59" s="147"/>
      <c r="HV59" s="147"/>
      <c r="HW59" s="147"/>
      <c r="HX59" s="147"/>
      <c r="HY59" s="147"/>
      <c r="HZ59" s="147"/>
      <c r="IA59" s="147"/>
      <c r="IB59" s="147"/>
      <c r="IC59" s="147"/>
      <c r="ID59" s="147"/>
      <c r="IE59" s="147"/>
      <c r="IF59" s="147"/>
      <c r="IG59" s="147"/>
      <c r="IH59" s="147"/>
      <c r="II59" s="147"/>
      <c r="IJ59" s="147"/>
      <c r="IK59" s="147"/>
      <c r="IL59" s="147"/>
      <c r="IM59" s="147"/>
    </row>
    <row r="60" spans="10:247" ht="13.9" customHeight="1" x14ac:dyDescent="0.25">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c r="CK60" s="147"/>
      <c r="CL60" s="147"/>
      <c r="CM60" s="147"/>
      <c r="CN60" s="147"/>
      <c r="CO60" s="147"/>
      <c r="CP60" s="147"/>
      <c r="CQ60" s="147"/>
      <c r="CR60" s="147"/>
      <c r="CS60" s="147"/>
      <c r="CT60" s="147"/>
      <c r="CU60" s="147"/>
      <c r="CV60" s="147"/>
      <c r="CW60" s="147"/>
      <c r="CX60" s="147"/>
      <c r="CY60" s="147"/>
      <c r="CZ60" s="147"/>
      <c r="DA60" s="147"/>
      <c r="DB60" s="147"/>
      <c r="DC60" s="147"/>
      <c r="DD60" s="147"/>
      <c r="DE60" s="147"/>
      <c r="DF60" s="147"/>
      <c r="DG60" s="147"/>
      <c r="DH60" s="147"/>
      <c r="DI60" s="147"/>
      <c r="DJ60" s="147"/>
      <c r="DK60" s="147"/>
      <c r="DL60" s="147"/>
      <c r="DM60" s="147"/>
      <c r="DN60" s="147"/>
      <c r="DO60" s="147"/>
      <c r="DP60" s="147"/>
      <c r="DQ60" s="147"/>
      <c r="DR60" s="147"/>
      <c r="DS60" s="147"/>
      <c r="DT60" s="147"/>
      <c r="DU60" s="147"/>
      <c r="DV60" s="147"/>
      <c r="DW60" s="147"/>
      <c r="DX60" s="147"/>
      <c r="DY60" s="147"/>
      <c r="DZ60" s="147"/>
      <c r="EA60" s="147"/>
      <c r="EB60" s="147"/>
      <c r="EC60" s="147"/>
      <c r="ED60" s="147"/>
      <c r="EE60" s="147"/>
      <c r="EF60" s="147"/>
      <c r="EG60" s="147"/>
      <c r="EH60" s="147"/>
      <c r="EI60" s="147"/>
      <c r="EJ60" s="147"/>
      <c r="EK60" s="147"/>
      <c r="EL60" s="147"/>
      <c r="EM60" s="147"/>
      <c r="EN60" s="147"/>
      <c r="EO60" s="147"/>
      <c r="EP60" s="147"/>
      <c r="EQ60" s="147"/>
      <c r="ER60" s="147"/>
      <c r="ES60" s="147"/>
      <c r="ET60" s="147"/>
      <c r="EU60" s="147"/>
      <c r="EV60" s="147"/>
      <c r="EW60" s="147"/>
      <c r="EX60" s="147"/>
      <c r="EY60" s="147"/>
      <c r="EZ60" s="147"/>
      <c r="FA60" s="147"/>
      <c r="FB60" s="147"/>
      <c r="FC60" s="147"/>
      <c r="FD60" s="147"/>
      <c r="FE60" s="147"/>
      <c r="FF60" s="147"/>
      <c r="FG60" s="147"/>
      <c r="FH60" s="147"/>
      <c r="FI60" s="147"/>
      <c r="FJ60" s="147"/>
      <c r="FK60" s="147"/>
      <c r="FL60" s="147"/>
      <c r="FM60" s="147"/>
      <c r="FN60" s="147"/>
      <c r="FO60" s="147"/>
      <c r="FP60" s="147"/>
      <c r="FQ60" s="147"/>
      <c r="FR60" s="147"/>
      <c r="FS60" s="147"/>
      <c r="FT60" s="147"/>
      <c r="FU60" s="147"/>
      <c r="FV60" s="147"/>
      <c r="FW60" s="147"/>
      <c r="FX60" s="147"/>
      <c r="FY60" s="147"/>
      <c r="FZ60" s="147"/>
      <c r="GA60" s="147"/>
      <c r="GB60" s="147"/>
      <c r="GC60" s="147"/>
      <c r="GD60" s="147"/>
      <c r="GE60" s="147"/>
      <c r="GF60" s="147"/>
      <c r="GG60" s="147"/>
      <c r="GH60" s="147"/>
      <c r="GI60" s="147"/>
      <c r="GJ60" s="147"/>
      <c r="GK60" s="147"/>
      <c r="GL60" s="147"/>
      <c r="GM60" s="147"/>
      <c r="GN60" s="147"/>
      <c r="GO60" s="147"/>
      <c r="GP60" s="147"/>
      <c r="GQ60" s="147"/>
      <c r="GR60" s="147"/>
      <c r="GS60" s="147"/>
      <c r="GT60" s="147"/>
      <c r="GU60" s="147"/>
      <c r="GV60" s="147"/>
      <c r="GW60" s="147"/>
      <c r="GX60" s="147"/>
      <c r="GY60" s="147"/>
      <c r="GZ60" s="147"/>
      <c r="HA60" s="147"/>
      <c r="HB60" s="147"/>
      <c r="HC60" s="147"/>
      <c r="HD60" s="147"/>
      <c r="HE60" s="147"/>
      <c r="HF60" s="147"/>
      <c r="HG60" s="147"/>
      <c r="HH60" s="147"/>
      <c r="HI60" s="147"/>
      <c r="HJ60" s="147"/>
      <c r="HK60" s="147"/>
      <c r="HL60" s="147"/>
      <c r="HM60" s="147"/>
      <c r="HN60" s="147"/>
      <c r="HO60" s="147"/>
      <c r="HP60" s="147"/>
      <c r="HQ60" s="147"/>
      <c r="HR60" s="147"/>
      <c r="HS60" s="147"/>
      <c r="HT60" s="147"/>
      <c r="HU60" s="147"/>
      <c r="HV60" s="147"/>
      <c r="HW60" s="147"/>
      <c r="HX60" s="147"/>
      <c r="HY60" s="147"/>
      <c r="HZ60" s="147"/>
      <c r="IA60" s="147"/>
      <c r="IB60" s="147"/>
      <c r="IC60" s="147"/>
      <c r="ID60" s="147"/>
      <c r="IE60" s="147"/>
      <c r="IF60" s="147"/>
      <c r="IG60" s="147"/>
      <c r="IH60" s="147"/>
      <c r="II60" s="147"/>
      <c r="IJ60" s="147"/>
      <c r="IK60" s="147"/>
      <c r="IL60" s="147"/>
      <c r="IM60" s="147"/>
    </row>
    <row r="61" spans="10:247" ht="13.9" customHeight="1" x14ac:dyDescent="0.25">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c r="CK61" s="147"/>
      <c r="CL61" s="147"/>
      <c r="CM61" s="147"/>
      <c r="CN61" s="147"/>
      <c r="CO61" s="147"/>
      <c r="CP61" s="147"/>
      <c r="CQ61" s="147"/>
      <c r="CR61" s="147"/>
      <c r="CS61" s="147"/>
      <c r="CT61" s="147"/>
      <c r="CU61" s="147"/>
      <c r="CV61" s="147"/>
      <c r="CW61" s="147"/>
      <c r="CX61" s="147"/>
      <c r="CY61" s="147"/>
      <c r="CZ61" s="147"/>
      <c r="DA61" s="147"/>
      <c r="DB61" s="147"/>
      <c r="DC61" s="147"/>
      <c r="DD61" s="147"/>
      <c r="DE61" s="147"/>
      <c r="DF61" s="147"/>
      <c r="DG61" s="147"/>
      <c r="DH61" s="147"/>
      <c r="DI61" s="147"/>
      <c r="DJ61" s="147"/>
      <c r="DK61" s="147"/>
      <c r="DL61" s="147"/>
      <c r="DM61" s="147"/>
      <c r="DN61" s="147"/>
      <c r="DO61" s="147"/>
      <c r="DP61" s="147"/>
      <c r="DQ61" s="147"/>
      <c r="DR61" s="147"/>
      <c r="DS61" s="147"/>
      <c r="DT61" s="147"/>
      <c r="DU61" s="147"/>
      <c r="DV61" s="147"/>
      <c r="DW61" s="147"/>
      <c r="DX61" s="147"/>
      <c r="DY61" s="147"/>
      <c r="DZ61" s="147"/>
      <c r="EA61" s="147"/>
      <c r="EB61" s="147"/>
      <c r="EC61" s="147"/>
      <c r="ED61" s="147"/>
      <c r="EE61" s="147"/>
      <c r="EF61" s="147"/>
      <c r="EG61" s="147"/>
      <c r="EH61" s="147"/>
      <c r="EI61" s="147"/>
      <c r="EJ61" s="147"/>
      <c r="EK61" s="147"/>
      <c r="EL61" s="147"/>
      <c r="EM61" s="147"/>
      <c r="EN61" s="147"/>
      <c r="EO61" s="147"/>
      <c r="EP61" s="147"/>
      <c r="EQ61" s="147"/>
      <c r="ER61" s="147"/>
      <c r="ES61" s="147"/>
      <c r="ET61" s="147"/>
      <c r="EU61" s="147"/>
      <c r="EV61" s="147"/>
      <c r="EW61" s="147"/>
      <c r="EX61" s="147"/>
      <c r="EY61" s="147"/>
      <c r="EZ61" s="147"/>
      <c r="FA61" s="147"/>
      <c r="FB61" s="147"/>
      <c r="FC61" s="147"/>
      <c r="FD61" s="147"/>
      <c r="FE61" s="147"/>
      <c r="FF61" s="147"/>
      <c r="FG61" s="147"/>
      <c r="FH61" s="147"/>
      <c r="FI61" s="147"/>
      <c r="FJ61" s="147"/>
      <c r="FK61" s="147"/>
      <c r="FL61" s="147"/>
      <c r="FM61" s="147"/>
      <c r="FN61" s="147"/>
      <c r="FO61" s="147"/>
      <c r="FP61" s="147"/>
      <c r="FQ61" s="147"/>
      <c r="FR61" s="147"/>
      <c r="FS61" s="147"/>
      <c r="FT61" s="147"/>
      <c r="FU61" s="147"/>
      <c r="FV61" s="147"/>
      <c r="FW61" s="147"/>
      <c r="FX61" s="147"/>
      <c r="FY61" s="147"/>
      <c r="FZ61" s="147"/>
      <c r="GA61" s="147"/>
      <c r="GB61" s="147"/>
      <c r="GC61" s="147"/>
      <c r="GD61" s="147"/>
      <c r="GE61" s="147"/>
      <c r="GF61" s="147"/>
      <c r="GG61" s="147"/>
      <c r="GH61" s="147"/>
      <c r="GI61" s="147"/>
      <c r="GJ61" s="147"/>
      <c r="GK61" s="147"/>
      <c r="GL61" s="147"/>
      <c r="GM61" s="147"/>
      <c r="GN61" s="147"/>
      <c r="GO61" s="147"/>
      <c r="GP61" s="147"/>
      <c r="GQ61" s="147"/>
      <c r="GR61" s="147"/>
      <c r="GS61" s="147"/>
      <c r="GT61" s="147"/>
      <c r="GU61" s="147"/>
      <c r="GV61" s="147"/>
      <c r="GW61" s="147"/>
      <c r="GX61" s="147"/>
      <c r="GY61" s="147"/>
      <c r="GZ61" s="147"/>
      <c r="HA61" s="147"/>
      <c r="HB61" s="147"/>
      <c r="HC61" s="147"/>
      <c r="HD61" s="147"/>
      <c r="HE61" s="147"/>
      <c r="HF61" s="147"/>
      <c r="HG61" s="147"/>
      <c r="HH61" s="147"/>
      <c r="HI61" s="147"/>
      <c r="HJ61" s="147"/>
      <c r="HK61" s="147"/>
      <c r="HL61" s="147"/>
      <c r="HM61" s="147"/>
      <c r="HN61" s="147"/>
      <c r="HO61" s="147"/>
      <c r="HP61" s="147"/>
      <c r="HQ61" s="147"/>
      <c r="HR61" s="147"/>
      <c r="HS61" s="147"/>
      <c r="HT61" s="147"/>
      <c r="HU61" s="147"/>
      <c r="HV61" s="147"/>
      <c r="HW61" s="147"/>
      <c r="HX61" s="147"/>
      <c r="HY61" s="147"/>
      <c r="HZ61" s="147"/>
      <c r="IA61" s="147"/>
      <c r="IB61" s="147"/>
      <c r="IC61" s="147"/>
      <c r="ID61" s="147"/>
      <c r="IE61" s="147"/>
      <c r="IF61" s="147"/>
      <c r="IG61" s="147"/>
      <c r="IH61" s="147"/>
      <c r="II61" s="147"/>
      <c r="IJ61" s="147"/>
      <c r="IK61" s="147"/>
      <c r="IL61" s="147"/>
      <c r="IM61" s="147"/>
    </row>
    <row r="62" spans="10:247" ht="13.9" customHeight="1" x14ac:dyDescent="0.25">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c r="CK62" s="147"/>
      <c r="CL62" s="147"/>
      <c r="CM62" s="147"/>
      <c r="CN62" s="147"/>
      <c r="CO62" s="147"/>
      <c r="CP62" s="147"/>
      <c r="CQ62" s="147"/>
      <c r="CR62" s="147"/>
      <c r="CS62" s="147"/>
      <c r="CT62" s="147"/>
      <c r="CU62" s="147"/>
      <c r="CV62" s="147"/>
      <c r="CW62" s="147"/>
      <c r="CX62" s="147"/>
      <c r="CY62" s="147"/>
      <c r="CZ62" s="147"/>
      <c r="DA62" s="147"/>
      <c r="DB62" s="147"/>
      <c r="DC62" s="147"/>
      <c r="DD62" s="147"/>
      <c r="DE62" s="147"/>
      <c r="DF62" s="147"/>
      <c r="DG62" s="147"/>
      <c r="DH62" s="147"/>
      <c r="DI62" s="147"/>
      <c r="DJ62" s="147"/>
      <c r="DK62" s="147"/>
      <c r="DL62" s="147"/>
      <c r="DM62" s="147"/>
      <c r="DN62" s="147"/>
      <c r="DO62" s="147"/>
      <c r="DP62" s="147"/>
      <c r="DQ62" s="147"/>
      <c r="DR62" s="147"/>
      <c r="DS62" s="147"/>
      <c r="DT62" s="147"/>
      <c r="DU62" s="147"/>
      <c r="DV62" s="147"/>
      <c r="DW62" s="147"/>
      <c r="DX62" s="147"/>
      <c r="DY62" s="147"/>
      <c r="DZ62" s="147"/>
      <c r="EA62" s="147"/>
      <c r="EB62" s="147"/>
      <c r="EC62" s="147"/>
      <c r="ED62" s="147"/>
      <c r="EE62" s="147"/>
      <c r="EF62" s="147"/>
      <c r="EG62" s="147"/>
      <c r="EH62" s="147"/>
      <c r="EI62" s="147"/>
      <c r="EJ62" s="147"/>
      <c r="EK62" s="147"/>
      <c r="EL62" s="147"/>
      <c r="EM62" s="147"/>
      <c r="EN62" s="147"/>
      <c r="EO62" s="147"/>
      <c r="EP62" s="147"/>
      <c r="EQ62" s="147"/>
      <c r="ER62" s="147"/>
      <c r="ES62" s="147"/>
      <c r="ET62" s="147"/>
      <c r="EU62" s="147"/>
      <c r="EV62" s="147"/>
      <c r="EW62" s="147"/>
      <c r="EX62" s="147"/>
      <c r="EY62" s="147"/>
      <c r="EZ62" s="147"/>
      <c r="FA62" s="147"/>
      <c r="FB62" s="147"/>
      <c r="FC62" s="147"/>
      <c r="FD62" s="147"/>
      <c r="FE62" s="147"/>
      <c r="FF62" s="147"/>
      <c r="FG62" s="147"/>
      <c r="FH62" s="147"/>
      <c r="FI62" s="147"/>
      <c r="FJ62" s="147"/>
      <c r="FK62" s="147"/>
      <c r="FL62" s="147"/>
      <c r="FM62" s="147"/>
      <c r="FN62" s="147"/>
      <c r="FO62" s="147"/>
      <c r="FP62" s="147"/>
      <c r="FQ62" s="147"/>
      <c r="FR62" s="147"/>
      <c r="FS62" s="147"/>
      <c r="FT62" s="147"/>
      <c r="FU62" s="147"/>
      <c r="FV62" s="147"/>
      <c r="FW62" s="147"/>
      <c r="FX62" s="147"/>
      <c r="FY62" s="147"/>
      <c r="FZ62" s="147"/>
      <c r="GA62" s="147"/>
      <c r="GB62" s="147"/>
      <c r="GC62" s="147"/>
      <c r="GD62" s="147"/>
      <c r="GE62" s="147"/>
      <c r="GF62" s="147"/>
      <c r="GG62" s="147"/>
      <c r="GH62" s="147"/>
      <c r="GI62" s="147"/>
      <c r="GJ62" s="147"/>
      <c r="GK62" s="147"/>
      <c r="GL62" s="147"/>
      <c r="GM62" s="147"/>
      <c r="GN62" s="147"/>
      <c r="GO62" s="147"/>
      <c r="GP62" s="147"/>
      <c r="GQ62" s="147"/>
      <c r="GR62" s="147"/>
      <c r="GS62" s="147"/>
      <c r="GT62" s="147"/>
      <c r="GU62" s="147"/>
      <c r="GV62" s="147"/>
      <c r="GW62" s="147"/>
      <c r="GX62" s="147"/>
      <c r="GY62" s="147"/>
      <c r="GZ62" s="147"/>
      <c r="HA62" s="147"/>
      <c r="HB62" s="147"/>
      <c r="HC62" s="147"/>
      <c r="HD62" s="147"/>
      <c r="HE62" s="147"/>
      <c r="HF62" s="147"/>
      <c r="HG62" s="147"/>
      <c r="HH62" s="147"/>
      <c r="HI62" s="147"/>
      <c r="HJ62" s="147"/>
      <c r="HK62" s="147"/>
      <c r="HL62" s="147"/>
      <c r="HM62" s="147"/>
      <c r="HN62" s="147"/>
      <c r="HO62" s="147"/>
      <c r="HP62" s="147"/>
      <c r="HQ62" s="147"/>
      <c r="HR62" s="147"/>
      <c r="HS62" s="147"/>
      <c r="HT62" s="147"/>
      <c r="HU62" s="147"/>
      <c r="HV62" s="147"/>
      <c r="HW62" s="147"/>
      <c r="HX62" s="147"/>
      <c r="HY62" s="147"/>
      <c r="HZ62" s="147"/>
      <c r="IA62" s="147"/>
      <c r="IB62" s="147"/>
      <c r="IC62" s="147"/>
      <c r="ID62" s="147"/>
      <c r="IE62" s="147"/>
      <c r="IF62" s="147"/>
      <c r="IG62" s="147"/>
      <c r="IH62" s="147"/>
      <c r="II62" s="147"/>
      <c r="IJ62" s="147"/>
      <c r="IK62" s="147"/>
      <c r="IL62" s="147"/>
      <c r="IM62" s="147"/>
    </row>
    <row r="63" spans="10:247" ht="13.9" customHeight="1" x14ac:dyDescent="0.25">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c r="CK63" s="147"/>
      <c r="CL63" s="147"/>
      <c r="CM63" s="147"/>
      <c r="CN63" s="147"/>
      <c r="CO63" s="147"/>
      <c r="CP63" s="147"/>
      <c r="CQ63" s="147"/>
      <c r="CR63" s="147"/>
      <c r="CS63" s="147"/>
      <c r="CT63" s="147"/>
      <c r="CU63" s="147"/>
      <c r="CV63" s="147"/>
      <c r="CW63" s="147"/>
      <c r="CX63" s="147"/>
      <c r="CY63" s="147"/>
      <c r="CZ63" s="147"/>
      <c r="DA63" s="147"/>
      <c r="DB63" s="147"/>
      <c r="DC63" s="147"/>
      <c r="DD63" s="147"/>
      <c r="DE63" s="147"/>
      <c r="DF63" s="147"/>
      <c r="DG63" s="147"/>
      <c r="DH63" s="147"/>
      <c r="DI63" s="147"/>
      <c r="DJ63" s="147"/>
      <c r="DK63" s="147"/>
      <c r="DL63" s="147"/>
      <c r="DM63" s="147"/>
      <c r="DN63" s="147"/>
      <c r="DO63" s="147"/>
      <c r="DP63" s="147"/>
      <c r="DQ63" s="147"/>
      <c r="DR63" s="147"/>
      <c r="DS63" s="147"/>
      <c r="DT63" s="147"/>
      <c r="DU63" s="147"/>
      <c r="DV63" s="147"/>
      <c r="DW63" s="147"/>
      <c r="DX63" s="147"/>
      <c r="DY63" s="147"/>
      <c r="DZ63" s="147"/>
      <c r="EA63" s="147"/>
      <c r="EB63" s="147"/>
      <c r="EC63" s="147"/>
      <c r="ED63" s="147"/>
      <c r="EE63" s="147"/>
      <c r="EF63" s="147"/>
      <c r="EG63" s="147"/>
      <c r="EH63" s="147"/>
      <c r="EI63" s="147"/>
      <c r="EJ63" s="147"/>
      <c r="EK63" s="147"/>
      <c r="EL63" s="147"/>
      <c r="EM63" s="147"/>
      <c r="EN63" s="147"/>
      <c r="EO63" s="147"/>
      <c r="EP63" s="147"/>
      <c r="EQ63" s="147"/>
      <c r="ER63" s="147"/>
      <c r="ES63" s="147"/>
      <c r="ET63" s="147"/>
      <c r="EU63" s="147"/>
      <c r="EV63" s="147"/>
      <c r="EW63" s="147"/>
      <c r="EX63" s="147"/>
      <c r="EY63" s="147"/>
      <c r="EZ63" s="147"/>
      <c r="FA63" s="147"/>
      <c r="FB63" s="147"/>
      <c r="FC63" s="147"/>
      <c r="FD63" s="147"/>
      <c r="FE63" s="147"/>
      <c r="FF63" s="147"/>
      <c r="FG63" s="147"/>
      <c r="FH63" s="147"/>
      <c r="FI63" s="147"/>
      <c r="FJ63" s="147"/>
      <c r="FK63" s="147"/>
      <c r="FL63" s="147"/>
      <c r="FM63" s="147"/>
      <c r="FN63" s="147"/>
      <c r="FO63" s="147"/>
      <c r="FP63" s="147"/>
      <c r="FQ63" s="147"/>
      <c r="FR63" s="147"/>
      <c r="FS63" s="147"/>
      <c r="FT63" s="147"/>
      <c r="FU63" s="147"/>
      <c r="FV63" s="147"/>
      <c r="FW63" s="147"/>
      <c r="FX63" s="147"/>
      <c r="FY63" s="147"/>
      <c r="FZ63" s="147"/>
      <c r="GA63" s="147"/>
      <c r="GB63" s="147"/>
      <c r="GC63" s="147"/>
      <c r="GD63" s="147"/>
      <c r="GE63" s="147"/>
      <c r="GF63" s="147"/>
      <c r="GG63" s="147"/>
      <c r="GH63" s="147"/>
      <c r="GI63" s="147"/>
      <c r="GJ63" s="147"/>
      <c r="GK63" s="147"/>
      <c r="GL63" s="147"/>
      <c r="GM63" s="147"/>
      <c r="GN63" s="147"/>
      <c r="GO63" s="147"/>
      <c r="GP63" s="147"/>
      <c r="GQ63" s="147"/>
      <c r="GR63" s="147"/>
      <c r="GS63" s="147"/>
      <c r="GT63" s="147"/>
      <c r="GU63" s="147"/>
      <c r="GV63" s="147"/>
      <c r="GW63" s="147"/>
      <c r="GX63" s="147"/>
      <c r="GY63" s="147"/>
      <c r="GZ63" s="147"/>
      <c r="HA63" s="147"/>
      <c r="HB63" s="147"/>
      <c r="HC63" s="147"/>
      <c r="HD63" s="147"/>
      <c r="HE63" s="147"/>
      <c r="HF63" s="147"/>
      <c r="HG63" s="147"/>
      <c r="HH63" s="147"/>
      <c r="HI63" s="147"/>
      <c r="HJ63" s="147"/>
      <c r="HK63" s="147"/>
      <c r="HL63" s="147"/>
      <c r="HM63" s="147"/>
      <c r="HN63" s="147"/>
      <c r="HO63" s="147"/>
      <c r="HP63" s="147"/>
      <c r="HQ63" s="147"/>
      <c r="HR63" s="147"/>
      <c r="HS63" s="147"/>
      <c r="HT63" s="147"/>
      <c r="HU63" s="147"/>
      <c r="HV63" s="147"/>
      <c r="HW63" s="147"/>
      <c r="HX63" s="147"/>
      <c r="HY63" s="147"/>
      <c r="HZ63" s="147"/>
      <c r="IA63" s="147"/>
      <c r="IB63" s="147"/>
      <c r="IC63" s="147"/>
      <c r="ID63" s="147"/>
      <c r="IE63" s="147"/>
      <c r="IF63" s="147"/>
      <c r="IG63" s="147"/>
      <c r="IH63" s="147"/>
      <c r="II63" s="147"/>
      <c r="IJ63" s="147"/>
      <c r="IK63" s="147"/>
      <c r="IL63" s="147"/>
      <c r="IM63" s="147"/>
    </row>
    <row r="64" spans="10:247" ht="13.9" customHeight="1" x14ac:dyDescent="0.25">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c r="CM64" s="147"/>
      <c r="CN64" s="147"/>
      <c r="CO64" s="147"/>
      <c r="CP64" s="147"/>
      <c r="CQ64" s="147"/>
      <c r="CR64" s="147"/>
      <c r="CS64" s="147"/>
      <c r="CT64" s="147"/>
      <c r="CU64" s="147"/>
      <c r="CV64" s="147"/>
      <c r="CW64" s="147"/>
      <c r="CX64" s="147"/>
      <c r="CY64" s="147"/>
      <c r="CZ64" s="147"/>
      <c r="DA64" s="147"/>
      <c r="DB64" s="147"/>
      <c r="DC64" s="147"/>
      <c r="DD64" s="147"/>
      <c r="DE64" s="147"/>
      <c r="DF64" s="147"/>
      <c r="DG64" s="147"/>
      <c r="DH64" s="147"/>
      <c r="DI64" s="147"/>
      <c r="DJ64" s="147"/>
      <c r="DK64" s="147"/>
      <c r="DL64" s="147"/>
      <c r="DM64" s="147"/>
      <c r="DN64" s="147"/>
      <c r="DO64" s="147"/>
      <c r="DP64" s="147"/>
      <c r="DQ64" s="147"/>
      <c r="DR64" s="147"/>
      <c r="DS64" s="147"/>
      <c r="DT64" s="147"/>
      <c r="DU64" s="147"/>
      <c r="DV64" s="147"/>
      <c r="DW64" s="147"/>
      <c r="DX64" s="147"/>
      <c r="DY64" s="147"/>
      <c r="DZ64" s="147"/>
      <c r="EA64" s="147"/>
      <c r="EB64" s="147"/>
      <c r="EC64" s="147"/>
      <c r="ED64" s="147"/>
      <c r="EE64" s="147"/>
      <c r="EF64" s="147"/>
      <c r="EG64" s="147"/>
      <c r="EH64" s="147"/>
      <c r="EI64" s="147"/>
      <c r="EJ64" s="147"/>
      <c r="EK64" s="147"/>
      <c r="EL64" s="147"/>
      <c r="EM64" s="147"/>
      <c r="EN64" s="147"/>
      <c r="EO64" s="147"/>
      <c r="EP64" s="147"/>
      <c r="EQ64" s="147"/>
      <c r="ER64" s="147"/>
      <c r="ES64" s="147"/>
      <c r="ET64" s="147"/>
      <c r="EU64" s="147"/>
      <c r="EV64" s="147"/>
      <c r="EW64" s="147"/>
      <c r="EX64" s="147"/>
      <c r="EY64" s="147"/>
      <c r="EZ64" s="147"/>
      <c r="FA64" s="147"/>
      <c r="FB64" s="147"/>
      <c r="FC64" s="147"/>
      <c r="FD64" s="147"/>
      <c r="FE64" s="147"/>
      <c r="FF64" s="147"/>
      <c r="FG64" s="147"/>
      <c r="FH64" s="147"/>
      <c r="FI64" s="147"/>
      <c r="FJ64" s="147"/>
      <c r="FK64" s="147"/>
      <c r="FL64" s="147"/>
      <c r="FM64" s="147"/>
      <c r="FN64" s="147"/>
      <c r="FO64" s="147"/>
      <c r="FP64" s="147"/>
      <c r="FQ64" s="147"/>
      <c r="FR64" s="147"/>
      <c r="FS64" s="147"/>
      <c r="FT64" s="147"/>
      <c r="FU64" s="147"/>
      <c r="FV64" s="147"/>
      <c r="FW64" s="147"/>
      <c r="FX64" s="147"/>
      <c r="FY64" s="147"/>
      <c r="FZ64" s="147"/>
      <c r="GA64" s="147"/>
      <c r="GB64" s="147"/>
      <c r="GC64" s="147"/>
      <c r="GD64" s="147"/>
      <c r="GE64" s="147"/>
      <c r="GF64" s="147"/>
      <c r="GG64" s="147"/>
      <c r="GH64" s="147"/>
      <c r="GI64" s="147"/>
      <c r="GJ64" s="147"/>
      <c r="GK64" s="147"/>
      <c r="GL64" s="147"/>
      <c r="GM64" s="147"/>
      <c r="GN64" s="147"/>
      <c r="GO64" s="147"/>
      <c r="GP64" s="147"/>
      <c r="GQ64" s="147"/>
      <c r="GR64" s="147"/>
      <c r="GS64" s="147"/>
      <c r="GT64" s="147"/>
      <c r="GU64" s="147"/>
      <c r="GV64" s="147"/>
      <c r="GW64" s="147"/>
      <c r="GX64" s="147"/>
      <c r="GY64" s="147"/>
      <c r="GZ64" s="147"/>
      <c r="HA64" s="147"/>
      <c r="HB64" s="147"/>
      <c r="HC64" s="147"/>
      <c r="HD64" s="147"/>
      <c r="HE64" s="147"/>
      <c r="HF64" s="147"/>
      <c r="HG64" s="147"/>
      <c r="HH64" s="147"/>
      <c r="HI64" s="147"/>
      <c r="HJ64" s="147"/>
      <c r="HK64" s="147"/>
      <c r="HL64" s="147"/>
      <c r="HM64" s="147"/>
      <c r="HN64" s="147"/>
      <c r="HO64" s="147"/>
      <c r="HP64" s="147"/>
      <c r="HQ64" s="147"/>
      <c r="HR64" s="147"/>
      <c r="HS64" s="147"/>
      <c r="HT64" s="147"/>
      <c r="HU64" s="147"/>
      <c r="HV64" s="147"/>
      <c r="HW64" s="147"/>
      <c r="HX64" s="147"/>
      <c r="HY64" s="147"/>
      <c r="HZ64" s="147"/>
      <c r="IA64" s="147"/>
      <c r="IB64" s="147"/>
      <c r="IC64" s="147"/>
      <c r="ID64" s="147"/>
      <c r="IE64" s="147"/>
      <c r="IF64" s="147"/>
      <c r="IG64" s="147"/>
      <c r="IH64" s="147"/>
      <c r="II64" s="147"/>
      <c r="IJ64" s="147"/>
      <c r="IK64" s="147"/>
      <c r="IL64" s="147"/>
      <c r="IM64" s="147"/>
    </row>
    <row r="65" spans="10:247" ht="13.9" customHeight="1" x14ac:dyDescent="0.25">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c r="DA65" s="147"/>
      <c r="DB65" s="147"/>
      <c r="DC65" s="147"/>
      <c r="DD65" s="147"/>
      <c r="DE65" s="147"/>
      <c r="DF65" s="147"/>
      <c r="DG65" s="147"/>
      <c r="DH65" s="147"/>
      <c r="DI65" s="147"/>
      <c r="DJ65" s="147"/>
      <c r="DK65" s="147"/>
      <c r="DL65" s="147"/>
      <c r="DM65" s="147"/>
      <c r="DN65" s="147"/>
      <c r="DO65" s="147"/>
      <c r="DP65" s="147"/>
      <c r="DQ65" s="147"/>
      <c r="DR65" s="147"/>
      <c r="DS65" s="147"/>
      <c r="DT65" s="147"/>
      <c r="DU65" s="147"/>
      <c r="DV65" s="147"/>
      <c r="DW65" s="147"/>
      <c r="DX65" s="147"/>
      <c r="DY65" s="147"/>
      <c r="DZ65" s="147"/>
      <c r="EA65" s="147"/>
      <c r="EB65" s="147"/>
      <c r="EC65" s="147"/>
      <c r="ED65" s="147"/>
      <c r="EE65" s="147"/>
      <c r="EF65" s="147"/>
      <c r="EG65" s="147"/>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7"/>
      <c r="FF65" s="147"/>
      <c r="FG65" s="147"/>
      <c r="FH65" s="147"/>
      <c r="FI65" s="147"/>
      <c r="FJ65" s="147"/>
      <c r="FK65" s="147"/>
      <c r="FL65" s="147"/>
      <c r="FM65" s="147"/>
      <c r="FN65" s="147"/>
      <c r="FO65" s="147"/>
      <c r="FP65" s="147"/>
      <c r="FQ65" s="147"/>
      <c r="FR65" s="147"/>
      <c r="FS65" s="147"/>
      <c r="FT65" s="147"/>
      <c r="FU65" s="147"/>
      <c r="FV65" s="147"/>
      <c r="FW65" s="147"/>
      <c r="FX65" s="147"/>
      <c r="FY65" s="147"/>
      <c r="FZ65" s="147"/>
      <c r="GA65" s="147"/>
      <c r="GB65" s="147"/>
      <c r="GC65" s="147"/>
      <c r="GD65" s="147"/>
      <c r="GE65" s="147"/>
      <c r="GF65" s="147"/>
      <c r="GG65" s="147"/>
      <c r="GH65" s="147"/>
      <c r="GI65" s="147"/>
      <c r="GJ65" s="147"/>
      <c r="GK65" s="147"/>
      <c r="GL65" s="147"/>
      <c r="GM65" s="147"/>
      <c r="GN65" s="147"/>
      <c r="GO65" s="147"/>
      <c r="GP65" s="147"/>
      <c r="GQ65" s="147"/>
      <c r="GR65" s="147"/>
      <c r="GS65" s="147"/>
      <c r="GT65" s="147"/>
      <c r="GU65" s="147"/>
      <c r="GV65" s="147"/>
      <c r="GW65" s="147"/>
      <c r="GX65" s="147"/>
      <c r="GY65" s="147"/>
      <c r="GZ65" s="147"/>
      <c r="HA65" s="147"/>
      <c r="HB65" s="147"/>
      <c r="HC65" s="147"/>
      <c r="HD65" s="147"/>
      <c r="HE65" s="147"/>
      <c r="HF65" s="147"/>
      <c r="HG65" s="147"/>
      <c r="HH65" s="147"/>
      <c r="HI65" s="147"/>
      <c r="HJ65" s="147"/>
      <c r="HK65" s="147"/>
      <c r="HL65" s="147"/>
      <c r="HM65" s="147"/>
      <c r="HN65" s="147"/>
      <c r="HO65" s="147"/>
      <c r="HP65" s="147"/>
      <c r="HQ65" s="147"/>
      <c r="HR65" s="147"/>
      <c r="HS65" s="147"/>
      <c r="HT65" s="147"/>
      <c r="HU65" s="147"/>
      <c r="HV65" s="147"/>
      <c r="HW65" s="147"/>
      <c r="HX65" s="147"/>
      <c r="HY65" s="147"/>
      <c r="HZ65" s="147"/>
      <c r="IA65" s="147"/>
      <c r="IB65" s="147"/>
      <c r="IC65" s="147"/>
      <c r="ID65" s="147"/>
      <c r="IE65" s="147"/>
      <c r="IF65" s="147"/>
      <c r="IG65" s="147"/>
      <c r="IH65" s="147"/>
      <c r="II65" s="147"/>
      <c r="IJ65" s="147"/>
      <c r="IK65" s="147"/>
      <c r="IL65" s="147"/>
      <c r="IM65" s="147"/>
    </row>
    <row r="66" spans="10:247" ht="13.9" customHeight="1" x14ac:dyDescent="0.25">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7"/>
      <c r="FF66" s="147"/>
      <c r="FG66" s="147"/>
      <c r="FH66" s="147"/>
      <c r="FI66" s="147"/>
      <c r="FJ66" s="147"/>
      <c r="FK66" s="147"/>
      <c r="FL66" s="147"/>
      <c r="FM66" s="147"/>
      <c r="FN66" s="147"/>
      <c r="FO66" s="147"/>
      <c r="FP66" s="147"/>
      <c r="FQ66" s="147"/>
      <c r="FR66" s="147"/>
      <c r="FS66" s="147"/>
      <c r="FT66" s="147"/>
      <c r="FU66" s="147"/>
      <c r="FV66" s="147"/>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row>
    <row r="67" spans="10:247" ht="13.9" customHeight="1" x14ac:dyDescent="0.25">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7"/>
      <c r="FF67" s="147"/>
      <c r="FG67" s="147"/>
      <c r="FH67" s="147"/>
      <c r="FI67" s="147"/>
      <c r="FJ67" s="147"/>
      <c r="FK67" s="147"/>
      <c r="FL67" s="147"/>
      <c r="FM67" s="147"/>
      <c r="FN67" s="147"/>
      <c r="FO67" s="147"/>
      <c r="FP67" s="147"/>
      <c r="FQ67" s="147"/>
      <c r="FR67" s="147"/>
      <c r="FS67" s="147"/>
      <c r="FT67" s="147"/>
      <c r="FU67" s="147"/>
      <c r="FV67" s="147"/>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row>
    <row r="68" spans="10:247" ht="13.5" customHeight="1" x14ac:dyDescent="0.25">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7"/>
      <c r="FF68" s="147"/>
      <c r="FG68" s="147"/>
      <c r="FH68" s="147"/>
      <c r="FI68" s="147"/>
      <c r="FJ68" s="147"/>
      <c r="FK68" s="147"/>
      <c r="FL68" s="147"/>
      <c r="FM68" s="147"/>
      <c r="FN68" s="147"/>
      <c r="FO68" s="147"/>
      <c r="FP68" s="147"/>
      <c r="FQ68" s="147"/>
      <c r="FR68" s="147"/>
      <c r="FS68" s="147"/>
      <c r="FT68" s="147"/>
      <c r="FU68" s="147"/>
      <c r="FV68" s="147"/>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row>
    <row r="69" spans="10:247" ht="13.9" customHeight="1" x14ac:dyDescent="0.25">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7"/>
      <c r="FF69" s="147"/>
      <c r="FG69" s="147"/>
      <c r="FH69" s="147"/>
      <c r="FI69" s="147"/>
      <c r="FJ69" s="147"/>
      <c r="FK69" s="147"/>
      <c r="FL69" s="147"/>
      <c r="FM69" s="147"/>
      <c r="FN69" s="147"/>
      <c r="FO69" s="147"/>
      <c r="FP69" s="147"/>
      <c r="FQ69" s="147"/>
      <c r="FR69" s="147"/>
      <c r="FS69" s="147"/>
      <c r="FT69" s="147"/>
      <c r="FU69" s="147"/>
      <c r="FV69" s="147"/>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row>
    <row r="70" spans="10:247" ht="13.9" customHeight="1" x14ac:dyDescent="0.25">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7"/>
      <c r="FF70" s="147"/>
      <c r="FG70" s="147"/>
      <c r="FH70" s="147"/>
      <c r="FI70" s="147"/>
      <c r="FJ70" s="147"/>
      <c r="FK70" s="147"/>
      <c r="FL70" s="147"/>
      <c r="FM70" s="147"/>
      <c r="FN70" s="147"/>
      <c r="FO70" s="147"/>
      <c r="FP70" s="147"/>
      <c r="FQ70" s="147"/>
      <c r="FR70" s="147"/>
      <c r="FS70" s="147"/>
      <c r="FT70" s="147"/>
      <c r="FU70" s="147"/>
      <c r="FV70" s="147"/>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row>
    <row r="71" spans="10:247" ht="13.9" customHeight="1" x14ac:dyDescent="0.25">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7"/>
      <c r="FF71" s="147"/>
      <c r="FG71" s="147"/>
      <c r="FH71" s="147"/>
      <c r="FI71" s="147"/>
      <c r="FJ71" s="147"/>
      <c r="FK71" s="147"/>
      <c r="FL71" s="147"/>
      <c r="FM71" s="147"/>
      <c r="FN71" s="147"/>
      <c r="FO71" s="147"/>
      <c r="FP71" s="147"/>
      <c r="FQ71" s="147"/>
      <c r="FR71" s="147"/>
      <c r="FS71" s="147"/>
      <c r="FT71" s="147"/>
      <c r="FU71" s="147"/>
      <c r="FV71" s="147"/>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row>
    <row r="72" spans="10:247" ht="13.9" customHeight="1" x14ac:dyDescent="0.25">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7"/>
      <c r="FF72" s="147"/>
      <c r="FG72" s="147"/>
      <c r="FH72" s="147"/>
      <c r="FI72" s="147"/>
      <c r="FJ72" s="147"/>
      <c r="FK72" s="147"/>
      <c r="FL72" s="147"/>
      <c r="FM72" s="147"/>
      <c r="FN72" s="147"/>
      <c r="FO72" s="147"/>
      <c r="FP72" s="147"/>
      <c r="FQ72" s="147"/>
      <c r="FR72" s="147"/>
      <c r="FS72" s="147"/>
      <c r="FT72" s="147"/>
      <c r="FU72" s="147"/>
      <c r="FV72" s="147"/>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row>
    <row r="73" spans="10:247" ht="13.9" customHeight="1" x14ac:dyDescent="0.25">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7"/>
      <c r="FF73" s="147"/>
      <c r="FG73" s="147"/>
      <c r="FH73" s="147"/>
      <c r="FI73" s="147"/>
      <c r="FJ73" s="147"/>
      <c r="FK73" s="147"/>
      <c r="FL73" s="147"/>
      <c r="FM73" s="147"/>
      <c r="FN73" s="147"/>
      <c r="FO73" s="147"/>
      <c r="FP73" s="147"/>
      <c r="FQ73" s="147"/>
      <c r="FR73" s="147"/>
      <c r="FS73" s="147"/>
      <c r="FT73" s="147"/>
      <c r="FU73" s="147"/>
      <c r="FV73" s="147"/>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row>
    <row r="74" spans="10:247" x14ac:dyDescent="0.25">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7"/>
      <c r="FF74" s="147"/>
      <c r="FG74" s="147"/>
      <c r="FH74" s="147"/>
      <c r="FI74" s="147"/>
      <c r="FJ74" s="147"/>
      <c r="FK74" s="147"/>
      <c r="FL74" s="147"/>
      <c r="FM74" s="147"/>
      <c r="FN74" s="147"/>
      <c r="FO74" s="147"/>
      <c r="FP74" s="147"/>
      <c r="FQ74" s="147"/>
      <c r="FR74" s="147"/>
      <c r="FS74" s="147"/>
      <c r="FT74" s="147"/>
      <c r="FU74" s="147"/>
      <c r="FV74" s="147"/>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row>
    <row r="75" spans="10:247" x14ac:dyDescent="0.25">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7"/>
      <c r="FF75" s="147"/>
      <c r="FG75" s="147"/>
      <c r="FH75" s="147"/>
      <c r="FI75" s="147"/>
      <c r="FJ75" s="147"/>
      <c r="FK75" s="147"/>
      <c r="FL75" s="147"/>
      <c r="FM75" s="147"/>
      <c r="FN75" s="147"/>
      <c r="FO75" s="147"/>
      <c r="FP75" s="147"/>
      <c r="FQ75" s="147"/>
      <c r="FR75" s="147"/>
      <c r="FS75" s="147"/>
      <c r="FT75" s="147"/>
      <c r="FU75" s="147"/>
      <c r="FV75" s="147"/>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row>
    <row r="76" spans="10:247" ht="13.9" customHeight="1" x14ac:dyDescent="0.25">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7"/>
      <c r="FF76" s="147"/>
      <c r="FG76" s="147"/>
      <c r="FH76" s="147"/>
      <c r="FI76" s="147"/>
      <c r="FJ76" s="147"/>
      <c r="FK76" s="147"/>
      <c r="FL76" s="147"/>
      <c r="FM76" s="147"/>
      <c r="FN76" s="147"/>
      <c r="FO76" s="147"/>
      <c r="FP76" s="147"/>
      <c r="FQ76" s="147"/>
      <c r="FR76" s="147"/>
      <c r="FS76" s="147"/>
      <c r="FT76" s="147"/>
      <c r="FU76" s="147"/>
      <c r="FV76" s="147"/>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row>
    <row r="77" spans="10:247" ht="13.9" customHeight="1" x14ac:dyDescent="0.25">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7"/>
      <c r="FF77" s="147"/>
      <c r="FG77" s="147"/>
      <c r="FH77" s="147"/>
      <c r="FI77" s="147"/>
      <c r="FJ77" s="147"/>
      <c r="FK77" s="147"/>
      <c r="FL77" s="147"/>
      <c r="FM77" s="147"/>
      <c r="FN77" s="147"/>
      <c r="FO77" s="147"/>
      <c r="FP77" s="147"/>
      <c r="FQ77" s="147"/>
      <c r="FR77" s="147"/>
      <c r="FS77" s="147"/>
      <c r="FT77" s="147"/>
      <c r="FU77" s="147"/>
      <c r="FV77" s="147"/>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row>
    <row r="78" spans="10:247" ht="13.9" customHeight="1" x14ac:dyDescent="0.25">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7"/>
      <c r="FF78" s="147"/>
      <c r="FG78" s="147"/>
      <c r="FH78" s="147"/>
      <c r="FI78" s="147"/>
      <c r="FJ78" s="147"/>
      <c r="FK78" s="147"/>
      <c r="FL78" s="147"/>
      <c r="FM78" s="147"/>
      <c r="FN78" s="147"/>
      <c r="FO78" s="147"/>
      <c r="FP78" s="147"/>
      <c r="FQ78" s="147"/>
      <c r="FR78" s="147"/>
      <c r="FS78" s="147"/>
      <c r="FT78" s="147"/>
      <c r="FU78" s="147"/>
      <c r="FV78" s="147"/>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row>
    <row r="79" spans="10:247" ht="13.9" customHeight="1" x14ac:dyDescent="0.25">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c r="BY79" s="147"/>
      <c r="BZ79" s="147"/>
      <c r="CA79" s="147"/>
      <c r="CB79" s="147"/>
      <c r="CC79" s="147"/>
      <c r="CD79" s="147"/>
      <c r="CE79" s="147"/>
      <c r="CF79" s="147"/>
      <c r="CG79" s="147"/>
      <c r="CH79" s="147"/>
      <c r="CI79" s="147"/>
      <c r="CJ79" s="147"/>
      <c r="CK79" s="147"/>
      <c r="CL79" s="147"/>
      <c r="CM79" s="147"/>
      <c r="CN79" s="147"/>
      <c r="CO79" s="147"/>
      <c r="CP79" s="147"/>
      <c r="CQ79" s="147"/>
      <c r="CR79" s="147"/>
      <c r="CS79" s="147"/>
      <c r="CT79" s="147"/>
      <c r="CU79" s="147"/>
      <c r="CV79" s="147"/>
      <c r="CW79" s="147"/>
      <c r="CX79" s="147"/>
      <c r="CY79" s="147"/>
      <c r="CZ79" s="147"/>
      <c r="DA79" s="147"/>
      <c r="DB79" s="147"/>
      <c r="DC79" s="147"/>
      <c r="DD79" s="147"/>
      <c r="DE79" s="147"/>
      <c r="DF79" s="147"/>
      <c r="DG79" s="147"/>
      <c r="DH79" s="147"/>
      <c r="DI79" s="147"/>
      <c r="DJ79" s="147"/>
      <c r="DK79" s="147"/>
      <c r="DL79" s="147"/>
      <c r="DM79" s="147"/>
      <c r="DN79" s="147"/>
      <c r="DO79" s="147"/>
      <c r="DP79" s="147"/>
      <c r="DQ79" s="147"/>
      <c r="DR79" s="147"/>
      <c r="DS79" s="147"/>
      <c r="DT79" s="147"/>
      <c r="DU79" s="147"/>
      <c r="DV79" s="147"/>
      <c r="DW79" s="147"/>
      <c r="DX79" s="147"/>
      <c r="DY79" s="147"/>
      <c r="DZ79" s="147"/>
      <c r="EA79" s="147"/>
      <c r="EB79" s="147"/>
      <c r="EC79" s="147"/>
      <c r="ED79" s="147"/>
      <c r="EE79" s="147"/>
      <c r="EF79" s="147"/>
      <c r="EG79" s="147"/>
      <c r="EH79" s="147"/>
      <c r="EI79" s="147"/>
      <c r="EJ79" s="147"/>
      <c r="EK79" s="147"/>
      <c r="EL79" s="147"/>
      <c r="EM79" s="147"/>
      <c r="EN79" s="147"/>
      <c r="EO79" s="147"/>
      <c r="EP79" s="147"/>
      <c r="EQ79" s="147"/>
      <c r="ER79" s="147"/>
      <c r="ES79" s="147"/>
      <c r="ET79" s="147"/>
      <c r="EU79" s="147"/>
      <c r="EV79" s="147"/>
      <c r="EW79" s="147"/>
      <c r="EX79" s="147"/>
      <c r="EY79" s="147"/>
      <c r="EZ79" s="147"/>
      <c r="FA79" s="147"/>
      <c r="FB79" s="147"/>
      <c r="FC79" s="147"/>
      <c r="FD79" s="147"/>
      <c r="FE79" s="147"/>
      <c r="FF79" s="147"/>
      <c r="FG79" s="147"/>
      <c r="FH79" s="147"/>
      <c r="FI79" s="147"/>
      <c r="FJ79" s="147"/>
      <c r="FK79" s="147"/>
      <c r="FL79" s="147"/>
      <c r="FM79" s="147"/>
      <c r="FN79" s="147"/>
      <c r="FO79" s="147"/>
      <c r="FP79" s="147"/>
      <c r="FQ79" s="147"/>
      <c r="FR79" s="147"/>
      <c r="FS79" s="147"/>
      <c r="FT79" s="147"/>
      <c r="FU79" s="147"/>
      <c r="FV79" s="147"/>
      <c r="FW79" s="147"/>
      <c r="FX79" s="147"/>
      <c r="FY79" s="147"/>
      <c r="FZ79" s="147"/>
      <c r="GA79" s="147"/>
      <c r="GB79" s="147"/>
      <c r="GC79" s="147"/>
      <c r="GD79" s="147"/>
      <c r="GE79" s="147"/>
      <c r="GF79" s="147"/>
      <c r="GG79" s="147"/>
      <c r="GH79" s="147"/>
      <c r="GI79" s="147"/>
      <c r="GJ79" s="147"/>
      <c r="GK79" s="147"/>
      <c r="GL79" s="147"/>
      <c r="GM79" s="147"/>
      <c r="GN79" s="147"/>
      <c r="GO79" s="147"/>
      <c r="GP79" s="147"/>
      <c r="GQ79" s="147"/>
      <c r="GR79" s="147"/>
      <c r="GS79" s="147"/>
      <c r="GT79" s="147"/>
      <c r="GU79" s="147"/>
      <c r="GV79" s="147"/>
      <c r="GW79" s="147"/>
      <c r="GX79" s="147"/>
      <c r="GY79" s="147"/>
      <c r="GZ79" s="147"/>
      <c r="HA79" s="147"/>
      <c r="HB79" s="147"/>
      <c r="HC79" s="147"/>
      <c r="HD79" s="147"/>
      <c r="HE79" s="147"/>
      <c r="HF79" s="147"/>
      <c r="HG79" s="147"/>
      <c r="HH79" s="147"/>
      <c r="HI79" s="147"/>
      <c r="HJ79" s="147"/>
      <c r="HK79" s="147"/>
      <c r="HL79" s="147"/>
      <c r="HM79" s="147"/>
      <c r="HN79" s="147"/>
      <c r="HO79" s="147"/>
      <c r="HP79" s="147"/>
      <c r="HQ79" s="147"/>
      <c r="HR79" s="147"/>
      <c r="HS79" s="147"/>
      <c r="HT79" s="147"/>
      <c r="HU79" s="147"/>
      <c r="HV79" s="147"/>
      <c r="HW79" s="147"/>
      <c r="HX79" s="147"/>
      <c r="HY79" s="147"/>
      <c r="HZ79" s="147"/>
      <c r="IA79" s="147"/>
      <c r="IB79" s="147"/>
      <c r="IC79" s="147"/>
      <c r="ID79" s="147"/>
      <c r="IE79" s="147"/>
      <c r="IF79" s="147"/>
      <c r="IG79" s="147"/>
      <c r="IH79" s="147"/>
      <c r="II79" s="147"/>
      <c r="IJ79" s="147"/>
      <c r="IK79" s="147"/>
      <c r="IL79" s="147"/>
      <c r="IM79" s="147"/>
    </row>
    <row r="80" spans="10:247" ht="13.9" customHeight="1" x14ac:dyDescent="0.25">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147"/>
      <c r="FE80" s="147"/>
      <c r="FF80" s="147"/>
      <c r="FG80" s="147"/>
      <c r="FH80" s="147"/>
      <c r="FI80" s="147"/>
      <c r="FJ80" s="147"/>
      <c r="FK80" s="147"/>
      <c r="FL80" s="147"/>
      <c r="FM80" s="147"/>
      <c r="FN80" s="147"/>
      <c r="FO80" s="147"/>
      <c r="FP80" s="147"/>
      <c r="FQ80" s="147"/>
      <c r="FR80" s="147"/>
      <c r="FS80" s="147"/>
      <c r="FT80" s="147"/>
      <c r="FU80" s="147"/>
      <c r="FV80" s="147"/>
      <c r="FW80" s="147"/>
      <c r="FX80" s="147"/>
      <c r="FY80" s="147"/>
      <c r="FZ80" s="147"/>
      <c r="GA80" s="147"/>
      <c r="GB80" s="147"/>
      <c r="GC80" s="147"/>
      <c r="GD80" s="147"/>
      <c r="GE80" s="147"/>
      <c r="GF80" s="147"/>
      <c r="GG80" s="147"/>
      <c r="GH80" s="147"/>
      <c r="GI80" s="147"/>
      <c r="GJ80" s="147"/>
      <c r="GK80" s="147"/>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row>
    <row r="81" spans="10:247" ht="13.5" customHeight="1" x14ac:dyDescent="0.25">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147"/>
      <c r="FE81" s="147"/>
      <c r="FF81" s="147"/>
      <c r="FG81" s="147"/>
      <c r="FH81" s="147"/>
      <c r="FI81" s="147"/>
      <c r="FJ81" s="147"/>
      <c r="FK81" s="147"/>
      <c r="FL81" s="147"/>
      <c r="FM81" s="147"/>
      <c r="FN81" s="147"/>
      <c r="FO81" s="147"/>
      <c r="FP81" s="147"/>
      <c r="FQ81" s="147"/>
      <c r="FR81" s="147"/>
      <c r="FS81" s="147"/>
      <c r="FT81" s="147"/>
      <c r="FU81" s="147"/>
      <c r="FV81" s="147"/>
      <c r="FW81" s="147"/>
      <c r="FX81" s="147"/>
      <c r="FY81" s="147"/>
      <c r="FZ81" s="147"/>
      <c r="GA81" s="147"/>
      <c r="GB81" s="147"/>
      <c r="GC81" s="147"/>
      <c r="GD81" s="147"/>
      <c r="GE81" s="147"/>
      <c r="GF81" s="147"/>
      <c r="GG81" s="147"/>
      <c r="GH81" s="147"/>
      <c r="GI81" s="147"/>
      <c r="GJ81" s="147"/>
      <c r="GK81" s="147"/>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row>
    <row r="83" spans="10:247" x14ac:dyDescent="0.2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5"/>
      <c r="BR83" s="145"/>
      <c r="BS83" s="145"/>
      <c r="BT83" s="145"/>
      <c r="BU83" s="145"/>
      <c r="BV83" s="145"/>
      <c r="BW83" s="145"/>
      <c r="BX83" s="145"/>
      <c r="BY83" s="145"/>
      <c r="BZ83" s="145"/>
      <c r="CA83" s="145"/>
      <c r="CB83" s="145"/>
      <c r="CC83" s="145"/>
      <c r="CD83" s="145"/>
      <c r="CE83" s="145"/>
      <c r="CF83" s="145"/>
      <c r="CG83" s="145"/>
      <c r="CH83" s="145"/>
      <c r="CI83" s="145"/>
      <c r="CJ83" s="145"/>
      <c r="CK83" s="145"/>
      <c r="CL83" s="145"/>
      <c r="CM83" s="145"/>
      <c r="CN83" s="145"/>
      <c r="CO83" s="145"/>
      <c r="CP83" s="145"/>
      <c r="CQ83" s="145"/>
      <c r="CR83" s="145"/>
      <c r="CS83" s="145"/>
      <c r="CT83" s="145"/>
      <c r="CU83" s="145"/>
      <c r="CV83" s="145"/>
      <c r="CW83" s="145"/>
      <c r="CX83" s="145"/>
      <c r="CY83" s="145"/>
      <c r="CZ83" s="145"/>
      <c r="DA83" s="145"/>
      <c r="DB83" s="145"/>
      <c r="DC83" s="145"/>
      <c r="DD83" s="145"/>
      <c r="DE83" s="145"/>
      <c r="DF83" s="145"/>
      <c r="DG83" s="145"/>
      <c r="DH83" s="145"/>
      <c r="DI83" s="145"/>
      <c r="DJ83" s="145"/>
      <c r="DK83" s="145"/>
      <c r="DL83" s="145"/>
      <c r="DM83" s="145"/>
      <c r="DN83" s="145"/>
      <c r="DO83" s="145"/>
      <c r="DP83" s="145"/>
      <c r="DQ83" s="145"/>
      <c r="DR83" s="145"/>
      <c r="DS83" s="145"/>
      <c r="DT83" s="145"/>
      <c r="DU83" s="145"/>
      <c r="DV83" s="145"/>
      <c r="DW83" s="145"/>
      <c r="DX83" s="145"/>
      <c r="DY83" s="145"/>
      <c r="DZ83" s="145"/>
      <c r="EA83" s="145"/>
      <c r="EB83" s="145"/>
      <c r="EC83" s="145"/>
      <c r="ED83" s="145"/>
      <c r="EE83" s="145"/>
      <c r="EF83" s="145"/>
      <c r="EG83" s="145"/>
      <c r="EH83" s="145"/>
      <c r="EI83" s="145"/>
      <c r="EJ83" s="145"/>
      <c r="EK83" s="145"/>
      <c r="EL83" s="145"/>
      <c r="EM83" s="145"/>
      <c r="EN83" s="145"/>
      <c r="EO83" s="145"/>
      <c r="EP83" s="145"/>
      <c r="EQ83" s="145"/>
      <c r="ER83" s="145"/>
      <c r="ES83" s="145"/>
      <c r="ET83" s="145"/>
      <c r="EU83" s="145"/>
      <c r="EV83" s="145"/>
      <c r="EW83" s="145"/>
      <c r="EX83" s="145"/>
      <c r="EY83" s="145"/>
      <c r="EZ83" s="145"/>
      <c r="FA83" s="145"/>
      <c r="FB83" s="145"/>
      <c r="FC83" s="145"/>
      <c r="FD83" s="145"/>
      <c r="FE83" s="145"/>
      <c r="FF83" s="145"/>
      <c r="FG83" s="145"/>
      <c r="FH83" s="145"/>
      <c r="FI83" s="145"/>
      <c r="FJ83" s="145"/>
      <c r="FK83" s="145"/>
      <c r="FL83" s="145"/>
      <c r="FM83" s="145"/>
      <c r="FN83" s="145"/>
      <c r="FO83" s="145"/>
      <c r="FP83" s="145"/>
      <c r="FQ83" s="145"/>
      <c r="FR83" s="145"/>
      <c r="FS83" s="145"/>
      <c r="FT83" s="145"/>
      <c r="FU83" s="145"/>
      <c r="FV83" s="145"/>
      <c r="FW83" s="145"/>
      <c r="FX83" s="145"/>
      <c r="FY83" s="145"/>
      <c r="FZ83" s="145"/>
      <c r="GA83" s="145"/>
      <c r="GB83" s="145"/>
      <c r="GC83" s="145"/>
      <c r="GD83" s="145"/>
      <c r="GE83" s="145"/>
      <c r="GF83" s="145"/>
      <c r="GG83" s="145"/>
      <c r="GH83" s="145"/>
      <c r="GI83" s="145"/>
      <c r="GJ83" s="145"/>
      <c r="GK83" s="145"/>
      <c r="GL83" s="145"/>
      <c r="GM83" s="145"/>
      <c r="GN83" s="145"/>
      <c r="GO83" s="145"/>
      <c r="GP83" s="145"/>
      <c r="GQ83" s="145"/>
      <c r="GR83" s="145"/>
      <c r="GS83" s="145"/>
      <c r="GT83" s="145"/>
      <c r="GU83" s="145"/>
      <c r="GV83" s="145"/>
      <c r="GW83" s="145"/>
      <c r="GX83" s="145"/>
      <c r="GY83" s="145"/>
      <c r="GZ83" s="145"/>
      <c r="HA83" s="145"/>
      <c r="HB83" s="145"/>
      <c r="HC83" s="145"/>
      <c r="HD83" s="145"/>
      <c r="HE83" s="145"/>
      <c r="HF83" s="145"/>
      <c r="HG83" s="145"/>
      <c r="HH83" s="145"/>
      <c r="HI83" s="145"/>
      <c r="HJ83" s="145"/>
      <c r="HK83" s="145"/>
      <c r="HL83" s="145"/>
      <c r="HM83" s="145"/>
      <c r="HN83" s="145"/>
      <c r="HO83" s="145"/>
      <c r="HP83" s="145"/>
      <c r="HQ83" s="145"/>
      <c r="HR83" s="145"/>
      <c r="HS83" s="145"/>
      <c r="HT83" s="145"/>
      <c r="HU83" s="145"/>
      <c r="HV83" s="145"/>
      <c r="HW83" s="145"/>
      <c r="HX83" s="145"/>
      <c r="HY83" s="145"/>
      <c r="HZ83" s="145"/>
      <c r="IA83" s="145"/>
      <c r="IB83" s="145"/>
      <c r="IC83" s="145"/>
      <c r="ID83" s="145"/>
      <c r="IE83" s="145"/>
      <c r="IF83" s="145"/>
      <c r="IG83" s="145"/>
      <c r="IH83" s="145"/>
      <c r="II83" s="145"/>
      <c r="IJ83" s="145"/>
      <c r="IK83" s="145"/>
      <c r="IL83" s="145"/>
      <c r="IM83" s="145"/>
    </row>
    <row r="86" spans="10:247" ht="114" customHeight="1" x14ac:dyDescent="0.25"/>
    <row r="87" spans="10:247" ht="30.75" customHeight="1" x14ac:dyDescent="0.25"/>
    <row r="88" spans="10:247" ht="30.75" customHeight="1" x14ac:dyDescent="0.25"/>
  </sheetData>
  <mergeCells count="15">
    <mergeCell ref="A1:I1"/>
    <mergeCell ref="K4:L4"/>
    <mergeCell ref="A40:I40"/>
    <mergeCell ref="A43:I43"/>
    <mergeCell ref="A34:I34"/>
    <mergeCell ref="F20:H20"/>
    <mergeCell ref="F30:H30"/>
    <mergeCell ref="F31:H31"/>
    <mergeCell ref="F33:H33"/>
    <mergeCell ref="A37:I37"/>
    <mergeCell ref="A36:I36"/>
    <mergeCell ref="A41:I41"/>
    <mergeCell ref="A42:I42"/>
    <mergeCell ref="A39:I39"/>
    <mergeCell ref="A38:I38"/>
  </mergeCells>
  <phoneticPr fontId="0" type="noConversion"/>
  <printOptions horizontalCentered="1"/>
  <pageMargins left="0.25" right="0.25" top="0.59" bottom="0.48" header="0.7" footer="0.63"/>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opLeftCell="A29" workbookViewId="0">
      <selection activeCell="K36" sqref="K36"/>
    </sheetView>
  </sheetViews>
  <sheetFormatPr defaultColWidth="8.88671875" defaultRowHeight="15.75" x14ac:dyDescent="0.25"/>
  <cols>
    <col min="1" max="1" width="28.6640625" style="32" customWidth="1"/>
    <col min="2" max="8" width="8.88671875" style="32"/>
    <col min="9" max="9" width="10.6640625" style="32" customWidth="1"/>
    <col min="10" max="10" width="5.21875" style="32" customWidth="1"/>
    <col min="11" max="11" width="11.44140625" style="32" customWidth="1"/>
    <col min="12" max="16384" width="8.88671875" style="32"/>
  </cols>
  <sheetData>
    <row r="1" spans="1:12" ht="36" customHeight="1" x14ac:dyDescent="0.25">
      <c r="A1" s="200" t="s">
        <v>111</v>
      </c>
      <c r="B1" s="200"/>
      <c r="C1" s="200"/>
      <c r="D1" s="200"/>
      <c r="E1" s="200"/>
      <c r="F1" s="200"/>
      <c r="G1" s="200"/>
      <c r="H1" s="200"/>
      <c r="I1" s="200"/>
    </row>
    <row r="2" spans="1:12" x14ac:dyDescent="0.25">
      <c r="A2" s="62"/>
      <c r="B2" s="106"/>
      <c r="C2" s="62"/>
      <c r="D2" s="62"/>
      <c r="E2" s="62"/>
      <c r="F2" s="104"/>
      <c r="G2" s="62"/>
      <c r="H2" s="33"/>
    </row>
    <row r="3" spans="1:12" ht="76.5" x14ac:dyDescent="0.25">
      <c r="A3" s="159" t="s">
        <v>10</v>
      </c>
      <c r="B3" s="160" t="s">
        <v>77</v>
      </c>
      <c r="C3" s="160" t="s">
        <v>78</v>
      </c>
      <c r="D3" s="160" t="s">
        <v>2</v>
      </c>
      <c r="E3" s="160" t="s">
        <v>86</v>
      </c>
      <c r="F3" s="160" t="s">
        <v>11</v>
      </c>
      <c r="G3" s="160" t="s">
        <v>12</v>
      </c>
      <c r="H3" s="160" t="s">
        <v>13</v>
      </c>
      <c r="I3" s="160" t="s">
        <v>66</v>
      </c>
    </row>
    <row r="4" spans="1:12" x14ac:dyDescent="0.25">
      <c r="A4" s="130" t="s">
        <v>9</v>
      </c>
      <c r="B4" s="138" t="s">
        <v>0</v>
      </c>
      <c r="C4" s="138" t="s">
        <v>0</v>
      </c>
      <c r="D4" s="138" t="s">
        <v>0</v>
      </c>
      <c r="E4" s="138" t="s">
        <v>0</v>
      </c>
      <c r="F4" s="138" t="s">
        <v>0</v>
      </c>
      <c r="G4" s="138" t="s">
        <v>0</v>
      </c>
      <c r="H4" s="138" t="s">
        <v>0</v>
      </c>
      <c r="I4" s="161" t="s">
        <v>0</v>
      </c>
      <c r="K4" s="201" t="s">
        <v>114</v>
      </c>
      <c r="L4" s="201"/>
    </row>
    <row r="5" spans="1:12" x14ac:dyDescent="0.25">
      <c r="A5" s="130" t="s">
        <v>14</v>
      </c>
      <c r="B5" s="138" t="s">
        <v>0</v>
      </c>
      <c r="C5" s="138" t="s">
        <v>0</v>
      </c>
      <c r="D5" s="138" t="s">
        <v>0</v>
      </c>
      <c r="E5" s="138" t="s">
        <v>0</v>
      </c>
      <c r="F5" s="138" t="s">
        <v>0</v>
      </c>
      <c r="G5" s="138" t="s">
        <v>0</v>
      </c>
      <c r="H5" s="138" t="s">
        <v>0</v>
      </c>
      <c r="I5" s="161" t="s">
        <v>0</v>
      </c>
      <c r="K5" s="120" t="s">
        <v>115</v>
      </c>
      <c r="L5" s="149">
        <v>141.06</v>
      </c>
    </row>
    <row r="6" spans="1:12" x14ac:dyDescent="0.25">
      <c r="A6" s="130" t="s">
        <v>15</v>
      </c>
      <c r="B6" s="162"/>
      <c r="C6" s="162"/>
      <c r="D6" s="162"/>
      <c r="E6" s="162"/>
      <c r="F6" s="162"/>
      <c r="G6" s="162"/>
      <c r="H6" s="162"/>
      <c r="I6" s="163"/>
      <c r="K6" s="120" t="s">
        <v>116</v>
      </c>
      <c r="L6" s="149">
        <v>120.27</v>
      </c>
    </row>
    <row r="7" spans="1:12" ht="25.5" x14ac:dyDescent="0.25">
      <c r="A7" s="194" t="s">
        <v>16</v>
      </c>
      <c r="B7" s="30">
        <v>1</v>
      </c>
      <c r="C7" s="138">
        <v>1</v>
      </c>
      <c r="D7" s="30">
        <f>B7*C7</f>
        <v>1</v>
      </c>
      <c r="E7" s="164">
        <v>46</v>
      </c>
      <c r="F7" s="165">
        <f>D7*E7</f>
        <v>46</v>
      </c>
      <c r="G7" s="166">
        <f>F7*0.05</f>
        <v>2.3000000000000003</v>
      </c>
      <c r="H7" s="166">
        <f>F7*0.1</f>
        <v>4.6000000000000005</v>
      </c>
      <c r="I7" s="167">
        <f>F7*$L$6+G7*$L$5+H7*$L$7</f>
        <v>6126.74</v>
      </c>
      <c r="K7" s="120" t="s">
        <v>117</v>
      </c>
      <c r="L7" s="152">
        <v>58.67</v>
      </c>
    </row>
    <row r="8" spans="1:12" x14ac:dyDescent="0.25">
      <c r="A8" s="194" t="s">
        <v>17</v>
      </c>
      <c r="B8" s="168"/>
      <c r="C8" s="168"/>
      <c r="D8" s="168"/>
      <c r="E8" s="168"/>
      <c r="F8" s="168"/>
      <c r="G8" s="168"/>
      <c r="H8" s="168"/>
      <c r="I8" s="167"/>
    </row>
    <row r="9" spans="1:12" x14ac:dyDescent="0.25">
      <c r="A9" s="199" t="s">
        <v>18</v>
      </c>
      <c r="B9" s="30">
        <v>24</v>
      </c>
      <c r="C9" s="138">
        <v>1</v>
      </c>
      <c r="D9" s="30">
        <f>B9*C9</f>
        <v>24</v>
      </c>
      <c r="E9" s="138">
        <v>0</v>
      </c>
      <c r="F9" s="30">
        <f>D9*E9</f>
        <v>0</v>
      </c>
      <c r="G9" s="30">
        <f>F9*0.05</f>
        <v>0</v>
      </c>
      <c r="H9" s="30">
        <f>F9*0.1</f>
        <v>0</v>
      </c>
      <c r="I9" s="169">
        <f>F9*$L$6+G9*$L$5+H9*$L$7</f>
        <v>0</v>
      </c>
    </row>
    <row r="10" spans="1:12" x14ac:dyDescent="0.25">
      <c r="A10" s="199" t="s">
        <v>65</v>
      </c>
      <c r="B10" s="30">
        <v>24</v>
      </c>
      <c r="C10" s="138">
        <v>1</v>
      </c>
      <c r="D10" s="30">
        <f>B10*C10</f>
        <v>24</v>
      </c>
      <c r="E10" s="138">
        <v>0</v>
      </c>
      <c r="F10" s="30">
        <f>D10*E10</f>
        <v>0</v>
      </c>
      <c r="G10" s="30">
        <f>F10*0.05</f>
        <v>0</v>
      </c>
      <c r="H10" s="30">
        <f>F10*0.1</f>
        <v>0</v>
      </c>
      <c r="I10" s="169">
        <f>F10*$L$6+G10*$L$5+H10*$L$7</f>
        <v>0</v>
      </c>
    </row>
    <row r="11" spans="1:12" x14ac:dyDescent="0.25">
      <c r="A11" s="194" t="s">
        <v>19</v>
      </c>
      <c r="B11" s="29" t="s">
        <v>31</v>
      </c>
      <c r="C11" s="31"/>
      <c r="D11" s="31"/>
      <c r="E11" s="31"/>
      <c r="F11" s="31"/>
      <c r="G11" s="31"/>
      <c r="H11" s="31"/>
      <c r="I11" s="169"/>
    </row>
    <row r="12" spans="1:12" x14ac:dyDescent="0.25">
      <c r="A12" s="194" t="s">
        <v>62</v>
      </c>
      <c r="B12" s="29" t="s">
        <v>32</v>
      </c>
      <c r="C12" s="31"/>
      <c r="D12" s="31"/>
      <c r="E12" s="31"/>
      <c r="F12" s="31"/>
      <c r="G12" s="31"/>
      <c r="H12" s="31"/>
      <c r="I12" s="169"/>
    </row>
    <row r="13" spans="1:12" x14ac:dyDescent="0.25">
      <c r="A13" s="194" t="s">
        <v>20</v>
      </c>
      <c r="B13" s="162"/>
      <c r="C13" s="162"/>
      <c r="D13" s="162"/>
      <c r="E13" s="162"/>
      <c r="F13" s="162"/>
      <c r="G13" s="162"/>
      <c r="H13" s="162"/>
      <c r="I13" s="169"/>
    </row>
    <row r="14" spans="1:12" ht="32.25" customHeight="1" x14ac:dyDescent="0.25">
      <c r="A14" s="199" t="s">
        <v>91</v>
      </c>
      <c r="B14" s="30">
        <v>2</v>
      </c>
      <c r="C14" s="138">
        <v>1</v>
      </c>
      <c r="D14" s="30">
        <f>B14*C14</f>
        <v>2</v>
      </c>
      <c r="E14" s="138">
        <v>0</v>
      </c>
      <c r="F14" s="138">
        <f>D14*E14</f>
        <v>0</v>
      </c>
      <c r="G14" s="138">
        <f>F14*0.05</f>
        <v>0</v>
      </c>
      <c r="H14" s="138">
        <f>F14*0.1</f>
        <v>0</v>
      </c>
      <c r="I14" s="169">
        <f>F14*$L$6+G14*$L$5+H14*$L$7</f>
        <v>0</v>
      </c>
    </row>
    <row r="15" spans="1:12" x14ac:dyDescent="0.25">
      <c r="A15" s="199" t="s">
        <v>92</v>
      </c>
      <c r="B15" s="30">
        <v>2</v>
      </c>
      <c r="C15" s="138">
        <v>1</v>
      </c>
      <c r="D15" s="30">
        <f>B15*C15</f>
        <v>2</v>
      </c>
      <c r="E15" s="138">
        <v>0</v>
      </c>
      <c r="F15" s="138">
        <f>D15*E15</f>
        <v>0</v>
      </c>
      <c r="G15" s="138">
        <f>F15*0.05</f>
        <v>0</v>
      </c>
      <c r="H15" s="138">
        <f>F15*0.1</f>
        <v>0</v>
      </c>
      <c r="I15" s="169">
        <f>F15*$L$6+G15*$L$5+H15*$L$7</f>
        <v>0</v>
      </c>
    </row>
    <row r="16" spans="1:12" x14ac:dyDescent="0.25">
      <c r="A16" s="199" t="s">
        <v>93</v>
      </c>
      <c r="B16" s="30">
        <v>2</v>
      </c>
      <c r="C16" s="138">
        <v>1</v>
      </c>
      <c r="D16" s="30">
        <f>B16*C16</f>
        <v>2</v>
      </c>
      <c r="E16" s="138">
        <v>0</v>
      </c>
      <c r="F16" s="138">
        <f>D16*E16</f>
        <v>0</v>
      </c>
      <c r="G16" s="138">
        <f>F16*0.05</f>
        <v>0</v>
      </c>
      <c r="H16" s="138">
        <f>F16*0.1</f>
        <v>0</v>
      </c>
      <c r="I16" s="169">
        <f>F16*$L$6+G16*$L$5+H16*$L$7</f>
        <v>0</v>
      </c>
    </row>
    <row r="17" spans="1:11" ht="28.5" x14ac:dyDescent="0.25">
      <c r="A17" s="199" t="s">
        <v>94</v>
      </c>
      <c r="B17" s="30">
        <v>2</v>
      </c>
      <c r="C17" s="138">
        <v>1</v>
      </c>
      <c r="D17" s="30">
        <f>B17*C17</f>
        <v>2</v>
      </c>
      <c r="E17" s="138">
        <v>0</v>
      </c>
      <c r="F17" s="138">
        <f>D17*E17</f>
        <v>0</v>
      </c>
      <c r="G17" s="138">
        <f>F17*0.05</f>
        <v>0</v>
      </c>
      <c r="H17" s="138">
        <f>F17*0.1</f>
        <v>0</v>
      </c>
      <c r="I17" s="169">
        <f>F17*$L$6+G17*$L$5+H17*$L$7</f>
        <v>0</v>
      </c>
    </row>
    <row r="18" spans="1:11" x14ac:dyDescent="0.25">
      <c r="A18" s="199" t="s">
        <v>21</v>
      </c>
      <c r="B18" s="29" t="s">
        <v>31</v>
      </c>
      <c r="C18" s="31"/>
      <c r="D18" s="31"/>
      <c r="E18" s="31"/>
      <c r="F18" s="31"/>
      <c r="G18" s="31"/>
      <c r="H18" s="31"/>
      <c r="I18" s="167"/>
    </row>
    <row r="19" spans="1:11" ht="28.5" x14ac:dyDescent="0.25">
      <c r="A19" s="199" t="s">
        <v>97</v>
      </c>
      <c r="B19" s="30">
        <v>30</v>
      </c>
      <c r="C19" s="138">
        <v>2</v>
      </c>
      <c r="D19" s="30">
        <f>B19*C19</f>
        <v>60</v>
      </c>
      <c r="E19" s="138">
        <v>34.5</v>
      </c>
      <c r="F19" s="170">
        <f>D19*E19</f>
        <v>2070</v>
      </c>
      <c r="G19" s="30">
        <f>F19*0.05</f>
        <v>103.5</v>
      </c>
      <c r="H19" s="138">
        <f>F19*0.1</f>
        <v>207</v>
      </c>
      <c r="I19" s="167">
        <f>F19*$L$6+G19*$L$5+H19*$L$7</f>
        <v>275703.3</v>
      </c>
    </row>
    <row r="20" spans="1:11" ht="28.5" x14ac:dyDescent="0.25">
      <c r="A20" s="199" t="s">
        <v>96</v>
      </c>
      <c r="B20" s="30">
        <v>8</v>
      </c>
      <c r="C20" s="138">
        <v>2</v>
      </c>
      <c r="D20" s="30">
        <f>B20*C20</f>
        <v>16</v>
      </c>
      <c r="E20" s="138">
        <v>11.5</v>
      </c>
      <c r="F20" s="138">
        <f>D20*E20</f>
        <v>184</v>
      </c>
      <c r="G20" s="138">
        <f>F20*0.05</f>
        <v>9.2000000000000011</v>
      </c>
      <c r="H20" s="30">
        <f>F20*0.1</f>
        <v>18.400000000000002</v>
      </c>
      <c r="I20" s="167">
        <f>F20*$L$6+G20*$L$5+H20*$L$7</f>
        <v>24506.959999999999</v>
      </c>
    </row>
    <row r="21" spans="1:11" x14ac:dyDescent="0.25">
      <c r="A21" s="171" t="s">
        <v>22</v>
      </c>
      <c r="B21" s="30"/>
      <c r="C21" s="30"/>
      <c r="D21" s="30"/>
      <c r="E21" s="30"/>
      <c r="F21" s="221">
        <f>SUM(F7:H20)</f>
        <v>2645</v>
      </c>
      <c r="G21" s="221"/>
      <c r="H21" s="221"/>
      <c r="I21" s="38">
        <f>SUM(I14:I20,I6:I10)</f>
        <v>306337</v>
      </c>
    </row>
    <row r="22" spans="1:11" x14ac:dyDescent="0.25">
      <c r="A22" s="130" t="s">
        <v>23</v>
      </c>
      <c r="B22" s="162"/>
      <c r="C22" s="162"/>
      <c r="D22" s="162"/>
      <c r="E22" s="162"/>
      <c r="F22" s="162"/>
      <c r="G22" s="162"/>
      <c r="H22" s="162"/>
      <c r="I22" s="163"/>
    </row>
    <row r="23" spans="1:11" ht="25.5" x14ac:dyDescent="0.25">
      <c r="A23" s="194" t="s">
        <v>16</v>
      </c>
      <c r="B23" s="29" t="s">
        <v>33</v>
      </c>
      <c r="C23" s="31"/>
      <c r="D23" s="31"/>
      <c r="E23" s="31"/>
      <c r="F23" s="31"/>
      <c r="G23" s="31"/>
      <c r="H23" s="31"/>
      <c r="I23" s="161"/>
    </row>
    <row r="24" spans="1:11" x14ac:dyDescent="0.25">
      <c r="A24" s="194" t="s">
        <v>24</v>
      </c>
      <c r="B24" s="29" t="s">
        <v>31</v>
      </c>
      <c r="C24" s="31"/>
      <c r="D24" s="31"/>
      <c r="E24" s="31"/>
      <c r="F24" s="31"/>
      <c r="G24" s="31"/>
      <c r="H24" s="31"/>
      <c r="I24" s="161"/>
    </row>
    <row r="25" spans="1:11" x14ac:dyDescent="0.25">
      <c r="A25" s="194" t="s">
        <v>25</v>
      </c>
      <c r="B25" s="29" t="s">
        <v>31</v>
      </c>
      <c r="C25" s="31"/>
      <c r="D25" s="31"/>
      <c r="E25" s="31"/>
      <c r="F25" s="31"/>
      <c r="G25" s="31"/>
      <c r="H25" s="31"/>
      <c r="I25" s="161"/>
    </row>
    <row r="26" spans="1:11" x14ac:dyDescent="0.25">
      <c r="A26" s="194" t="s">
        <v>26</v>
      </c>
      <c r="B26" s="138" t="s">
        <v>0</v>
      </c>
      <c r="C26" s="138" t="s">
        <v>0</v>
      </c>
      <c r="D26" s="138" t="s">
        <v>0</v>
      </c>
      <c r="E26" s="138" t="s">
        <v>0</v>
      </c>
      <c r="F26" s="138" t="s">
        <v>0</v>
      </c>
      <c r="G26" s="138" t="s">
        <v>0</v>
      </c>
      <c r="H26" s="138" t="s">
        <v>0</v>
      </c>
      <c r="I26" s="161" t="s">
        <v>0</v>
      </c>
    </row>
    <row r="27" spans="1:11" x14ac:dyDescent="0.25">
      <c r="A27" s="194" t="s">
        <v>27</v>
      </c>
      <c r="B27" s="162"/>
      <c r="C27" s="162"/>
      <c r="D27" s="162"/>
      <c r="E27" s="162"/>
      <c r="F27" s="162"/>
      <c r="G27" s="162"/>
      <c r="H27" s="162"/>
      <c r="I27" s="163"/>
    </row>
    <row r="28" spans="1:11" ht="28.5" x14ac:dyDescent="0.25">
      <c r="A28" s="199" t="s">
        <v>135</v>
      </c>
      <c r="B28" s="172">
        <f>'Table 1a'!B27+0.14</f>
        <v>2.64</v>
      </c>
      <c r="C28" s="30">
        <v>365</v>
      </c>
      <c r="D28" s="30">
        <f>C28*B28</f>
        <v>963.6</v>
      </c>
      <c r="E28" s="173">
        <v>40.25</v>
      </c>
      <c r="F28" s="170">
        <f>D28*E28</f>
        <v>38784.9</v>
      </c>
      <c r="G28" s="170">
        <f>F28*0.05</f>
        <v>1939.2450000000001</v>
      </c>
      <c r="H28" s="170">
        <f>F28*0.1</f>
        <v>3878.4900000000002</v>
      </c>
      <c r="I28" s="161">
        <f>F28*$L$6+G28*$L$5+H28*$L$7</f>
        <v>5165760.8310000002</v>
      </c>
    </row>
    <row r="29" spans="1:11" ht="28.5" x14ac:dyDescent="0.25">
      <c r="A29" s="199" t="s">
        <v>134</v>
      </c>
      <c r="B29" s="172">
        <f>B28+0.02</f>
        <v>2.66</v>
      </c>
      <c r="C29" s="30">
        <v>365</v>
      </c>
      <c r="D29" s="30">
        <f>C29*B29</f>
        <v>970.90000000000009</v>
      </c>
      <c r="E29" s="173">
        <v>5.75</v>
      </c>
      <c r="F29" s="170">
        <f>D29*E29</f>
        <v>5582.6750000000002</v>
      </c>
      <c r="G29" s="170">
        <f>F29*0.05</f>
        <v>279.13375000000002</v>
      </c>
      <c r="H29" s="170">
        <f>F29*0.1</f>
        <v>558.26750000000004</v>
      </c>
      <c r="I29" s="161">
        <f>F29*$L$6+G29*$L$5+H29*$L$7</f>
        <v>743556.48324999993</v>
      </c>
    </row>
    <row r="30" spans="1:11" x14ac:dyDescent="0.25">
      <c r="A30" s="194" t="s">
        <v>28</v>
      </c>
      <c r="B30" s="138" t="s">
        <v>0</v>
      </c>
      <c r="C30" s="138" t="s">
        <v>0</v>
      </c>
      <c r="D30" s="138" t="s">
        <v>0</v>
      </c>
      <c r="E30" s="138" t="s">
        <v>0</v>
      </c>
      <c r="F30" s="138" t="s">
        <v>0</v>
      </c>
      <c r="G30" s="138" t="s">
        <v>0</v>
      </c>
      <c r="H30" s="138" t="s">
        <v>0</v>
      </c>
      <c r="I30" s="161" t="s">
        <v>0</v>
      </c>
    </row>
    <row r="31" spans="1:11" x14ac:dyDescent="0.25">
      <c r="A31" s="198" t="s">
        <v>29</v>
      </c>
      <c r="B31" s="138" t="s">
        <v>0</v>
      </c>
      <c r="C31" s="138" t="s">
        <v>0</v>
      </c>
      <c r="D31" s="138" t="s">
        <v>0</v>
      </c>
      <c r="E31" s="138" t="s">
        <v>0</v>
      </c>
      <c r="F31" s="138" t="s">
        <v>0</v>
      </c>
      <c r="G31" s="138" t="s">
        <v>0</v>
      </c>
      <c r="H31" s="138" t="s">
        <v>0</v>
      </c>
      <c r="I31" s="161" t="s">
        <v>0</v>
      </c>
    </row>
    <row r="32" spans="1:11" x14ac:dyDescent="0.25">
      <c r="A32" s="131" t="s">
        <v>30</v>
      </c>
      <c r="B32" s="119"/>
      <c r="C32" s="119"/>
      <c r="D32" s="119"/>
      <c r="E32" s="119"/>
      <c r="F32" s="221">
        <f>SUM(F22:H31)</f>
        <v>51022.711250000008</v>
      </c>
      <c r="G32" s="221"/>
      <c r="H32" s="221"/>
      <c r="I32" s="38">
        <f>SUM(I28:I31)</f>
        <v>5909317.3142499998</v>
      </c>
      <c r="K32" s="157">
        <f>ROUND((F21+F32+'Table 1a'!F30+'Table 1a'!F20),-3)</f>
        <v>184000</v>
      </c>
    </row>
    <row r="33" spans="1:11" ht="16.5" x14ac:dyDescent="0.25">
      <c r="A33" s="174" t="s">
        <v>131</v>
      </c>
      <c r="B33" s="119"/>
      <c r="C33" s="119"/>
      <c r="D33" s="119"/>
      <c r="E33" s="119"/>
      <c r="F33" s="221">
        <f>ROUND(SUM(F32,F21),-2)</f>
        <v>53700</v>
      </c>
      <c r="G33" s="221"/>
      <c r="H33" s="221"/>
      <c r="I33" s="38">
        <f>ROUND(SUM(I32,I21), -4)</f>
        <v>6220000</v>
      </c>
    </row>
    <row r="34" spans="1:11" x14ac:dyDescent="0.25">
      <c r="A34" s="175" t="s">
        <v>121</v>
      </c>
      <c r="B34" s="176"/>
      <c r="C34" s="177"/>
      <c r="D34" s="31"/>
      <c r="E34" s="178"/>
      <c r="F34" s="177"/>
      <c r="G34" s="179"/>
      <c r="H34" s="180"/>
      <c r="I34" s="38">
        <v>0</v>
      </c>
    </row>
    <row r="35" spans="1:11" ht="16.5" x14ac:dyDescent="0.25">
      <c r="A35" s="132" t="s">
        <v>122</v>
      </c>
      <c r="B35" s="120"/>
      <c r="C35" s="120"/>
      <c r="D35" s="120"/>
      <c r="E35" s="120"/>
      <c r="F35" s="222">
        <f>F33</f>
        <v>53700</v>
      </c>
      <c r="G35" s="223"/>
      <c r="H35" s="223"/>
      <c r="I35" s="39">
        <f>ROUND(SUM(I34,I33),-4)</f>
        <v>6220000</v>
      </c>
      <c r="K35" s="158">
        <f>ROUND(('Table 1a'!I33+'Table 1b'!I35),-5)</f>
        <v>21200000</v>
      </c>
    </row>
    <row r="36" spans="1:11" x14ac:dyDescent="0.25">
      <c r="A36" s="181"/>
      <c r="B36" s="181"/>
      <c r="C36" s="181"/>
      <c r="D36" s="181"/>
      <c r="E36" s="182"/>
      <c r="F36" s="183"/>
      <c r="G36" s="181"/>
      <c r="H36" s="181"/>
      <c r="I36" s="181"/>
    </row>
    <row r="37" spans="1:11" x14ac:dyDescent="0.25">
      <c r="A37" s="156" t="s">
        <v>1</v>
      </c>
      <c r="B37" s="181"/>
      <c r="C37" s="181"/>
      <c r="D37" s="181"/>
      <c r="E37" s="181"/>
      <c r="F37" s="181"/>
      <c r="G37" s="181"/>
      <c r="H37" s="182"/>
      <c r="I37" s="183"/>
      <c r="J37" s="60"/>
    </row>
    <row r="38" spans="1:11" ht="44.25" customHeight="1" x14ac:dyDescent="0.25">
      <c r="A38" s="225" t="s">
        <v>129</v>
      </c>
      <c r="B38" s="225"/>
      <c r="C38" s="225"/>
      <c r="D38" s="225"/>
      <c r="E38" s="225"/>
      <c r="F38" s="225"/>
      <c r="G38" s="225"/>
      <c r="H38" s="225"/>
      <c r="I38" s="225"/>
    </row>
    <row r="39" spans="1:11" ht="42" customHeight="1" x14ac:dyDescent="0.25">
      <c r="A39" s="224" t="s">
        <v>118</v>
      </c>
      <c r="B39" s="224"/>
      <c r="C39" s="224"/>
      <c r="D39" s="224"/>
      <c r="E39" s="224"/>
      <c r="F39" s="224"/>
      <c r="G39" s="224"/>
      <c r="H39" s="224"/>
      <c r="I39" s="224"/>
    </row>
    <row r="40" spans="1:11" ht="16.5" x14ac:dyDescent="0.25">
      <c r="A40" s="226" t="s">
        <v>67</v>
      </c>
      <c r="B40" s="226"/>
      <c r="C40" s="226"/>
      <c r="D40" s="226"/>
      <c r="E40" s="226"/>
      <c r="F40" s="226"/>
      <c r="G40" s="226"/>
      <c r="H40" s="226"/>
      <c r="I40" s="226"/>
    </row>
    <row r="41" spans="1:11" ht="16.5" x14ac:dyDescent="0.25">
      <c r="A41" s="226" t="s">
        <v>95</v>
      </c>
      <c r="B41" s="226"/>
      <c r="C41" s="226"/>
      <c r="D41" s="226"/>
      <c r="E41" s="226"/>
      <c r="F41" s="226"/>
      <c r="G41" s="226"/>
      <c r="H41" s="226"/>
      <c r="I41" s="226"/>
    </row>
    <row r="42" spans="1:11" ht="29.25" customHeight="1" x14ac:dyDescent="0.25">
      <c r="A42" s="219" t="s">
        <v>98</v>
      </c>
      <c r="B42" s="219"/>
      <c r="C42" s="219"/>
      <c r="D42" s="219"/>
      <c r="E42" s="219"/>
      <c r="F42" s="219"/>
      <c r="G42" s="219"/>
      <c r="H42" s="219"/>
      <c r="I42" s="219"/>
    </row>
    <row r="43" spans="1:11" ht="27.75" customHeight="1" x14ac:dyDescent="0.25">
      <c r="A43" s="219" t="s">
        <v>99</v>
      </c>
      <c r="B43" s="219"/>
      <c r="C43" s="219"/>
      <c r="D43" s="219"/>
      <c r="E43" s="219"/>
      <c r="F43" s="219"/>
      <c r="G43" s="219"/>
      <c r="H43" s="219"/>
      <c r="I43" s="219"/>
    </row>
    <row r="44" spans="1:11" ht="139.5" customHeight="1" x14ac:dyDescent="0.25">
      <c r="A44" s="227" t="s">
        <v>107</v>
      </c>
      <c r="B44" s="227"/>
      <c r="C44" s="227"/>
      <c r="D44" s="227"/>
      <c r="E44" s="227"/>
      <c r="F44" s="227"/>
      <c r="G44" s="227"/>
      <c r="H44" s="227"/>
      <c r="I44" s="227"/>
    </row>
    <row r="45" spans="1:11" ht="44.25" customHeight="1" x14ac:dyDescent="0.25">
      <c r="A45" s="225" t="s">
        <v>105</v>
      </c>
      <c r="B45" s="225"/>
      <c r="C45" s="225"/>
      <c r="D45" s="225"/>
      <c r="E45" s="225"/>
      <c r="F45" s="225"/>
      <c r="G45" s="225"/>
      <c r="H45" s="225"/>
      <c r="I45" s="225"/>
      <c r="J45" s="118"/>
    </row>
    <row r="46" spans="1:11" ht="17.25" customHeight="1" x14ac:dyDescent="0.25">
      <c r="A46" s="220" t="s">
        <v>106</v>
      </c>
      <c r="B46" s="220"/>
      <c r="C46" s="220"/>
      <c r="D46" s="220"/>
      <c r="E46" s="220"/>
      <c r="F46" s="220"/>
      <c r="G46" s="220"/>
      <c r="H46" s="220"/>
      <c r="I46" s="220"/>
    </row>
  </sheetData>
  <mergeCells count="15">
    <mergeCell ref="A1:I1"/>
    <mergeCell ref="K4:L4"/>
    <mergeCell ref="A42:I42"/>
    <mergeCell ref="A46:I46"/>
    <mergeCell ref="F32:H32"/>
    <mergeCell ref="F21:H21"/>
    <mergeCell ref="F33:H33"/>
    <mergeCell ref="F35:H35"/>
    <mergeCell ref="A39:I39"/>
    <mergeCell ref="A38:I38"/>
    <mergeCell ref="A40:I40"/>
    <mergeCell ref="A45:I45"/>
    <mergeCell ref="A41:I41"/>
    <mergeCell ref="A43:I43"/>
    <mergeCell ref="A44:I44"/>
  </mergeCell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IS31"/>
  <sheetViews>
    <sheetView defaultGridColor="0" colorId="22" zoomScaleNormal="100" workbookViewId="0">
      <selection activeCell="I11" sqref="I11"/>
    </sheetView>
  </sheetViews>
  <sheetFormatPr defaultColWidth="9.77734375" defaultRowHeight="15.75" x14ac:dyDescent="0.25"/>
  <cols>
    <col min="1" max="1" width="34.88671875" style="32" customWidth="1"/>
    <col min="2" max="6" width="9" style="32" customWidth="1"/>
    <col min="7" max="7" width="10.44140625" style="32" customWidth="1"/>
    <col min="8" max="8" width="9" style="32" customWidth="1"/>
    <col min="9" max="9" width="10.44140625" style="32" customWidth="1"/>
    <col min="10" max="10" width="5.77734375" style="32" customWidth="1"/>
    <col min="11" max="16384" width="9.77734375" style="32"/>
  </cols>
  <sheetData>
    <row r="1" spans="1:253" ht="39.75" customHeight="1" x14ac:dyDescent="0.25">
      <c r="A1" s="200" t="s">
        <v>110</v>
      </c>
      <c r="B1" s="200"/>
      <c r="C1" s="200"/>
      <c r="D1" s="200"/>
      <c r="E1" s="200"/>
      <c r="F1" s="200"/>
      <c r="G1" s="200"/>
      <c r="H1" s="200"/>
      <c r="I1" s="200"/>
    </row>
    <row r="2" spans="1:253" s="146" customFormat="1" ht="9.75" customHeight="1" x14ac:dyDescent="0.25">
      <c r="A2" s="62"/>
      <c r="B2" s="106"/>
      <c r="C2" s="62"/>
      <c r="D2" s="62"/>
      <c r="E2" s="62"/>
      <c r="F2" s="104"/>
      <c r="G2" s="62"/>
      <c r="H2" s="105"/>
      <c r="I2" s="33"/>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row>
    <row r="3" spans="1:253" s="33" customFormat="1" ht="63.75" x14ac:dyDescent="0.2">
      <c r="A3" s="133" t="s">
        <v>10</v>
      </c>
      <c r="B3" s="14" t="s">
        <v>80</v>
      </c>
      <c r="C3" s="111" t="s">
        <v>79</v>
      </c>
      <c r="D3" s="14" t="s">
        <v>83</v>
      </c>
      <c r="E3" s="14" t="s">
        <v>128</v>
      </c>
      <c r="F3" s="15" t="s">
        <v>82</v>
      </c>
      <c r="G3" s="15" t="s">
        <v>84</v>
      </c>
      <c r="H3" s="15" t="s">
        <v>85</v>
      </c>
      <c r="I3" s="15" t="s">
        <v>68</v>
      </c>
    </row>
    <row r="4" spans="1:253" s="33" customFormat="1" ht="13.9" customHeight="1" x14ac:dyDescent="0.2">
      <c r="A4" s="91" t="s">
        <v>126</v>
      </c>
      <c r="B4" s="92">
        <v>4</v>
      </c>
      <c r="C4" s="93">
        <v>1.2</v>
      </c>
      <c r="D4" s="94">
        <f>B4*C4</f>
        <v>4.8</v>
      </c>
      <c r="E4" s="93">
        <v>0</v>
      </c>
      <c r="F4" s="95">
        <f t="shared" ref="F4:F10" si="0">D4*E4</f>
        <v>0</v>
      </c>
      <c r="G4" s="95">
        <f t="shared" ref="G4:G6" si="1">F4*0.05</f>
        <v>0</v>
      </c>
      <c r="H4" s="95">
        <f>F4*0.1</f>
        <v>0</v>
      </c>
      <c r="I4" s="107">
        <f t="shared" ref="I4:I9" si="2">F4*F$2+G4*G$2+H4*H$2</f>
        <v>0</v>
      </c>
      <c r="K4" s="201" t="s">
        <v>114</v>
      </c>
      <c r="L4" s="201"/>
    </row>
    <row r="5" spans="1:253" s="33" customFormat="1" ht="12.75" x14ac:dyDescent="0.2">
      <c r="A5" s="97" t="s">
        <v>5</v>
      </c>
      <c r="B5" s="92">
        <v>2</v>
      </c>
      <c r="C5" s="93">
        <v>1</v>
      </c>
      <c r="D5" s="92">
        <f>B5*C5</f>
        <v>2</v>
      </c>
      <c r="E5" s="98">
        <v>0</v>
      </c>
      <c r="F5" s="95">
        <f t="shared" si="0"/>
        <v>0</v>
      </c>
      <c r="G5" s="95">
        <f t="shared" si="1"/>
        <v>0</v>
      </c>
      <c r="H5" s="95">
        <f t="shared" ref="H5" si="3">F5*0.1</f>
        <v>0</v>
      </c>
      <c r="I5" s="107">
        <f t="shared" si="2"/>
        <v>0</v>
      </c>
      <c r="K5" s="120" t="s">
        <v>115</v>
      </c>
      <c r="L5" s="149">
        <v>66.62</v>
      </c>
    </row>
    <row r="6" spans="1:253" s="33" customFormat="1" ht="13.9" customHeight="1" x14ac:dyDescent="0.2">
      <c r="A6" s="99" t="s">
        <v>4</v>
      </c>
      <c r="B6" s="94">
        <v>0.5</v>
      </c>
      <c r="C6" s="93">
        <v>1</v>
      </c>
      <c r="D6" s="94">
        <f t="shared" ref="D6" si="4">B6*C6</f>
        <v>0.5</v>
      </c>
      <c r="E6" s="98">
        <v>0</v>
      </c>
      <c r="F6" s="95">
        <f t="shared" si="0"/>
        <v>0</v>
      </c>
      <c r="G6" s="95">
        <f t="shared" si="1"/>
        <v>0</v>
      </c>
      <c r="H6" s="95">
        <f>F6*0.1</f>
        <v>0</v>
      </c>
      <c r="I6" s="107">
        <f t="shared" si="2"/>
        <v>0</v>
      </c>
      <c r="K6" s="120" t="s">
        <v>116</v>
      </c>
      <c r="L6" s="150">
        <v>49.44</v>
      </c>
    </row>
    <row r="7" spans="1:253" s="33" customFormat="1" ht="13.9" customHeight="1" x14ac:dyDescent="0.2">
      <c r="A7" s="99" t="s">
        <v>3</v>
      </c>
      <c r="B7" s="94">
        <v>0.5</v>
      </c>
      <c r="C7" s="93">
        <v>1</v>
      </c>
      <c r="D7" s="94">
        <f t="shared" ref="D7:D10" si="5">B7*C7</f>
        <v>0.5</v>
      </c>
      <c r="E7" s="98">
        <v>0</v>
      </c>
      <c r="F7" s="95">
        <f t="shared" si="0"/>
        <v>0</v>
      </c>
      <c r="G7" s="95">
        <f t="shared" ref="G7:G10" si="6">F7*0.05</f>
        <v>0</v>
      </c>
      <c r="H7" s="95">
        <f>F7*0.1</f>
        <v>0</v>
      </c>
      <c r="I7" s="107">
        <f t="shared" si="2"/>
        <v>0</v>
      </c>
      <c r="K7" s="120" t="s">
        <v>117</v>
      </c>
      <c r="L7" s="151">
        <v>26.75</v>
      </c>
    </row>
    <row r="8" spans="1:253" s="33" customFormat="1" ht="13.9" customHeight="1" x14ac:dyDescent="0.2">
      <c r="A8" s="99" t="s">
        <v>6</v>
      </c>
      <c r="B8" s="94">
        <v>0.5</v>
      </c>
      <c r="C8" s="94">
        <v>1.2</v>
      </c>
      <c r="D8" s="94">
        <f t="shared" si="5"/>
        <v>0.6</v>
      </c>
      <c r="E8" s="109">
        <v>0</v>
      </c>
      <c r="F8" s="110">
        <f t="shared" si="0"/>
        <v>0</v>
      </c>
      <c r="G8" s="110">
        <f t="shared" si="6"/>
        <v>0</v>
      </c>
      <c r="H8" s="110">
        <f>F8*0.1</f>
        <v>0</v>
      </c>
      <c r="I8" s="107">
        <f t="shared" si="2"/>
        <v>0</v>
      </c>
    </row>
    <row r="9" spans="1:253" s="33" customFormat="1" ht="13.9" customHeight="1" x14ac:dyDescent="0.2">
      <c r="A9" s="99" t="s">
        <v>7</v>
      </c>
      <c r="B9" s="92">
        <v>8</v>
      </c>
      <c r="C9" s="94">
        <v>1.2</v>
      </c>
      <c r="D9" s="94">
        <f t="shared" si="5"/>
        <v>9.6</v>
      </c>
      <c r="E9" s="109">
        <v>0</v>
      </c>
      <c r="F9" s="110">
        <f t="shared" si="0"/>
        <v>0</v>
      </c>
      <c r="G9" s="110">
        <f t="shared" si="6"/>
        <v>0</v>
      </c>
      <c r="H9" s="110">
        <f>F9*0.1</f>
        <v>0</v>
      </c>
      <c r="I9" s="107">
        <f t="shared" si="2"/>
        <v>0</v>
      </c>
    </row>
    <row r="10" spans="1:253" s="33" customFormat="1" ht="13.9" customHeight="1" x14ac:dyDescent="0.2">
      <c r="A10" s="99" t="s">
        <v>8</v>
      </c>
      <c r="B10" s="92">
        <v>4</v>
      </c>
      <c r="C10" s="93">
        <v>2</v>
      </c>
      <c r="D10" s="92">
        <f t="shared" si="5"/>
        <v>8</v>
      </c>
      <c r="E10" s="98">
        <v>116</v>
      </c>
      <c r="F10" s="108">
        <f t="shared" si="0"/>
        <v>928</v>
      </c>
      <c r="G10" s="95">
        <f t="shared" si="6"/>
        <v>46.400000000000006</v>
      </c>
      <c r="H10" s="95">
        <f>F10*0.1</f>
        <v>92.800000000000011</v>
      </c>
      <c r="I10" s="96">
        <f>F10*$L$6+G10*$L$5+H10*$L$7</f>
        <v>51453.887999999999</v>
      </c>
    </row>
    <row r="11" spans="1:253" s="33" customFormat="1" ht="16.5" customHeight="1" x14ac:dyDescent="0.2">
      <c r="A11" s="100" t="s">
        <v>124</v>
      </c>
      <c r="B11" s="101"/>
      <c r="C11" s="102"/>
      <c r="D11" s="93"/>
      <c r="E11" s="95"/>
      <c r="F11" s="229">
        <f>ROUND(SUM(F4:H10),-1)</f>
        <v>1070</v>
      </c>
      <c r="G11" s="230"/>
      <c r="H11" s="231"/>
      <c r="I11" s="103">
        <f>ROUND(I10, -2)</f>
        <v>51500</v>
      </c>
    </row>
    <row r="12" spans="1:253" s="33" customFormat="1" ht="12.75" x14ac:dyDescent="0.2">
      <c r="A12" s="62"/>
      <c r="B12" s="62"/>
      <c r="C12" s="62"/>
      <c r="D12" s="62"/>
      <c r="E12" s="62"/>
      <c r="F12" s="62"/>
      <c r="G12" s="62"/>
    </row>
    <row r="13" spans="1:253" s="146" customFormat="1" x14ac:dyDescent="0.25">
      <c r="A13" s="156" t="s">
        <v>1</v>
      </c>
      <c r="B13" s="62"/>
      <c r="C13" s="62"/>
      <c r="D13" s="62"/>
      <c r="E13" s="62"/>
      <c r="F13" s="62"/>
      <c r="G13" s="62"/>
      <c r="H13" s="62"/>
      <c r="I13" s="33"/>
      <c r="J13" s="60"/>
      <c r="K13" s="60"/>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c r="IR13" s="145"/>
      <c r="IS13" s="145"/>
    </row>
    <row r="14" spans="1:253" s="146" customFormat="1" ht="40.5" customHeight="1" x14ac:dyDescent="0.25">
      <c r="A14" s="202" t="s">
        <v>125</v>
      </c>
      <c r="B14" s="202"/>
      <c r="C14" s="202"/>
      <c r="D14" s="202"/>
      <c r="E14" s="202"/>
      <c r="F14" s="202"/>
      <c r="G14" s="202"/>
      <c r="H14" s="202"/>
      <c r="I14" s="202"/>
      <c r="J14" s="144"/>
      <c r="K14" s="144"/>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row>
    <row r="15" spans="1:253" ht="27.75" customHeight="1" x14ac:dyDescent="0.25">
      <c r="A15" s="217" t="s">
        <v>119</v>
      </c>
      <c r="B15" s="217"/>
      <c r="C15" s="217"/>
      <c r="D15" s="217"/>
      <c r="E15" s="217"/>
      <c r="F15" s="217"/>
      <c r="G15" s="217"/>
      <c r="H15" s="217"/>
      <c r="I15" s="217"/>
    </row>
    <row r="16" spans="1:253" ht="16.5" x14ac:dyDescent="0.25">
      <c r="A16" s="228" t="s">
        <v>69</v>
      </c>
      <c r="B16" s="228"/>
      <c r="C16" s="228"/>
      <c r="D16" s="228"/>
      <c r="E16" s="228"/>
      <c r="F16" s="228"/>
      <c r="G16" s="228"/>
      <c r="H16" s="228"/>
      <c r="I16" s="228"/>
    </row>
    <row r="19" spans="10:253" s="146" customFormat="1" hidden="1" x14ac:dyDescent="0.2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c r="DC19" s="145"/>
      <c r="DD19" s="145"/>
      <c r="DE19" s="145"/>
      <c r="DF19" s="145"/>
      <c r="DG19" s="145"/>
      <c r="DH19" s="145"/>
      <c r="DI19" s="145"/>
      <c r="DJ19" s="145"/>
      <c r="DK19" s="145"/>
      <c r="DL19" s="145"/>
      <c r="DM19" s="145"/>
      <c r="DN19" s="145"/>
      <c r="DO19" s="145"/>
      <c r="DP19" s="145"/>
      <c r="DQ19" s="145"/>
      <c r="DR19" s="145"/>
      <c r="DS19" s="145"/>
      <c r="DT19" s="145"/>
      <c r="DU19" s="145"/>
      <c r="DV19" s="145"/>
      <c r="DW19" s="145"/>
      <c r="DX19" s="145"/>
      <c r="DY19" s="145"/>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c r="EY19" s="145"/>
      <c r="EZ19" s="145"/>
      <c r="FA19" s="145"/>
      <c r="FB19" s="145"/>
      <c r="FC19" s="145"/>
      <c r="FD19" s="145"/>
      <c r="FE19" s="145"/>
      <c r="FF19" s="145"/>
      <c r="FG19" s="145"/>
      <c r="FH19" s="145"/>
      <c r="FI19" s="145"/>
      <c r="FJ19" s="145"/>
      <c r="FK19" s="145"/>
      <c r="FL19" s="145"/>
      <c r="FM19" s="145"/>
      <c r="FN19" s="145"/>
      <c r="FO19" s="145"/>
      <c r="FP19" s="145"/>
      <c r="FQ19" s="145"/>
      <c r="FR19" s="145"/>
      <c r="FS19" s="145"/>
      <c r="FT19" s="145"/>
      <c r="FU19" s="145"/>
      <c r="FV19" s="145"/>
      <c r="FW19" s="145"/>
      <c r="FX19" s="145"/>
      <c r="FY19" s="145"/>
      <c r="FZ19" s="145"/>
      <c r="GA19" s="145"/>
      <c r="GB19" s="145"/>
      <c r="GC19" s="145"/>
      <c r="GD19" s="145"/>
      <c r="GE19" s="145"/>
      <c r="GF19" s="145"/>
      <c r="GG19" s="145"/>
      <c r="GH19" s="145"/>
      <c r="GI19" s="145"/>
      <c r="GJ19" s="145"/>
      <c r="GK19" s="145"/>
      <c r="GL19" s="145"/>
      <c r="GM19" s="145"/>
      <c r="GN19" s="145"/>
      <c r="GO19" s="145"/>
      <c r="GP19" s="145"/>
      <c r="GQ19" s="145"/>
      <c r="GR19" s="145"/>
      <c r="GS19" s="145"/>
      <c r="GT19" s="145"/>
      <c r="GU19" s="145"/>
      <c r="GV19" s="145"/>
      <c r="GW19" s="145"/>
      <c r="GX19" s="145"/>
      <c r="GY19" s="145"/>
      <c r="GZ19" s="145"/>
      <c r="HA19" s="145"/>
      <c r="HB19" s="145"/>
      <c r="HC19" s="145"/>
      <c r="HD19" s="145"/>
      <c r="HE19" s="145"/>
      <c r="HF19" s="145"/>
      <c r="HG19" s="145"/>
      <c r="HH19" s="145"/>
      <c r="HI19" s="145"/>
      <c r="HJ19" s="145"/>
      <c r="HK19" s="145"/>
      <c r="HL19" s="145"/>
      <c r="HM19" s="145"/>
      <c r="HN19" s="145"/>
      <c r="HO19" s="145"/>
      <c r="HP19" s="145"/>
      <c r="HQ19" s="145"/>
      <c r="HR19" s="145"/>
      <c r="HS19" s="145"/>
      <c r="HT19" s="145"/>
      <c r="HU19" s="145"/>
      <c r="HV19" s="145"/>
      <c r="HW19" s="145"/>
      <c r="HX19" s="145"/>
      <c r="HY19" s="145"/>
      <c r="HZ19" s="145"/>
      <c r="IA19" s="145"/>
      <c r="IB19" s="145"/>
      <c r="IC19" s="145"/>
      <c r="ID19" s="145"/>
      <c r="IE19" s="145"/>
      <c r="IF19" s="145"/>
      <c r="IG19" s="145"/>
      <c r="IH19" s="145"/>
      <c r="II19" s="145"/>
      <c r="IJ19" s="145"/>
      <c r="IK19" s="145"/>
      <c r="IL19" s="145"/>
      <c r="IM19" s="145"/>
      <c r="IN19" s="145"/>
      <c r="IO19" s="145"/>
      <c r="IP19" s="145"/>
      <c r="IQ19" s="145"/>
      <c r="IR19" s="145"/>
    </row>
    <row r="20" spans="10:253" s="33" customFormat="1" ht="12.75" x14ac:dyDescent="0.2"/>
    <row r="21" spans="10:253" s="33" customFormat="1" ht="13.9" customHeight="1" x14ac:dyDescent="0.2"/>
    <row r="22" spans="10:253" s="33" customFormat="1" ht="25.5" customHeight="1" x14ac:dyDescent="0.2"/>
    <row r="23" spans="10:253" s="33" customFormat="1" ht="13.9" customHeight="1" x14ac:dyDescent="0.2"/>
    <row r="24" spans="10:253" s="33" customFormat="1" ht="13.9" customHeight="1" x14ac:dyDescent="0.2"/>
    <row r="25" spans="10:253" s="33" customFormat="1" ht="13.9" customHeight="1" x14ac:dyDescent="0.2"/>
    <row r="26" spans="10:253" s="33" customFormat="1" ht="13.9" customHeight="1" x14ac:dyDescent="0.2"/>
    <row r="27" spans="10:253" s="33" customFormat="1" ht="13.9" customHeight="1" x14ac:dyDescent="0.2"/>
    <row r="28" spans="10:253" s="33" customFormat="1" ht="13.9" customHeight="1" x14ac:dyDescent="0.2"/>
    <row r="29" spans="10:253" s="33" customFormat="1" ht="13.9" customHeight="1" x14ac:dyDescent="0.2"/>
    <row r="30" spans="10:253" s="33" customFormat="1" ht="12.75" x14ac:dyDescent="0.2"/>
    <row r="31" spans="10:253" s="146" customFormat="1" x14ac:dyDescent="0.25">
      <c r="J31" s="60"/>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c r="EA31" s="145"/>
      <c r="EB31" s="145"/>
      <c r="EC31" s="145"/>
      <c r="ED31" s="145"/>
      <c r="EE31" s="145"/>
      <c r="EF31" s="145"/>
      <c r="EG31" s="145"/>
      <c r="EH31" s="145"/>
      <c r="EI31" s="145"/>
      <c r="EJ31" s="145"/>
      <c r="EK31" s="145"/>
      <c r="EL31" s="145"/>
      <c r="EM31" s="145"/>
      <c r="EN31" s="145"/>
      <c r="EO31" s="145"/>
      <c r="EP31" s="145"/>
      <c r="EQ31" s="145"/>
      <c r="ER31" s="145"/>
      <c r="ES31" s="145"/>
      <c r="ET31" s="145"/>
      <c r="EU31" s="145"/>
      <c r="EV31" s="145"/>
      <c r="EW31" s="145"/>
      <c r="EX31" s="145"/>
      <c r="EY31" s="145"/>
      <c r="EZ31" s="145"/>
      <c r="FA31" s="145"/>
      <c r="FB31" s="145"/>
      <c r="FC31" s="145"/>
      <c r="FD31" s="145"/>
      <c r="FE31" s="145"/>
      <c r="FF31" s="145"/>
      <c r="FG31" s="145"/>
      <c r="FH31" s="145"/>
      <c r="FI31" s="145"/>
      <c r="FJ31" s="145"/>
      <c r="FK31" s="145"/>
      <c r="FL31" s="145"/>
      <c r="FM31" s="145"/>
      <c r="FN31" s="145"/>
      <c r="FO31" s="145"/>
      <c r="FP31" s="145"/>
      <c r="FQ31" s="145"/>
      <c r="FR31" s="145"/>
      <c r="FS31" s="145"/>
      <c r="FT31" s="145"/>
      <c r="FU31" s="145"/>
      <c r="FV31" s="145"/>
      <c r="FW31" s="145"/>
      <c r="FX31" s="145"/>
      <c r="FY31" s="145"/>
      <c r="FZ31" s="145"/>
      <c r="GA31" s="145"/>
      <c r="GB31" s="145"/>
      <c r="GC31" s="145"/>
      <c r="GD31" s="145"/>
      <c r="GE31" s="145"/>
      <c r="GF31" s="145"/>
      <c r="GG31" s="145"/>
      <c r="GH31" s="145"/>
      <c r="GI31" s="145"/>
      <c r="GJ31" s="145"/>
      <c r="GK31" s="145"/>
      <c r="GL31" s="145"/>
      <c r="GM31" s="145"/>
      <c r="GN31" s="145"/>
      <c r="GO31" s="145"/>
      <c r="GP31" s="145"/>
      <c r="GQ31" s="145"/>
      <c r="GR31" s="145"/>
      <c r="GS31" s="145"/>
      <c r="GT31" s="145"/>
      <c r="GU31" s="145"/>
      <c r="GV31" s="145"/>
      <c r="GW31" s="145"/>
      <c r="GX31" s="145"/>
      <c r="GY31" s="145"/>
      <c r="GZ31" s="145"/>
      <c r="HA31" s="145"/>
      <c r="HB31" s="145"/>
      <c r="HC31" s="145"/>
      <c r="HD31" s="145"/>
      <c r="HE31" s="145"/>
      <c r="HF31" s="145"/>
      <c r="HG31" s="145"/>
      <c r="HH31" s="145"/>
      <c r="HI31" s="145"/>
      <c r="HJ31" s="145"/>
      <c r="HK31" s="145"/>
      <c r="HL31" s="145"/>
      <c r="HM31" s="145"/>
      <c r="HN31" s="145"/>
      <c r="HO31" s="145"/>
      <c r="HP31" s="145"/>
      <c r="HQ31" s="145"/>
      <c r="HR31" s="145"/>
      <c r="HS31" s="145"/>
      <c r="HT31" s="145"/>
      <c r="HU31" s="145"/>
      <c r="HV31" s="145"/>
      <c r="HW31" s="145"/>
      <c r="HX31" s="145"/>
      <c r="HY31" s="145"/>
      <c r="HZ31" s="145"/>
      <c r="IA31" s="145"/>
      <c r="IB31" s="145"/>
      <c r="IC31" s="145"/>
      <c r="ID31" s="145"/>
      <c r="IE31" s="145"/>
      <c r="IF31" s="145"/>
      <c r="IG31" s="145"/>
      <c r="IH31" s="145"/>
      <c r="II31" s="145"/>
      <c r="IJ31" s="145"/>
      <c r="IK31" s="145"/>
      <c r="IL31" s="145"/>
      <c r="IM31" s="145"/>
      <c r="IN31" s="145"/>
      <c r="IO31" s="145"/>
      <c r="IP31" s="145"/>
      <c r="IQ31" s="145"/>
      <c r="IR31" s="145"/>
      <c r="IS31" s="145"/>
    </row>
  </sheetData>
  <mergeCells count="6">
    <mergeCell ref="A16:I16"/>
    <mergeCell ref="A14:I14"/>
    <mergeCell ref="K4:L4"/>
    <mergeCell ref="A15:I15"/>
    <mergeCell ref="A1:I1"/>
    <mergeCell ref="F11:H11"/>
  </mergeCells>
  <phoneticPr fontId="0" type="noConversion"/>
  <pageMargins left="0.25" right="0.25" top="0.5" bottom="0.44" header="0.5" footer="0.5"/>
  <pageSetup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
  <sheetViews>
    <sheetView topLeftCell="A5" workbookViewId="0">
      <selection activeCell="B18" sqref="B18"/>
    </sheetView>
  </sheetViews>
  <sheetFormatPr defaultColWidth="8.88671875" defaultRowHeight="15.75" x14ac:dyDescent="0.25"/>
  <cols>
    <col min="1" max="1" width="32.5546875" style="32" customWidth="1"/>
    <col min="2" max="2" width="10.44140625" style="32" customWidth="1"/>
    <col min="3" max="8" width="8.88671875" style="32"/>
    <col min="9" max="9" width="9.44140625" style="32" customWidth="1"/>
    <col min="10" max="10" width="4.33203125" style="32" customWidth="1"/>
    <col min="11" max="16384" width="8.88671875" style="32"/>
  </cols>
  <sheetData>
    <row r="1" spans="1:12" ht="32.25" customHeight="1" x14ac:dyDescent="0.25">
      <c r="A1" s="200" t="s">
        <v>109</v>
      </c>
      <c r="B1" s="200"/>
      <c r="C1" s="200"/>
      <c r="D1" s="200"/>
      <c r="E1" s="200"/>
      <c r="F1" s="200"/>
      <c r="G1" s="200"/>
      <c r="H1" s="200"/>
      <c r="I1" s="200"/>
    </row>
    <row r="2" spans="1:12" ht="11.25" customHeight="1" x14ac:dyDescent="0.25">
      <c r="A2" s="60"/>
      <c r="B2" s="148"/>
      <c r="C2" s="60"/>
      <c r="D2" s="60"/>
      <c r="E2" s="60"/>
    </row>
    <row r="3" spans="1:12" ht="63.75" x14ac:dyDescent="0.25">
      <c r="A3" s="133" t="s">
        <v>10</v>
      </c>
      <c r="B3" s="14" t="s">
        <v>81</v>
      </c>
      <c r="C3" s="111" t="s">
        <v>79</v>
      </c>
      <c r="D3" s="14" t="s">
        <v>83</v>
      </c>
      <c r="E3" s="14" t="s">
        <v>127</v>
      </c>
      <c r="F3" s="15" t="s">
        <v>82</v>
      </c>
      <c r="G3" s="15" t="s">
        <v>84</v>
      </c>
      <c r="H3" s="15" t="s">
        <v>85</v>
      </c>
      <c r="I3" s="15" t="s">
        <v>68</v>
      </c>
    </row>
    <row r="4" spans="1:12" x14ac:dyDescent="0.25">
      <c r="A4" s="91" t="s">
        <v>126</v>
      </c>
      <c r="B4" s="92">
        <v>4</v>
      </c>
      <c r="C4" s="93">
        <v>1.2</v>
      </c>
      <c r="D4" s="94">
        <f t="shared" ref="D4:D10" si="0">B4*C4</f>
        <v>4.8</v>
      </c>
      <c r="E4" s="93">
        <v>0</v>
      </c>
      <c r="F4" s="95">
        <f t="shared" ref="F4:F10" si="1">D4*E4</f>
        <v>0</v>
      </c>
      <c r="G4" s="95">
        <f t="shared" ref="G4:G10" si="2">F4*0.05</f>
        <v>0</v>
      </c>
      <c r="H4" s="95">
        <f t="shared" ref="H4:H10" si="3">F4*0.1</f>
        <v>0</v>
      </c>
      <c r="I4" s="113">
        <f>F4*'Table 2a'!F$2+G4*'Table 2a'!G$2+H4*'Table 2a'!H$2</f>
        <v>0</v>
      </c>
      <c r="K4" s="233" t="s">
        <v>114</v>
      </c>
      <c r="L4" s="234"/>
    </row>
    <row r="5" spans="1:12" ht="15" customHeight="1" x14ac:dyDescent="0.25">
      <c r="A5" s="97" t="s">
        <v>5</v>
      </c>
      <c r="B5" s="92">
        <v>2</v>
      </c>
      <c r="C5" s="93">
        <v>1</v>
      </c>
      <c r="D5" s="92">
        <f t="shared" si="0"/>
        <v>2</v>
      </c>
      <c r="E5" s="98">
        <v>0</v>
      </c>
      <c r="F5" s="95">
        <f t="shared" si="1"/>
        <v>0</v>
      </c>
      <c r="G5" s="95">
        <f t="shared" si="2"/>
        <v>0</v>
      </c>
      <c r="H5" s="95">
        <f t="shared" si="3"/>
        <v>0</v>
      </c>
      <c r="I5" s="113">
        <f>F5*'Table 2a'!F$2+G5*'Table 2a'!G$2+H5*'Table 2a'!H$2</f>
        <v>0</v>
      </c>
      <c r="K5" s="120" t="s">
        <v>115</v>
      </c>
      <c r="L5" s="149">
        <v>66.62</v>
      </c>
    </row>
    <row r="6" spans="1:12" x14ac:dyDescent="0.25">
      <c r="A6" s="99" t="s">
        <v>4</v>
      </c>
      <c r="B6" s="112">
        <v>0.5</v>
      </c>
      <c r="C6" s="92">
        <v>1</v>
      </c>
      <c r="D6" s="94">
        <f t="shared" si="0"/>
        <v>0.5</v>
      </c>
      <c r="E6" s="109">
        <v>0</v>
      </c>
      <c r="F6" s="110">
        <f t="shared" si="1"/>
        <v>0</v>
      </c>
      <c r="G6" s="110">
        <f t="shared" si="2"/>
        <v>0</v>
      </c>
      <c r="H6" s="110">
        <f t="shared" si="3"/>
        <v>0</v>
      </c>
      <c r="I6" s="114">
        <f>F6*'Table 2a'!F$2+G6*'Table 2a'!G$2+H6*'Table 2a'!H$2</f>
        <v>0</v>
      </c>
      <c r="K6" s="120" t="s">
        <v>116</v>
      </c>
      <c r="L6" s="149">
        <v>49.44</v>
      </c>
    </row>
    <row r="7" spans="1:12" x14ac:dyDescent="0.25">
      <c r="A7" s="99" t="s">
        <v>3</v>
      </c>
      <c r="B7" s="112">
        <v>0.5</v>
      </c>
      <c r="C7" s="92">
        <v>1</v>
      </c>
      <c r="D7" s="94">
        <f t="shared" si="0"/>
        <v>0.5</v>
      </c>
      <c r="E7" s="109">
        <v>0</v>
      </c>
      <c r="F7" s="110">
        <f t="shared" si="1"/>
        <v>0</v>
      </c>
      <c r="G7" s="110">
        <f t="shared" si="2"/>
        <v>0</v>
      </c>
      <c r="H7" s="110">
        <f t="shared" si="3"/>
        <v>0</v>
      </c>
      <c r="I7" s="114">
        <f>F7*'Table 2a'!F$2+G7*'Table 2a'!G$2+H7*'Table 2a'!H$2</f>
        <v>0</v>
      </c>
      <c r="K7" s="120" t="s">
        <v>117</v>
      </c>
      <c r="L7" s="151">
        <v>26.75</v>
      </c>
    </row>
    <row r="8" spans="1:12" x14ac:dyDescent="0.25">
      <c r="A8" s="99" t="s">
        <v>6</v>
      </c>
      <c r="B8" s="112">
        <v>0.5</v>
      </c>
      <c r="C8" s="94">
        <v>1.2</v>
      </c>
      <c r="D8" s="94">
        <f t="shared" si="0"/>
        <v>0.6</v>
      </c>
      <c r="E8" s="109">
        <v>0</v>
      </c>
      <c r="F8" s="110">
        <f t="shared" si="1"/>
        <v>0</v>
      </c>
      <c r="G8" s="110">
        <f t="shared" si="2"/>
        <v>0</v>
      </c>
      <c r="H8" s="110">
        <f t="shared" si="3"/>
        <v>0</v>
      </c>
      <c r="I8" s="114">
        <f>F8*'Table 2a'!F$2+G8*'Table 2a'!G$2+H8*'Table 2a'!H$2</f>
        <v>0</v>
      </c>
    </row>
    <row r="9" spans="1:12" x14ac:dyDescent="0.25">
      <c r="A9" s="99" t="s">
        <v>7</v>
      </c>
      <c r="B9" s="112">
        <v>8</v>
      </c>
      <c r="C9" s="94">
        <v>1.2</v>
      </c>
      <c r="D9" s="94">
        <f t="shared" si="0"/>
        <v>9.6</v>
      </c>
      <c r="E9" s="109">
        <v>0</v>
      </c>
      <c r="F9" s="110">
        <f t="shared" si="1"/>
        <v>0</v>
      </c>
      <c r="G9" s="110">
        <f t="shared" si="2"/>
        <v>0</v>
      </c>
      <c r="H9" s="110">
        <f t="shared" si="3"/>
        <v>0</v>
      </c>
      <c r="I9" s="114">
        <f>F9*'Table 2a'!F$2+G9*'Table 2a'!G$2+H9*'Table 2a'!H$2</f>
        <v>0</v>
      </c>
    </row>
    <row r="10" spans="1:12" x14ac:dyDescent="0.25">
      <c r="A10" s="99" t="s">
        <v>8</v>
      </c>
      <c r="B10" s="92">
        <v>4</v>
      </c>
      <c r="C10" s="93">
        <v>2</v>
      </c>
      <c r="D10" s="92">
        <f t="shared" si="0"/>
        <v>8</v>
      </c>
      <c r="E10" s="98">
        <v>46</v>
      </c>
      <c r="F10" s="95">
        <f t="shared" si="1"/>
        <v>368</v>
      </c>
      <c r="G10" s="95">
        <f t="shared" si="2"/>
        <v>18.400000000000002</v>
      </c>
      <c r="H10" s="95">
        <f t="shared" si="3"/>
        <v>36.800000000000004</v>
      </c>
      <c r="I10" s="115">
        <f>F10*L$6+G10*L$5+H10*L$7</f>
        <v>20404.128000000001</v>
      </c>
    </row>
    <row r="11" spans="1:12" x14ac:dyDescent="0.25">
      <c r="A11" s="100" t="s">
        <v>124</v>
      </c>
      <c r="B11" s="101"/>
      <c r="C11" s="102"/>
      <c r="D11" s="93"/>
      <c r="E11" s="95"/>
      <c r="F11" s="229">
        <f>SUM(F4:H10)</f>
        <v>423.2</v>
      </c>
      <c r="G11" s="230"/>
      <c r="H11" s="231"/>
      <c r="I11" s="116">
        <f>ROUND(SUM(I4:I10), -2)</f>
        <v>20400</v>
      </c>
    </row>
    <row r="12" spans="1:12" x14ac:dyDescent="0.25">
      <c r="A12" s="62"/>
      <c r="B12" s="62"/>
      <c r="C12" s="62"/>
      <c r="D12" s="62"/>
      <c r="E12" s="62"/>
      <c r="F12" s="62"/>
      <c r="G12" s="62"/>
      <c r="H12" s="33"/>
      <c r="I12" s="33"/>
    </row>
    <row r="13" spans="1:12" x14ac:dyDescent="0.25">
      <c r="A13" s="156" t="s">
        <v>1</v>
      </c>
      <c r="B13" s="60"/>
      <c r="C13" s="60"/>
      <c r="D13" s="60"/>
      <c r="E13" s="60"/>
      <c r="F13" s="60"/>
      <c r="H13" s="60"/>
      <c r="I13" s="60"/>
    </row>
    <row r="14" spans="1:12" ht="33" customHeight="1" x14ac:dyDescent="0.25">
      <c r="A14" s="232" t="s">
        <v>129</v>
      </c>
      <c r="B14" s="232"/>
      <c r="C14" s="232"/>
      <c r="D14" s="232"/>
      <c r="E14" s="232"/>
      <c r="F14" s="232"/>
      <c r="G14" s="232"/>
      <c r="H14" s="232"/>
      <c r="I14" s="232"/>
    </row>
    <row r="15" spans="1:12" ht="47.25" customHeight="1" x14ac:dyDescent="0.25">
      <c r="A15" s="217" t="s">
        <v>119</v>
      </c>
      <c r="B15" s="217"/>
      <c r="C15" s="217"/>
      <c r="D15" s="217"/>
      <c r="E15" s="217"/>
      <c r="F15" s="217"/>
      <c r="G15" s="217"/>
      <c r="H15" s="217"/>
      <c r="I15" s="217"/>
    </row>
    <row r="16" spans="1:12" ht="16.5" customHeight="1" x14ac:dyDescent="0.25">
      <c r="A16" s="228" t="s">
        <v>69</v>
      </c>
      <c r="B16" s="228"/>
      <c r="C16" s="228"/>
      <c r="D16" s="228"/>
      <c r="E16" s="228"/>
      <c r="F16" s="228"/>
      <c r="G16" s="228"/>
      <c r="H16" s="228"/>
      <c r="I16" s="228"/>
    </row>
  </sheetData>
  <mergeCells count="6">
    <mergeCell ref="A16:I16"/>
    <mergeCell ref="A1:I1"/>
    <mergeCell ref="A14:I14"/>
    <mergeCell ref="K4:L4"/>
    <mergeCell ref="F11:H11"/>
    <mergeCell ref="A15:I1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
  <sheetViews>
    <sheetView topLeftCell="A17" workbookViewId="0">
      <selection activeCell="E34" sqref="E34"/>
    </sheetView>
  </sheetViews>
  <sheetFormatPr defaultColWidth="8.88671875" defaultRowHeight="12.75" x14ac:dyDescent="0.2"/>
  <cols>
    <col min="1" max="1" width="11.21875" style="33" customWidth="1"/>
    <col min="2" max="2" width="8.88671875" style="33"/>
    <col min="3" max="3" width="11.44140625" style="33" customWidth="1"/>
    <col min="4" max="4" width="19.6640625" style="33" customWidth="1"/>
    <col min="5" max="5" width="13" style="33" customWidth="1"/>
    <col min="6" max="6" width="13.109375" style="33" customWidth="1"/>
    <col min="7" max="7" width="8.88671875" style="33"/>
    <col min="8" max="8" width="12.33203125" style="33" customWidth="1"/>
    <col min="9" max="9" width="10.5546875" style="33" customWidth="1"/>
    <col min="10" max="10" width="12.77734375" style="33" customWidth="1"/>
    <col min="11" max="16384" width="8.88671875" style="33"/>
  </cols>
  <sheetData>
    <row r="1" spans="1:6" x14ac:dyDescent="0.2">
      <c r="A1" s="235" t="s">
        <v>34</v>
      </c>
      <c r="B1" s="236"/>
      <c r="C1" s="236"/>
      <c r="D1" s="236"/>
      <c r="E1" s="236"/>
      <c r="F1" s="237"/>
    </row>
    <row r="2" spans="1:6" ht="25.5" x14ac:dyDescent="0.2">
      <c r="A2" s="134"/>
      <c r="B2" s="238" t="s">
        <v>35</v>
      </c>
      <c r="C2" s="239"/>
      <c r="D2" s="135" t="s">
        <v>36</v>
      </c>
      <c r="E2" s="238"/>
      <c r="F2" s="239"/>
    </row>
    <row r="3" spans="1:6" x14ac:dyDescent="0.2">
      <c r="A3" s="40"/>
      <c r="B3" s="41" t="s">
        <v>37</v>
      </c>
      <c r="C3" s="41" t="s">
        <v>38</v>
      </c>
      <c r="D3" s="41" t="s">
        <v>39</v>
      </c>
      <c r="E3" s="41" t="s">
        <v>40</v>
      </c>
      <c r="F3" s="41" t="s">
        <v>41</v>
      </c>
    </row>
    <row r="4" spans="1:6" ht="51" x14ac:dyDescent="0.2">
      <c r="A4" s="41" t="s">
        <v>42</v>
      </c>
      <c r="B4" s="41" t="s">
        <v>43</v>
      </c>
      <c r="C4" s="41" t="s">
        <v>44</v>
      </c>
      <c r="D4" s="42" t="s">
        <v>45</v>
      </c>
      <c r="E4" s="41" t="s">
        <v>46</v>
      </c>
      <c r="F4" s="41" t="s">
        <v>34</v>
      </c>
    </row>
    <row r="5" spans="1:6" x14ac:dyDescent="0.2">
      <c r="A5" s="41"/>
      <c r="B5" s="41"/>
      <c r="C5" s="41"/>
      <c r="D5" s="41"/>
      <c r="E5" s="41"/>
      <c r="F5" s="41" t="s">
        <v>47</v>
      </c>
    </row>
    <row r="6" spans="1:6" x14ac:dyDescent="0.2">
      <c r="A6" s="43">
        <v>1</v>
      </c>
      <c r="B6" s="44">
        <v>0</v>
      </c>
      <c r="C6" s="44">
        <v>116</v>
      </c>
      <c r="D6" s="45">
        <v>0</v>
      </c>
      <c r="E6" s="44">
        <v>0</v>
      </c>
      <c r="F6" s="44">
        <f>B6+C6+D6-E6</f>
        <v>116</v>
      </c>
    </row>
    <row r="7" spans="1:6" x14ac:dyDescent="0.2">
      <c r="A7" s="43">
        <v>2</v>
      </c>
      <c r="B7" s="44">
        <v>0</v>
      </c>
      <c r="C7" s="44">
        <f>B7+C6</f>
        <v>116</v>
      </c>
      <c r="D7" s="45">
        <v>0</v>
      </c>
      <c r="E7" s="45">
        <v>0</v>
      </c>
      <c r="F7" s="45">
        <f t="shared" ref="F7:F8" si="0">B7+C7+D7-E7</f>
        <v>116</v>
      </c>
    </row>
    <row r="8" spans="1:6" x14ac:dyDescent="0.2">
      <c r="A8" s="43">
        <v>3</v>
      </c>
      <c r="B8" s="44">
        <v>0</v>
      </c>
      <c r="C8" s="44">
        <f>B8+C7</f>
        <v>116</v>
      </c>
      <c r="D8" s="45">
        <v>0</v>
      </c>
      <c r="E8" s="45">
        <v>0</v>
      </c>
      <c r="F8" s="45">
        <f t="shared" si="0"/>
        <v>116</v>
      </c>
    </row>
    <row r="9" spans="1:6" x14ac:dyDescent="0.2">
      <c r="A9" s="43" t="s">
        <v>48</v>
      </c>
      <c r="B9" s="44">
        <f>AVERAGE(B6:B8)</f>
        <v>0</v>
      </c>
      <c r="C9" s="44">
        <f t="shared" ref="C9:F9" si="1">AVERAGE(C6:C8)</f>
        <v>116</v>
      </c>
      <c r="D9" s="44">
        <f t="shared" si="1"/>
        <v>0</v>
      </c>
      <c r="E9" s="44">
        <f t="shared" si="1"/>
        <v>0</v>
      </c>
      <c r="F9" s="44">
        <f t="shared" si="1"/>
        <v>116</v>
      </c>
    </row>
    <row r="10" spans="1:6" ht="15.75" x14ac:dyDescent="0.2">
      <c r="A10" s="46" t="s">
        <v>90</v>
      </c>
      <c r="B10" s="46"/>
      <c r="C10" s="46"/>
      <c r="D10" s="46"/>
      <c r="E10" s="46"/>
      <c r="F10" s="46"/>
    </row>
    <row r="12" spans="1:6" x14ac:dyDescent="0.2">
      <c r="A12" s="136" t="s">
        <v>88</v>
      </c>
    </row>
    <row r="13" spans="1:6" ht="25.5" x14ac:dyDescent="0.2">
      <c r="A13" s="121" t="s">
        <v>70</v>
      </c>
      <c r="B13" s="121" t="s">
        <v>71</v>
      </c>
      <c r="C13" s="121" t="s">
        <v>72</v>
      </c>
      <c r="D13" s="121" t="s">
        <v>73</v>
      </c>
      <c r="E13" s="121" t="s">
        <v>74</v>
      </c>
    </row>
    <row r="14" spans="1:6" x14ac:dyDescent="0.2">
      <c r="A14" s="122" t="s">
        <v>75</v>
      </c>
      <c r="B14" s="123">
        <f>SUM('Table 1a'!F7:H19)</f>
        <v>8137.4</v>
      </c>
      <c r="C14" s="123">
        <f>SUM('Table 1a'!F27:H27)</f>
        <v>121727.5</v>
      </c>
      <c r="D14" s="123">
        <f>ROUND(SUM(B14:C14),-3)</f>
        <v>130000</v>
      </c>
      <c r="E14" s="124">
        <f>'Table 1a'!I33</f>
        <v>15000000</v>
      </c>
    </row>
    <row r="15" spans="1:6" x14ac:dyDescent="0.2">
      <c r="A15" s="122" t="s">
        <v>76</v>
      </c>
      <c r="B15" s="123">
        <f>SUM('Table 1b'!F7:H19)</f>
        <v>2433.4</v>
      </c>
      <c r="C15" s="123">
        <f>SUM('Table 1b'!F28:H29)</f>
        <v>51022.711250000008</v>
      </c>
      <c r="D15" s="123">
        <f>ROUND(SUM(B15:C15), -2)</f>
        <v>53500</v>
      </c>
      <c r="E15" s="124">
        <f>'Table 1b'!I35</f>
        <v>6220000</v>
      </c>
    </row>
    <row r="16" spans="1:6" x14ac:dyDescent="0.2">
      <c r="A16" s="125" t="s">
        <v>54</v>
      </c>
      <c r="B16" s="126"/>
      <c r="C16" s="126"/>
      <c r="D16" s="127">
        <f>ROUND(SUM(D14:D15),-3)</f>
        <v>184000</v>
      </c>
      <c r="E16" s="128">
        <f>ROUND(SUM(E14:E15),-5)</f>
        <v>21200000</v>
      </c>
    </row>
    <row r="20" spans="1:5" x14ac:dyDescent="0.2">
      <c r="A20" s="136" t="s">
        <v>89</v>
      </c>
    </row>
    <row r="21" spans="1:5" ht="25.5" x14ac:dyDescent="0.2">
      <c r="A21" s="121" t="s">
        <v>70</v>
      </c>
      <c r="B21" s="121" t="s">
        <v>87</v>
      </c>
      <c r="C21" s="121" t="s">
        <v>74</v>
      </c>
    </row>
    <row r="22" spans="1:5" x14ac:dyDescent="0.2">
      <c r="A22" s="122" t="s">
        <v>75</v>
      </c>
      <c r="B22" s="123">
        <f>'Table 2a'!F11</f>
        <v>1070</v>
      </c>
      <c r="C22" s="124">
        <f>'Table 2a'!I11</f>
        <v>51500</v>
      </c>
    </row>
    <row r="23" spans="1:5" x14ac:dyDescent="0.2">
      <c r="A23" s="122" t="s">
        <v>76</v>
      </c>
      <c r="B23" s="123">
        <f>'Table 2b'!F11</f>
        <v>423.2</v>
      </c>
      <c r="C23" s="124">
        <f>'Table 2b'!I11</f>
        <v>20400</v>
      </c>
    </row>
    <row r="24" spans="1:5" x14ac:dyDescent="0.2">
      <c r="A24" s="125" t="s">
        <v>54</v>
      </c>
      <c r="B24" s="127">
        <f>ROUND(SUM(B22:B23),-1)</f>
        <v>1490</v>
      </c>
      <c r="C24" s="128">
        <f>SUM(C22:C23)</f>
        <v>71900</v>
      </c>
    </row>
    <row r="27" spans="1:5" ht="15.75" x14ac:dyDescent="0.2">
      <c r="A27" s="240" t="s">
        <v>49</v>
      </c>
      <c r="B27" s="240"/>
      <c r="C27" s="240"/>
      <c r="D27" s="240"/>
      <c r="E27" s="240"/>
    </row>
    <row r="28" spans="1:5" ht="48" x14ac:dyDescent="0.2">
      <c r="A28" s="47" t="s">
        <v>50</v>
      </c>
      <c r="B28" s="48" t="s">
        <v>51</v>
      </c>
      <c r="C28" s="48" t="s">
        <v>113</v>
      </c>
      <c r="D28" s="49" t="s">
        <v>52</v>
      </c>
      <c r="E28" s="47" t="s">
        <v>53</v>
      </c>
    </row>
    <row r="29" spans="1:5" ht="38.25" x14ac:dyDescent="0.2">
      <c r="A29" s="50" t="s">
        <v>56</v>
      </c>
      <c r="B29" s="51">
        <v>116</v>
      </c>
      <c r="C29" s="51">
        <v>2</v>
      </c>
      <c r="D29" s="52">
        <v>0</v>
      </c>
      <c r="E29" s="52">
        <f>B29*C29+D29</f>
        <v>232</v>
      </c>
    </row>
    <row r="30" spans="1:5" ht="38.25" x14ac:dyDescent="0.2">
      <c r="A30" s="50" t="s">
        <v>57</v>
      </c>
      <c r="B30" s="51">
        <v>46</v>
      </c>
      <c r="C30" s="51">
        <v>2</v>
      </c>
      <c r="D30" s="52">
        <v>0</v>
      </c>
      <c r="E30" s="52">
        <f>B30*C30+D30</f>
        <v>92</v>
      </c>
    </row>
    <row r="31" spans="1:5" x14ac:dyDescent="0.2">
      <c r="A31" s="53"/>
      <c r="B31" s="53"/>
      <c r="C31" s="53"/>
      <c r="D31" s="54" t="s">
        <v>54</v>
      </c>
      <c r="E31" s="54">
        <f>SUM(E29:E30)</f>
        <v>324</v>
      </c>
    </row>
    <row r="32" spans="1:5" ht="26.25" customHeight="1" x14ac:dyDescent="0.2">
      <c r="A32" s="241" t="s">
        <v>112</v>
      </c>
      <c r="B32" s="241"/>
      <c r="C32" s="241"/>
      <c r="D32" s="241"/>
      <c r="E32" s="241"/>
    </row>
    <row r="33" spans="1:5" x14ac:dyDescent="0.2">
      <c r="A33" s="55"/>
      <c r="B33" s="55"/>
      <c r="C33" s="55"/>
      <c r="D33" s="56" t="s">
        <v>55</v>
      </c>
      <c r="E33" s="57">
        <f>(SUM('Table 1b'!F35:H35,'Table 1a'!F33:H33))/'O&amp;M'!E31</f>
        <v>566.97530864197529</v>
      </c>
    </row>
  </sheetData>
  <mergeCells count="5">
    <mergeCell ref="A1:F1"/>
    <mergeCell ref="B2:C2"/>
    <mergeCell ref="E2:F2"/>
    <mergeCell ref="A27:E27"/>
    <mergeCell ref="A32:E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804992087E664C80213BBECC87D7C5" ma:contentTypeVersion="36" ma:contentTypeDescription="Create a new document." ma:contentTypeScope="" ma:versionID="e2639bbbb30a5e8a5e9fedbedbfe4134">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0377dfa-2fcc-4c15-9433-ebfcd06defd6" xmlns:ns7="0a649cfe-4b5c-4768-8616-91f3c5fa8351" targetNamespace="http://schemas.microsoft.com/office/2006/metadata/properties" ma:root="true" ma:fieldsID="88fa74547581242d5b740bb33b8839be" ns1:_="" ns3:_="" ns4:_="" ns5:_="" ns6:_="" ns7:_="">
    <xsd:import namespace="http://schemas.microsoft.com/sharepoint/v3"/>
    <xsd:import namespace="4ffa91fb-a0ff-4ac5-b2db-65c790d184a4"/>
    <xsd:import namespace="http://schemas.microsoft.com/sharepoint.v3"/>
    <xsd:import namespace="http://schemas.microsoft.com/sharepoint/v3/fields"/>
    <xsd:import namespace="80377dfa-2fcc-4c15-9433-ebfcd06defd6"/>
    <xsd:import namespace="0a649cfe-4b5c-4768-8616-91f3c5fa8351"/>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MediaServiceMetadata" minOccurs="0"/>
                <xsd:element ref="ns6:MediaServiceFastMetadata" minOccurs="0"/>
                <xsd:element ref="ns7:SharedWithUsers" minOccurs="0"/>
                <xsd:element ref="ns7:SharedWithDetails" minOccurs="0"/>
                <xsd:element ref="ns7:SharingHintHash" minOccurs="0"/>
                <xsd:element ref="ns7:Records_x0020_Status" minOccurs="0"/>
                <xsd:element ref="ns7:Records_x0020_Date"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3a3f819-d1f1-4d52-8826-84fa7c6c0225}" ma:internalName="TaxCatchAllLabel" ma:readOnly="true" ma:showField="CatchAllDataLabel" ma:web="0a649cfe-4b5c-4768-8616-91f3c5fa83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3a3f819-d1f1-4d52-8826-84fa7c6c0225}" ma:internalName="TaxCatchAll" ma:showField="CatchAllData" ma:web="0a649cfe-4b5c-4768-8616-91f3c5fa8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77dfa-2fcc-4c15-9433-ebfcd06defd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DateTaken" ma:index="4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649cfe-4b5c-4768-8616-91f3c5fa8351"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SharingHintHash" ma:index="32" nillable="true" ma:displayName="Sharing Hint Hash"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Records_x0020_Date xmlns="0a649cfe-4b5c-4768-8616-91f3c5fa8351"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2020-07-14T12:45:46+00:00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Records_x0020_Status xmlns="0a649cfe-4b5c-4768-8616-91f3c5fa8351">Pending</Records_x0020_Status>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40805E3E-F3BE-4997-8C75-74B92553E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0377dfa-2fcc-4c15-9433-ebfcd06defd6"/>
    <ds:schemaRef ds:uri="0a649cfe-4b5c-4768-8616-91f3c5fa8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736-79C9-4856-9C20-F2F89435F852}">
  <ds:schemaRefs>
    <ds:schemaRef ds:uri="Microsoft.SharePoint.Taxonomy.ContentTypeSync"/>
  </ds:schemaRefs>
</ds:datastoreItem>
</file>

<file path=customXml/itemProps3.xml><?xml version="1.0" encoding="utf-8"?>
<ds:datastoreItem xmlns:ds="http://schemas.openxmlformats.org/officeDocument/2006/customXml" ds:itemID="{3714231F-B0EA-4ED5-BE6C-754B7CD4EFE5}">
  <ds:schemaRefs>
    <ds:schemaRef ds:uri="http://schemas.microsoft.com/sharepoint/v3/contenttype/forms"/>
  </ds:schemaRefs>
</ds:datastoreItem>
</file>

<file path=customXml/itemProps4.xml><?xml version="1.0" encoding="utf-8"?>
<ds:datastoreItem xmlns:ds="http://schemas.openxmlformats.org/officeDocument/2006/customXml" ds:itemID="{56A37B0C-9414-4DAE-8B0E-BAB0F8EAB8E2}">
  <ds:schemaRefs>
    <ds:schemaRef ds:uri="4ffa91fb-a0ff-4ac5-b2db-65c790d184a4"/>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0a649cfe-4b5c-4768-8616-91f3c5fa8351"/>
    <ds:schemaRef ds:uri="http://schemas.microsoft.com/office/2006/metadata/properties"/>
    <ds:schemaRef ds:uri="http://purl.org/dc/elements/1.1/"/>
    <ds:schemaRef ds:uri="80377dfa-2fcc-4c15-9433-ebfcd06defd6"/>
    <ds:schemaRef ds:uri="http://schemas.microsoft.com/sharepoint/v3/field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Table 1a</vt:lpstr>
      <vt:lpstr>Table 1b</vt:lpstr>
      <vt:lpstr>Table 2a</vt:lpstr>
      <vt:lpstr>Table 2b</vt:lpstr>
      <vt:lpstr>O&amp;M</vt:lpstr>
      <vt:lpstr>'Table 1a'!Print_Area</vt:lpstr>
    </vt:vector>
  </TitlesOfParts>
  <Company>Eastern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DWang</dc:creator>
  <cp:lastModifiedBy>wwrigley</cp:lastModifiedBy>
  <cp:lastPrinted>2009-11-02T18:25:56Z</cp:lastPrinted>
  <dcterms:created xsi:type="dcterms:W3CDTF">2006-08-15T22:13:40Z</dcterms:created>
  <dcterms:modified xsi:type="dcterms:W3CDTF">2020-07-14T12:45:55Z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0x01010007804992087E664C80213BBECC87D7C5</vt:lpwstr>
  </property>
</Properties>
</file>