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5"/>
  <workbookPr/>
  <mc:AlternateContent xmlns:mc="http://schemas.openxmlformats.org/markup-compatibility/2006">
    <mc:Choice Requires="x15">
      <x15ac:absPath xmlns:x15ac="http://schemas.microsoft.com/office/spreadsheetml/2010/11/ac" url="N:\PHH10\Information Collection Burden\OMB Control Numbers\2137-0557 - Approvals for Hazardous Materials\2019_2 HM-215O\"/>
    </mc:Choice>
  </mc:AlternateContent>
  <xr:revisionPtr revIDLastSave="160" documentId="11_138B206889FC77A2B90EFA404827CA7F3E783F56" xr6:coauthVersionLast="45" xr6:coauthVersionMax="45" xr10:uidLastSave="{44769987-D1BB-4556-AF48-91A70E923EBA}"/>
  <bookViews>
    <workbookView xWindow="0" yWindow="0" windowWidth="19176" windowHeight="8076" firstSheet="1" xr2:uid="{00000000-000D-0000-FFFF-FFFF00000000}"/>
  </bookViews>
  <sheets>
    <sheet name="Sheet1" sheetId="1" r:id="rId1"/>
    <sheet name="Federal Employee Cost" sheetId="2" r:id="rId2"/>
  </sheet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 i="1" l="1"/>
  <c r="G5" i="1"/>
  <c r="C29" i="1"/>
  <c r="D33" i="1" l="1"/>
  <c r="H11" i="1" l="1"/>
  <c r="H14" i="1"/>
  <c r="H26" i="1"/>
  <c r="H23" i="1"/>
  <c r="H20" i="1"/>
  <c r="H17" i="1"/>
  <c r="H8" i="1"/>
  <c r="H5" i="1"/>
  <c r="H2" i="1"/>
  <c r="D8" i="2"/>
  <c r="E5" i="2" s="1"/>
  <c r="E14" i="1" l="1"/>
  <c r="G14" i="1" s="1"/>
  <c r="I14" i="1" l="1"/>
  <c r="E26" i="1" l="1"/>
  <c r="G26" i="1" s="1"/>
  <c r="E17" i="1"/>
  <c r="G17" i="1" s="1"/>
  <c r="E11" i="1"/>
  <c r="E20" i="1"/>
  <c r="G20" i="1" s="1"/>
  <c r="E2" i="1"/>
  <c r="G11" i="1" l="1"/>
  <c r="G2" i="1"/>
  <c r="G29" i="1"/>
  <c r="E23" i="1" l="1"/>
  <c r="E8" i="1" l="1"/>
  <c r="G23" i="1"/>
  <c r="I23" i="1" s="1"/>
  <c r="E5" i="1"/>
  <c r="D29" i="1" s="1"/>
  <c r="I26" i="1"/>
  <c r="I17" i="1"/>
  <c r="I11" i="1"/>
  <c r="I20" i="1"/>
  <c r="I2" i="1"/>
  <c r="I8" i="1" l="1"/>
  <c r="B5" i="2"/>
  <c r="D5" i="2" s="1"/>
  <c r="F5" i="2" s="1"/>
  <c r="E29" i="1" l="1"/>
  <c r="I5" i="1"/>
  <c r="F29" i="1" s="1"/>
</calcChain>
</file>

<file path=xl/sharedStrings.xml><?xml version="1.0" encoding="utf-8"?>
<sst xmlns="http://schemas.openxmlformats.org/spreadsheetml/2006/main" count="119" uniqueCount="35">
  <si>
    <t>Regulation</t>
  </si>
  <si>
    <t>Information Collection</t>
  </si>
  <si>
    <t>Number of Respondents</t>
  </si>
  <si>
    <t>Response per Carrier</t>
  </si>
  <si>
    <t>Number of Responses</t>
  </si>
  <si>
    <t>Hours per Response</t>
  </si>
  <si>
    <t>Total Burden Hours</t>
  </si>
  <si>
    <t>Salary Cost per Hour</t>
  </si>
  <si>
    <t>Total Salary Cost</t>
  </si>
  <si>
    <t>Total Burden Cost</t>
  </si>
  <si>
    <t>107.401; 107.402; 107.403; 107.404; 107.405; 107.502; 107.701; 107.705; 107.709; 107.713; 107.715; 107.717; 107.801; 107.803; 107.807; 173.301; 173.305; 173.314; 173.316; 173.318; 178.35</t>
  </si>
  <si>
    <t xml:space="preserve">Designated approval agencies, independent cylinder testing agencies, and prospective foreign manufacturers of cylinders </t>
  </si>
  <si>
    <t>Responses per Respondent</t>
  </si>
  <si>
    <t>Approval of Cylinder and Pressure Receptacle Requalifiers</t>
  </si>
  <si>
    <t>RIN Approval for Cylinders (International Shipments)</t>
  </si>
  <si>
    <t xml:space="preserve">172.102(c) Special Provisions 5, 26, 29, 53, 55, 105, 118, 121, 125, 129, 131, 136, 147, 164, 347, A54, A55, B55, B61, B69, B77, B81, N72, TP9; 173.2a(c)(4); 107.803; 173.4; 173.21; 173.22; 173.24; 173.28; 173.31; 173.32; 173.124; 173.128; 173.159; 173.166; 173.168; 173.171; 173.225; 173.245; 173.306; 173.307; 173.308; 173.340; 173.411; 173.433; 173.471; 173.472; 173.473; 173.476; 175.8; 175.9; 175.701; 176.704; 178.3; 178.503  </t>
  </si>
  <si>
    <t>Safety Determinations as to the Adequacy of the Packagings for Materials with Special Hazards</t>
  </si>
  <si>
    <t>172.102, A100</t>
  </si>
  <si>
    <t>Lithium Battery State of Charge Approval</t>
  </si>
  <si>
    <t xml:space="preserve">173.7; 173.185; 173.214; 173.222; 173.305; 173.315; 173.334; 176.340; 178.47; 178.53; 178.58; 178.509; 178.601; 178.603; 178.604; 178.605; 178.606;  178.608.  </t>
  </si>
  <si>
    <t>Alternative Packagings or Test Methods</t>
  </si>
  <si>
    <t>173.51; 173.56; 173.58; 173.59; 173.171</t>
  </si>
  <si>
    <t>Testing and Assignment of the Classification of Explosive Materials</t>
  </si>
  <si>
    <t>Packaging Exception/Exceptions for Division 1.4G Consumer Fireworks</t>
  </si>
  <si>
    <t>Infectious Substances</t>
  </si>
  <si>
    <t>Total Number of Respondents</t>
  </si>
  <si>
    <t>Total Number of Responses</t>
  </si>
  <si>
    <t>OES Mean Hourly Wage</t>
  </si>
  <si>
    <t>Compensation Percentage</t>
  </si>
  <si>
    <t>Adjusted Mean Hourly Wage</t>
  </si>
  <si>
    <t>Occupation labor rates based on 2017 Occupational and Employment Statistics Survey (OES) for “Chemical Engineers (17-2041)” in the Chemical Manufacturing industry.  The hourly mean wage for this occupation ($54) is adjusted to reflect the total costs of employee compensation based on the BLS Employer Costs for Employee Compensation Summary, which indicates that wages for civilian workers are 68.3 percent of total compensation (total wage = wage rate/wage % of total compensation).</t>
  </si>
  <si>
    <t>Total Number of Approvals</t>
  </si>
  <si>
    <t>Minutes per Review</t>
  </si>
  <si>
    <t>Total Number of Review Hours</t>
  </si>
  <si>
    <t>Cost to review and approve approvals PHMSA used annual wage data from the Office of Personnel Management (OPM) to estimate wages for its staff at the 2019 General Schedule (GS) level 13, step 1, wage class for the Washington-Baltimore-Northern Virginia metropolitan area. In accordance with the OMB Circular No. A-76 (M-07-02; 2006), PHMSA included a load factor of 36.45 percent for the Federal wage to account for fringe benefits.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</si>
</sst>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_(* #,##0_);_(* \(#,##0\);_(* &quot;-&quot;??_);_(@_)"/>
    <numFmt numFmtId="166" formatCode="&quot;$&quot;#,##0.00"/>
  </numFmts>
  <fonts count="7">
    <font>
      <sz val="11"/>
      <color theme="1"/>
      <name val="Calibri"/>
      <family val="2"/>
      <scheme val="minor"/>
    </font>
    <font>
      <sz val="12"/>
      <color theme="1"/>
      <name val="Times New Roman"/>
      <family val="1"/>
    </font>
    <font>
      <b/>
      <u/>
      <sz val="12"/>
      <color theme="1"/>
      <name val="Times New Roman"/>
      <family val="1"/>
    </font>
    <font>
      <b/>
      <sz val="12"/>
      <color theme="1"/>
      <name val="Times New Roman"/>
      <family val="1"/>
    </font>
    <font>
      <sz val="11"/>
      <color theme="1"/>
      <name val="Calibri"/>
      <family val="2"/>
      <scheme val="minor"/>
    </font>
    <font>
      <u/>
      <sz val="12"/>
      <color theme="1"/>
      <name val="Times New Roman"/>
      <family val="1"/>
    </font>
    <font>
      <b/>
      <u/>
      <sz val="12"/>
      <name val="Times New Roman"/>
      <family val="1"/>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indexed="64"/>
      </left>
      <right style="thin">
        <color indexed="64"/>
      </right>
      <top style="thin">
        <color indexed="64"/>
      </top>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bottom style="thin">
        <color theme="0" tint="-0.14999847407452621"/>
      </bottom>
      <diagonal/>
    </border>
    <border>
      <left style="thin">
        <color theme="0" tint="-0.14999847407452621"/>
      </left>
      <right/>
      <top style="thin">
        <color theme="0" tint="-0.14999847407452621"/>
      </top>
      <bottom/>
      <diagonal/>
    </border>
    <border>
      <left/>
      <right/>
      <top/>
      <bottom style="thin">
        <color theme="2"/>
      </bottom>
      <diagonal/>
    </border>
    <border>
      <left style="thin">
        <color theme="0" tint="-0.14999847407452621"/>
      </left>
      <right style="thin">
        <color theme="0" tint="-0.14999847407452621"/>
      </right>
      <top style="thin">
        <color theme="0" tint="-0.14999847407452621"/>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s>
  <cellStyleXfs count="3">
    <xf numFmtId="0" fontId="0" fillId="0" borderId="0"/>
    <xf numFmtId="44" fontId="4" fillId="0" borderId="0" applyFont="0" applyFill="0" applyBorder="0" applyAlignment="0" applyProtection="0"/>
    <xf numFmtId="43" fontId="4" fillId="0" borderId="0" applyFont="0" applyFill="0" applyBorder="0" applyAlignment="0" applyProtection="0"/>
  </cellStyleXfs>
  <cellXfs count="70">
    <xf numFmtId="0" fontId="0" fillId="0" borderId="0" xfId="0"/>
    <xf numFmtId="0" fontId="1" fillId="0" borderId="0" xfId="0" applyFont="1" applyBorder="1" applyAlignment="1">
      <alignment horizontal="center" vertical="center" wrapText="1"/>
    </xf>
    <xf numFmtId="6"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1" fillId="2" borderId="2" xfId="0" applyFont="1" applyFill="1" applyBorder="1" applyAlignment="1">
      <alignment horizontal="center" vertical="center" wrapText="1"/>
    </xf>
    <xf numFmtId="3" fontId="1" fillId="0" borderId="2"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2"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0" borderId="1" xfId="0" applyFont="1" applyBorder="1" applyAlignment="1">
      <alignment wrapText="1"/>
    </xf>
    <xf numFmtId="0" fontId="1" fillId="0" borderId="0" xfId="0" applyFont="1" applyAlignment="1">
      <alignment wrapText="1"/>
    </xf>
    <xf numFmtId="0" fontId="2" fillId="0" borderId="1" xfId="0" applyFont="1" applyBorder="1" applyAlignment="1">
      <alignment horizontal="center" wrapText="1"/>
    </xf>
    <xf numFmtId="0" fontId="1" fillId="0" borderId="1" xfId="0" applyFont="1" applyBorder="1" applyAlignment="1">
      <alignment horizontal="right" wrapText="1"/>
    </xf>
    <xf numFmtId="1" fontId="1" fillId="2" borderId="1" xfId="0" applyNumberFormat="1" applyFont="1" applyFill="1" applyBorder="1" applyAlignment="1">
      <alignment horizontal="right" wrapText="1"/>
    </xf>
    <xf numFmtId="0" fontId="1" fillId="2" borderId="1" xfId="0" applyFont="1" applyFill="1" applyBorder="1" applyAlignment="1">
      <alignment horizontal="right" wrapText="1"/>
    </xf>
    <xf numFmtId="8" fontId="1" fillId="2" borderId="1" xfId="0" applyNumberFormat="1" applyFont="1" applyFill="1" applyBorder="1" applyAlignment="1">
      <alignment horizontal="right" wrapText="1"/>
    </xf>
    <xf numFmtId="6" fontId="1" fillId="2" borderId="1" xfId="0" applyNumberFormat="1" applyFont="1" applyFill="1" applyBorder="1" applyAlignment="1">
      <alignment horizontal="right" wrapText="1"/>
    </xf>
    <xf numFmtId="164" fontId="1" fillId="2" borderId="1" xfId="0" applyNumberFormat="1" applyFont="1" applyFill="1" applyBorder="1" applyAlignment="1">
      <alignment horizontal="right" wrapText="1"/>
    </xf>
    <xf numFmtId="0" fontId="1" fillId="0" borderId="0" xfId="0" applyFont="1" applyBorder="1" applyAlignment="1">
      <alignment horizontal="right" wrapText="1"/>
    </xf>
    <xf numFmtId="0" fontId="1" fillId="0" borderId="0" xfId="0" applyFont="1" applyFill="1" applyBorder="1" applyAlignment="1">
      <alignment horizontal="right" wrapText="1"/>
    </xf>
    <xf numFmtId="1" fontId="1" fillId="0" borderId="0" xfId="0" applyNumberFormat="1" applyFont="1" applyFill="1" applyBorder="1" applyAlignment="1">
      <alignment horizontal="right" wrapText="1"/>
    </xf>
    <xf numFmtId="8" fontId="1" fillId="0" borderId="0" xfId="0" applyNumberFormat="1" applyFont="1" applyFill="1" applyBorder="1" applyAlignment="1">
      <alignment horizontal="right" wrapText="1"/>
    </xf>
    <xf numFmtId="6" fontId="1" fillId="0" borderId="0" xfId="0" applyNumberFormat="1" applyFont="1" applyFill="1" applyBorder="1" applyAlignment="1">
      <alignment horizontal="right" wrapText="1"/>
    </xf>
    <xf numFmtId="164" fontId="1" fillId="0" borderId="0" xfId="0" applyNumberFormat="1" applyFont="1" applyFill="1" applyBorder="1" applyAlignment="1">
      <alignment horizontal="right" wrapText="1"/>
    </xf>
    <xf numFmtId="0" fontId="1" fillId="0" borderId="0" xfId="0" applyFont="1" applyFill="1" applyBorder="1" applyAlignment="1">
      <alignment horizontal="center" vertical="center" wrapText="1"/>
    </xf>
    <xf numFmtId="0" fontId="1" fillId="0" borderId="10" xfId="0" applyFont="1" applyBorder="1" applyAlignment="1">
      <alignment horizontal="center" vertical="center" wrapText="1"/>
    </xf>
    <xf numFmtId="3" fontId="1" fillId="0" borderId="10" xfId="0" applyNumberFormat="1" applyFont="1" applyBorder="1" applyAlignment="1">
      <alignment horizontal="center" vertical="center" wrapText="1"/>
    </xf>
    <xf numFmtId="0" fontId="1" fillId="0" borderId="1" xfId="0" applyFont="1" applyBorder="1" applyAlignment="1">
      <alignment horizontal="left" wrapText="1"/>
    </xf>
    <xf numFmtId="10" fontId="1" fillId="0" borderId="1" xfId="0" applyNumberFormat="1" applyFont="1" applyBorder="1" applyAlignment="1">
      <alignment horizontal="right" wrapText="1"/>
    </xf>
    <xf numFmtId="165" fontId="1" fillId="2" borderId="1" xfId="2" applyNumberFormat="1" applyFont="1" applyFill="1" applyBorder="1" applyAlignment="1">
      <alignment horizontal="right" wrapText="1"/>
    </xf>
    <xf numFmtId="37" fontId="1" fillId="0" borderId="1" xfId="2" applyNumberFormat="1" applyFon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0" borderId="1" xfId="0" applyNumberFormat="1" applyFont="1" applyBorder="1" applyAlignment="1">
      <alignment wrapText="1"/>
    </xf>
    <xf numFmtId="164" fontId="1" fillId="0" borderId="0" xfId="0" applyNumberFormat="1" applyFont="1" applyAlignment="1">
      <alignment wrapText="1"/>
    </xf>
    <xf numFmtId="10" fontId="1" fillId="0" borderId="0" xfId="0" applyNumberFormat="1" applyFont="1" applyAlignment="1">
      <alignment wrapText="1"/>
    </xf>
    <xf numFmtId="166" fontId="1" fillId="0" borderId="0" xfId="0" applyNumberFormat="1" applyFont="1" applyAlignment="1">
      <alignment wrapText="1"/>
    </xf>
    <xf numFmtId="166" fontId="1" fillId="0" borderId="1" xfId="0" applyNumberFormat="1" applyFont="1" applyBorder="1" applyAlignment="1">
      <alignment wrapText="1"/>
    </xf>
    <xf numFmtId="0" fontId="1" fillId="0" borderId="1" xfId="0" applyFont="1" applyFill="1" applyBorder="1" applyAlignment="1">
      <alignment horizontal="right" wrapText="1"/>
    </xf>
    <xf numFmtId="1" fontId="1" fillId="0" borderId="1" xfId="0" applyNumberFormat="1" applyFont="1" applyFill="1" applyBorder="1" applyAlignment="1">
      <alignment horizontal="right" wrapText="1"/>
    </xf>
    <xf numFmtId="165" fontId="1" fillId="0" borderId="1" xfId="2" applyNumberFormat="1" applyFont="1" applyFill="1" applyBorder="1" applyAlignment="1">
      <alignment horizontal="right" wrapText="1"/>
    </xf>
    <xf numFmtId="6" fontId="1" fillId="0" borderId="1" xfId="0" applyNumberFormat="1" applyFont="1" applyFill="1" applyBorder="1" applyAlignment="1">
      <alignment horizontal="right" wrapText="1"/>
    </xf>
    <xf numFmtId="164" fontId="1" fillId="0" borderId="1" xfId="0" applyNumberFormat="1" applyFont="1" applyFill="1" applyBorder="1" applyAlignment="1">
      <alignment horizontal="right" wrapText="1"/>
    </xf>
    <xf numFmtId="0" fontId="1" fillId="0" borderId="0" xfId="0" applyFont="1" applyBorder="1" applyAlignment="1">
      <alignment horizontal="left" vertical="center" wrapText="1"/>
    </xf>
    <xf numFmtId="0" fontId="5" fillId="0" borderId="0" xfId="0" applyFont="1" applyBorder="1" applyAlignment="1">
      <alignment horizontal="center" vertical="center" wrapText="1"/>
    </xf>
    <xf numFmtId="0" fontId="5" fillId="2" borderId="6" xfId="0" applyFont="1" applyFill="1" applyBorder="1" applyAlignment="1">
      <alignment horizontal="center" vertical="center" wrapText="1"/>
    </xf>
    <xf numFmtId="0" fontId="3" fillId="0" borderId="1" xfId="0" applyFont="1" applyBorder="1" applyAlignment="1">
      <alignment horizontal="center" wrapText="1"/>
    </xf>
    <xf numFmtId="0" fontId="2" fillId="0" borderId="1" xfId="0" applyFont="1" applyFill="1" applyBorder="1" applyAlignment="1">
      <alignment horizontal="center" wrapText="1"/>
    </xf>
    <xf numFmtId="0" fontId="1" fillId="2" borderId="11" xfId="0" applyFont="1" applyFill="1" applyBorder="1" applyAlignment="1">
      <alignment horizontal="right" wrapText="1"/>
    </xf>
    <xf numFmtId="1" fontId="1" fillId="2" borderId="11" xfId="0" applyNumberFormat="1" applyFont="1" applyFill="1" applyBorder="1" applyAlignment="1">
      <alignment horizontal="right" wrapText="1"/>
    </xf>
    <xf numFmtId="8" fontId="1" fillId="2" borderId="11" xfId="0" applyNumberFormat="1" applyFont="1" applyFill="1" applyBorder="1" applyAlignment="1">
      <alignment horizontal="right" wrapText="1"/>
    </xf>
    <xf numFmtId="6" fontId="1" fillId="2" borderId="11" xfId="0" applyNumberFormat="1" applyFont="1" applyFill="1" applyBorder="1" applyAlignment="1">
      <alignment horizontal="right" wrapText="1"/>
    </xf>
    <xf numFmtId="164" fontId="1" fillId="2" borderId="11" xfId="0" applyNumberFormat="1" applyFont="1" applyFill="1" applyBorder="1" applyAlignment="1">
      <alignment horizontal="right" wrapText="1"/>
    </xf>
    <xf numFmtId="0" fontId="2" fillId="0" borderId="4" xfId="0" applyFont="1" applyBorder="1" applyAlignment="1">
      <alignment horizontal="center" wrapText="1"/>
    </xf>
    <xf numFmtId="0" fontId="6" fillId="0" borderId="1" xfId="0" applyFont="1" applyFill="1" applyBorder="1" applyAlignment="1">
      <alignment horizontal="center" wrapText="1"/>
    </xf>
    <xf numFmtId="0" fontId="1" fillId="2" borderId="1" xfId="0" applyFont="1" applyFill="1" applyBorder="1" applyAlignment="1">
      <alignment horizontal="left" wrapText="1"/>
    </xf>
    <xf numFmtId="0" fontId="1" fillId="0" borderId="11" xfId="0" applyFont="1" applyBorder="1" applyAlignment="1">
      <alignment horizontal="left" wrapText="1"/>
    </xf>
    <xf numFmtId="0" fontId="1" fillId="0" borderId="1" xfId="0" applyFont="1" applyFill="1" applyBorder="1" applyAlignment="1">
      <alignment horizontal="left" wrapText="1"/>
    </xf>
    <xf numFmtId="0" fontId="1" fillId="0" borderId="0" xfId="0" applyFont="1" applyFill="1" applyBorder="1" applyAlignment="1">
      <alignment horizontal="left" wrapText="1"/>
    </xf>
    <xf numFmtId="0" fontId="1" fillId="0" borderId="3" xfId="0" applyFont="1" applyBorder="1" applyAlignment="1">
      <alignment horizontal="left" vertical="center" wrapText="1"/>
    </xf>
    <xf numFmtId="0" fontId="1" fillId="0" borderId="8" xfId="0" applyFont="1" applyBorder="1" applyAlignment="1">
      <alignment horizontal="left" vertical="center" wrapText="1"/>
    </xf>
    <xf numFmtId="0" fontId="6" fillId="0" borderId="1" xfId="0" applyFont="1" applyFill="1" applyBorder="1" applyAlignment="1">
      <alignment horizontal="left" wrapText="1"/>
    </xf>
    <xf numFmtId="0" fontId="1" fillId="0" borderId="9" xfId="0" applyFont="1" applyBorder="1" applyAlignment="1">
      <alignment horizontal="left" vertical="center" wrapText="1"/>
    </xf>
    <xf numFmtId="0" fontId="1" fillId="2" borderId="11" xfId="0" applyFont="1" applyFill="1" applyBorder="1" applyAlignment="1">
      <alignment horizontal="left" wrapText="1"/>
    </xf>
    <xf numFmtId="0" fontId="1" fillId="0" borderId="12" xfId="0" applyFont="1" applyBorder="1" applyAlignment="1">
      <alignment horizontal="left" wrapText="1"/>
    </xf>
    <xf numFmtId="0" fontId="2" fillId="0" borderId="11" xfId="0" applyFont="1" applyBorder="1" applyAlignment="1">
      <alignment horizontal="center" wrapText="1"/>
    </xf>
    <xf numFmtId="0" fontId="2" fillId="0" borderId="12" xfId="0" applyFont="1" applyBorder="1" applyAlignment="1">
      <alignment horizontal="center" wrapText="1"/>
    </xf>
    <xf numFmtId="5" fontId="1" fillId="0" borderId="1" xfId="1" applyNumberFormat="1" applyFont="1" applyBorder="1" applyAlignment="1">
      <alignment wrapText="1"/>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7"/>
  <sheetViews>
    <sheetView tabSelected="1" topLeftCell="A2" zoomScale="80" zoomScaleNormal="80" workbookViewId="0">
      <selection activeCell="A12" sqref="A12"/>
    </sheetView>
  </sheetViews>
  <sheetFormatPr defaultColWidth="9.140625" defaultRowHeight="15.6"/>
  <cols>
    <col min="1" max="1" width="56.7109375" style="1" customWidth="1"/>
    <col min="2" max="2" width="43.140625" style="45" customWidth="1"/>
    <col min="3" max="3" width="17.140625" style="1" bestFit="1" customWidth="1"/>
    <col min="4" max="4" width="16.5703125" style="1" customWidth="1"/>
    <col min="5" max="5" width="17.5703125" style="1" customWidth="1"/>
    <col min="6" max="6" width="15.140625" style="1" customWidth="1"/>
    <col min="7" max="7" width="14.5703125" style="1" customWidth="1"/>
    <col min="8" max="8" width="15.28515625" style="1" customWidth="1"/>
    <col min="9" max="9" width="15" style="1" customWidth="1"/>
    <col min="10" max="10" width="15.28515625" style="1" customWidth="1"/>
    <col min="11" max="16384" width="9.140625" style="1"/>
  </cols>
  <sheetData>
    <row r="1" spans="1:10" ht="31.5">
      <c r="A1" s="14" t="s">
        <v>0</v>
      </c>
      <c r="B1" s="14" t="s">
        <v>1</v>
      </c>
      <c r="C1" s="14" t="s">
        <v>2</v>
      </c>
      <c r="D1" s="14" t="s">
        <v>3</v>
      </c>
      <c r="E1" s="14" t="s">
        <v>4</v>
      </c>
      <c r="F1" s="14" t="s">
        <v>5</v>
      </c>
      <c r="G1" s="14" t="s">
        <v>6</v>
      </c>
      <c r="H1" s="14" t="s">
        <v>7</v>
      </c>
      <c r="I1" s="14" t="s">
        <v>8</v>
      </c>
      <c r="J1" s="14" t="s">
        <v>9</v>
      </c>
    </row>
    <row r="2" spans="1:10" s="21" customFormat="1" ht="63">
      <c r="A2" s="30" t="s">
        <v>10</v>
      </c>
      <c r="B2" s="30" t="s">
        <v>11</v>
      </c>
      <c r="C2" s="16">
        <v>15</v>
      </c>
      <c r="D2" s="17">
        <v>1</v>
      </c>
      <c r="E2" s="16">
        <f>C2*D2</f>
        <v>15</v>
      </c>
      <c r="F2" s="17">
        <v>4.75</v>
      </c>
      <c r="G2" s="16">
        <f>E2*F2</f>
        <v>71.25</v>
      </c>
      <c r="H2" s="18">
        <f>D$33</f>
        <v>79.06295754026354</v>
      </c>
      <c r="I2" s="19">
        <f>G2*H2</f>
        <v>5633.2357247437776</v>
      </c>
      <c r="J2" s="20">
        <v>0</v>
      </c>
    </row>
    <row r="4" spans="1:10" ht="31.5">
      <c r="A4" s="67" t="s">
        <v>0</v>
      </c>
      <c r="B4" s="68" t="s">
        <v>1</v>
      </c>
      <c r="C4" s="14" t="s">
        <v>2</v>
      </c>
      <c r="D4" s="14" t="s">
        <v>12</v>
      </c>
      <c r="E4" s="14" t="s">
        <v>4</v>
      </c>
      <c r="F4" s="14" t="s">
        <v>5</v>
      </c>
      <c r="G4" s="14" t="s">
        <v>6</v>
      </c>
      <c r="H4" s="14" t="s">
        <v>7</v>
      </c>
      <c r="I4" s="14" t="s">
        <v>8</v>
      </c>
      <c r="J4" s="14" t="s">
        <v>9</v>
      </c>
    </row>
    <row r="5" spans="1:10" s="21" customFormat="1" ht="31.5">
      <c r="A5" s="58">
        <v>107.80500000000001</v>
      </c>
      <c r="B5" s="66" t="s">
        <v>13</v>
      </c>
      <c r="C5" s="32">
        <v>7130</v>
      </c>
      <c r="D5" s="17">
        <v>1</v>
      </c>
      <c r="E5" s="32">
        <f>C5*D5</f>
        <v>7130</v>
      </c>
      <c r="F5" s="17">
        <v>1.105</v>
      </c>
      <c r="G5" s="32">
        <f>ROUND(E5*(F5),2)</f>
        <v>7878.65</v>
      </c>
      <c r="H5" s="18">
        <f>D$33</f>
        <v>79.06295754026354</v>
      </c>
      <c r="I5" s="19">
        <f>G5*H5</f>
        <v>622909.37042459729</v>
      </c>
      <c r="J5" s="20">
        <v>0</v>
      </c>
    </row>
    <row r="6" spans="1:10" s="21" customFormat="1" ht="15.75">
      <c r="A6" s="1"/>
      <c r="B6" s="45"/>
      <c r="C6" s="1"/>
      <c r="D6" s="1"/>
      <c r="E6" s="1"/>
      <c r="F6" s="1"/>
      <c r="G6" s="1"/>
      <c r="H6" s="1"/>
      <c r="I6" s="1"/>
      <c r="J6" s="1"/>
    </row>
    <row r="7" spans="1:10" s="21" customFormat="1" ht="31.5">
      <c r="A7" s="14" t="s">
        <v>0</v>
      </c>
      <c r="B7" s="14" t="s">
        <v>1</v>
      </c>
      <c r="C7" s="14" t="s">
        <v>2</v>
      </c>
      <c r="D7" s="14" t="s">
        <v>12</v>
      </c>
      <c r="E7" s="14" t="s">
        <v>4</v>
      </c>
      <c r="F7" s="14" t="s">
        <v>5</v>
      </c>
      <c r="G7" s="14" t="s">
        <v>6</v>
      </c>
      <c r="H7" s="14" t="s">
        <v>7</v>
      </c>
      <c r="I7" s="14" t="s">
        <v>8</v>
      </c>
      <c r="J7" s="14" t="s">
        <v>9</v>
      </c>
    </row>
    <row r="8" spans="1:10" s="21" customFormat="1" ht="31.5">
      <c r="A8" s="58">
        <v>107.80500000000001</v>
      </c>
      <c r="B8" s="57" t="s">
        <v>14</v>
      </c>
      <c r="C8" s="32">
        <v>3500</v>
      </c>
      <c r="D8" s="17">
        <v>1</v>
      </c>
      <c r="E8" s="32">
        <f>C8*D8</f>
        <v>3500</v>
      </c>
      <c r="F8" s="17">
        <v>0.85199999999999998</v>
      </c>
      <c r="G8" s="32">
        <f>E8*(F8)</f>
        <v>2982</v>
      </c>
      <c r="H8" s="18">
        <f>D$33</f>
        <v>79.06295754026354</v>
      </c>
      <c r="I8" s="19">
        <f>G8*H8</f>
        <v>235765.73938506588</v>
      </c>
      <c r="J8" s="20">
        <v>0</v>
      </c>
    </row>
    <row r="9" spans="1:10" ht="15.75">
      <c r="C9" s="46"/>
      <c r="D9" s="46"/>
      <c r="E9" s="46"/>
      <c r="F9" s="46"/>
      <c r="G9" s="46"/>
      <c r="H9" s="46"/>
      <c r="I9" s="46"/>
      <c r="J9" s="46"/>
    </row>
    <row r="10" spans="1:10" ht="31.5">
      <c r="A10" s="55" t="s">
        <v>0</v>
      </c>
      <c r="B10" s="14" t="s">
        <v>1</v>
      </c>
      <c r="C10" s="55" t="s">
        <v>2</v>
      </c>
      <c r="D10" s="14" t="s">
        <v>12</v>
      </c>
      <c r="E10" s="55" t="s">
        <v>4</v>
      </c>
      <c r="F10" s="55" t="s">
        <v>5</v>
      </c>
      <c r="G10" s="55" t="s">
        <v>6</v>
      </c>
      <c r="H10" s="55" t="s">
        <v>7</v>
      </c>
      <c r="I10" s="55" t="s">
        <v>8</v>
      </c>
      <c r="J10" s="55" t="s">
        <v>9</v>
      </c>
    </row>
    <row r="11" spans="1:10" s="21" customFormat="1" ht="126">
      <c r="A11" s="65" t="s">
        <v>15</v>
      </c>
      <c r="B11" s="58" t="s">
        <v>16</v>
      </c>
      <c r="C11" s="50">
        <v>154</v>
      </c>
      <c r="D11" s="51">
        <v>4.1558000000000002</v>
      </c>
      <c r="E11" s="51">
        <f>C11*D11</f>
        <v>639.9932</v>
      </c>
      <c r="F11" s="50">
        <v>4.75</v>
      </c>
      <c r="G11" s="51">
        <f>E11*F11</f>
        <v>3039.9677000000001</v>
      </c>
      <c r="H11" s="52">
        <f>D33</f>
        <v>79.06295754026354</v>
      </c>
      <c r="I11" s="53">
        <f>G11*H11</f>
        <v>240348.83718887263</v>
      </c>
      <c r="J11" s="54">
        <v>0</v>
      </c>
    </row>
    <row r="12" spans="1:10" ht="15.75"/>
    <row r="13" spans="1:10" s="27" customFormat="1" ht="31.5">
      <c r="A13" s="49" t="s">
        <v>0</v>
      </c>
      <c r="B13" s="14" t="s">
        <v>1</v>
      </c>
      <c r="C13" s="49" t="s">
        <v>2</v>
      </c>
      <c r="D13" s="14" t="s">
        <v>12</v>
      </c>
      <c r="E13" s="49" t="s">
        <v>4</v>
      </c>
      <c r="F13" s="49" t="s">
        <v>5</v>
      </c>
      <c r="G13" s="49" t="s">
        <v>6</v>
      </c>
      <c r="H13" s="49" t="s">
        <v>7</v>
      </c>
      <c r="I13" s="49" t="s">
        <v>8</v>
      </c>
      <c r="J13" s="49" t="s">
        <v>9</v>
      </c>
    </row>
    <row r="14" spans="1:10" s="27" customFormat="1" ht="15.75">
      <c r="A14" s="59" t="s">
        <v>17</v>
      </c>
      <c r="B14" s="59" t="s">
        <v>18</v>
      </c>
      <c r="C14" s="40">
        <v>468</v>
      </c>
      <c r="D14" s="40">
        <v>1</v>
      </c>
      <c r="E14" s="41">
        <f t="shared" ref="E14" si="0">C14*D14</f>
        <v>468</v>
      </c>
      <c r="F14" s="40">
        <v>40</v>
      </c>
      <c r="G14" s="42">
        <f t="shared" ref="G14" si="1">E14*F14</f>
        <v>18720</v>
      </c>
      <c r="H14" s="18">
        <f>D$33</f>
        <v>79.06295754026354</v>
      </c>
      <c r="I14" s="43">
        <f t="shared" ref="I14" si="2">G14*H14</f>
        <v>1480058.5651537334</v>
      </c>
      <c r="J14" s="44">
        <v>0</v>
      </c>
    </row>
    <row r="15" spans="1:10" s="27" customFormat="1" ht="15.75">
      <c r="A15" s="22"/>
      <c r="B15" s="60"/>
      <c r="C15" s="22"/>
      <c r="D15" s="22"/>
      <c r="E15" s="23"/>
      <c r="F15" s="22"/>
      <c r="G15" s="22"/>
      <c r="H15" s="24"/>
      <c r="I15" s="25"/>
      <c r="J15" s="26"/>
    </row>
    <row r="16" spans="1:10" ht="31.5">
      <c r="A16" s="48" t="s">
        <v>0</v>
      </c>
      <c r="B16" s="14" t="s">
        <v>1</v>
      </c>
      <c r="C16" s="14" t="s">
        <v>2</v>
      </c>
      <c r="D16" s="14" t="s">
        <v>12</v>
      </c>
      <c r="E16" s="14" t="s">
        <v>4</v>
      </c>
      <c r="F16" s="14" t="s">
        <v>5</v>
      </c>
      <c r="G16" s="14" t="s">
        <v>6</v>
      </c>
      <c r="H16" s="14" t="s">
        <v>7</v>
      </c>
      <c r="I16" s="14" t="s">
        <v>8</v>
      </c>
      <c r="J16" s="14" t="s">
        <v>9</v>
      </c>
    </row>
    <row r="17" spans="1:14" s="21" customFormat="1" ht="47.25">
      <c r="A17" s="57" t="s">
        <v>19</v>
      </c>
      <c r="B17" s="30" t="s">
        <v>20</v>
      </c>
      <c r="C17" s="16">
        <v>24</v>
      </c>
      <c r="D17" s="17">
        <v>1</v>
      </c>
      <c r="E17" s="16">
        <f>C17*D17</f>
        <v>24</v>
      </c>
      <c r="F17" s="17">
        <v>4.75</v>
      </c>
      <c r="G17" s="17">
        <f>E17*F17</f>
        <v>114</v>
      </c>
      <c r="H17" s="18">
        <f>D$33</f>
        <v>79.06295754026354</v>
      </c>
      <c r="I17" s="19">
        <f>G17*H17</f>
        <v>9013.1771595900427</v>
      </c>
      <c r="J17" s="20">
        <v>0</v>
      </c>
    </row>
    <row r="18" spans="1:14" ht="15.75"/>
    <row r="19" spans="1:14" ht="31.5">
      <c r="A19" s="14" t="s">
        <v>0</v>
      </c>
      <c r="B19" s="14" t="s">
        <v>1</v>
      </c>
      <c r="C19" s="14" t="s">
        <v>2</v>
      </c>
      <c r="D19" s="14" t="s">
        <v>12</v>
      </c>
      <c r="E19" s="14" t="s">
        <v>4</v>
      </c>
      <c r="F19" s="14" t="s">
        <v>5</v>
      </c>
      <c r="G19" s="14" t="s">
        <v>6</v>
      </c>
      <c r="H19" s="14" t="s">
        <v>7</v>
      </c>
      <c r="I19" s="14" t="s">
        <v>8</v>
      </c>
      <c r="J19" s="14" t="s">
        <v>9</v>
      </c>
    </row>
    <row r="20" spans="1:14" s="21" customFormat="1" ht="31.5">
      <c r="A20" s="57" t="s">
        <v>21</v>
      </c>
      <c r="B20" s="30" t="s">
        <v>22</v>
      </c>
      <c r="C20" s="16">
        <v>700</v>
      </c>
      <c r="D20" s="17">
        <v>1</v>
      </c>
      <c r="E20" s="16">
        <f>C20*D20</f>
        <v>700</v>
      </c>
      <c r="F20" s="17">
        <v>4.75</v>
      </c>
      <c r="G20" s="32">
        <f>E20*F20</f>
        <v>3325</v>
      </c>
      <c r="H20" s="18">
        <f>D$33</f>
        <v>79.06295754026354</v>
      </c>
      <c r="I20" s="19">
        <f>G20*H20</f>
        <v>262884.33382137626</v>
      </c>
      <c r="J20" s="20">
        <v>0</v>
      </c>
    </row>
    <row r="21" spans="1:14" ht="15.75"/>
    <row r="22" spans="1:14" ht="31.5">
      <c r="A22" s="14" t="s">
        <v>0</v>
      </c>
      <c r="B22" s="14" t="s">
        <v>1</v>
      </c>
      <c r="C22" s="14" t="s">
        <v>2</v>
      </c>
      <c r="D22" s="14" t="s">
        <v>12</v>
      </c>
      <c r="E22" s="14" t="s">
        <v>4</v>
      </c>
      <c r="F22" s="14" t="s">
        <v>5</v>
      </c>
      <c r="G22" s="14" t="s">
        <v>6</v>
      </c>
      <c r="H22" s="14" t="s">
        <v>7</v>
      </c>
      <c r="I22" s="14" t="s">
        <v>8</v>
      </c>
      <c r="J22" s="14" t="s">
        <v>9</v>
      </c>
    </row>
    <row r="23" spans="1:14" s="21" customFormat="1" ht="31.5">
      <c r="A23" s="57">
        <v>173.64</v>
      </c>
      <c r="B23" s="30" t="s">
        <v>23</v>
      </c>
      <c r="C23" s="32">
        <v>3200</v>
      </c>
      <c r="D23" s="17">
        <v>1</v>
      </c>
      <c r="E23" s="32">
        <f>C23*D23</f>
        <v>3200</v>
      </c>
      <c r="F23" s="17">
        <v>4.75</v>
      </c>
      <c r="G23" s="32">
        <f>E23*F23</f>
        <v>15200</v>
      </c>
      <c r="H23" s="18">
        <f>D$33</f>
        <v>79.06295754026354</v>
      </c>
      <c r="I23" s="19">
        <f>G23*H23</f>
        <v>1201756.9546120057</v>
      </c>
      <c r="J23" s="20">
        <v>0</v>
      </c>
    </row>
    <row r="24" spans="1:14" ht="15.75"/>
    <row r="25" spans="1:14" ht="31.5">
      <c r="A25" s="14" t="s">
        <v>0</v>
      </c>
      <c r="B25" s="14" t="s">
        <v>1</v>
      </c>
      <c r="C25" s="14" t="s">
        <v>2</v>
      </c>
      <c r="D25" s="14" t="s">
        <v>12</v>
      </c>
      <c r="E25" s="14" t="s">
        <v>4</v>
      </c>
      <c r="F25" s="14" t="s">
        <v>5</v>
      </c>
      <c r="G25" s="14" t="s">
        <v>6</v>
      </c>
      <c r="H25" s="14" t="s">
        <v>7</v>
      </c>
      <c r="I25" s="14" t="s">
        <v>8</v>
      </c>
      <c r="J25" s="14" t="s">
        <v>9</v>
      </c>
    </row>
    <row r="26" spans="1:14" s="21" customFormat="1" ht="15.75">
      <c r="A26" s="30">
        <v>173.196</v>
      </c>
      <c r="B26" s="30" t="s">
        <v>24</v>
      </c>
      <c r="C26" s="17">
        <v>5</v>
      </c>
      <c r="D26" s="17">
        <v>1</v>
      </c>
      <c r="E26" s="16">
        <f t="shared" ref="E26" si="3">C26*D26</f>
        <v>5</v>
      </c>
      <c r="F26" s="17">
        <v>4.75</v>
      </c>
      <c r="G26" s="16">
        <f t="shared" ref="G26" si="4">E26*F26</f>
        <v>23.75</v>
      </c>
      <c r="H26" s="18">
        <f>D$33</f>
        <v>79.06295754026354</v>
      </c>
      <c r="I26" s="19">
        <f t="shared" ref="I26" si="5">G26*H26</f>
        <v>1877.7452415812591</v>
      </c>
      <c r="J26" s="20">
        <v>0</v>
      </c>
    </row>
    <row r="27" spans="1:14" ht="15.75"/>
    <row r="28" spans="1:14" ht="31.5">
      <c r="A28" s="4"/>
      <c r="B28" s="61"/>
      <c r="C28" s="49" t="s">
        <v>25</v>
      </c>
      <c r="D28" s="49" t="s">
        <v>26</v>
      </c>
      <c r="E28" s="49" t="s">
        <v>6</v>
      </c>
      <c r="F28" s="49" t="s">
        <v>8</v>
      </c>
      <c r="G28" s="49" t="s">
        <v>9</v>
      </c>
      <c r="H28" s="9"/>
      <c r="I28" s="4"/>
      <c r="J28" s="4"/>
      <c r="K28" s="4"/>
      <c r="L28" s="4"/>
      <c r="M28" s="4"/>
    </row>
    <row r="29" spans="1:14" ht="15.75">
      <c r="A29" s="5"/>
      <c r="B29" s="61"/>
      <c r="C29" s="33">
        <f>SUM(C1:C26)</f>
        <v>15196</v>
      </c>
      <c r="D29" s="33">
        <f>SUM(E2:E27)</f>
        <v>15681.993200000001</v>
      </c>
      <c r="E29" s="34">
        <f>ROUND(SUM(G2:G27),0)</f>
        <v>51355</v>
      </c>
      <c r="F29" s="2">
        <f>SUM(I2:I27)</f>
        <v>4060247.9587115664</v>
      </c>
      <c r="G29" s="3">
        <f>SUM(J2:J27)</f>
        <v>0</v>
      </c>
      <c r="H29" s="10"/>
      <c r="I29" s="4"/>
      <c r="J29" s="4"/>
      <c r="K29" s="4"/>
      <c r="L29" s="4"/>
      <c r="M29" s="4"/>
    </row>
    <row r="30" spans="1:14" ht="15.75">
      <c r="A30" s="5"/>
      <c r="B30" s="61"/>
      <c r="C30" s="47"/>
      <c r="D30" s="47"/>
      <c r="E30" s="47"/>
      <c r="F30" s="47"/>
      <c r="G30" s="11"/>
      <c r="H30" s="5"/>
      <c r="I30" s="5"/>
      <c r="J30" s="5"/>
      <c r="K30" s="4"/>
      <c r="L30" s="4"/>
      <c r="M30" s="4"/>
      <c r="N30" s="9"/>
    </row>
    <row r="31" spans="1:14" ht="15.75">
      <c r="A31" s="28"/>
      <c r="B31" s="62"/>
      <c r="C31" s="29"/>
      <c r="D31" s="29"/>
      <c r="E31" s="6"/>
      <c r="F31" s="7"/>
      <c r="G31" s="8"/>
      <c r="H31" s="4"/>
      <c r="I31" s="4"/>
      <c r="J31" s="4"/>
      <c r="K31" s="4"/>
      <c r="L31" s="4"/>
      <c r="M31" s="4"/>
      <c r="N31" s="9"/>
    </row>
    <row r="32" spans="1:14" ht="31.5">
      <c r="A32" s="15"/>
      <c r="B32" s="63" t="s">
        <v>27</v>
      </c>
      <c r="C32" s="56" t="s">
        <v>28</v>
      </c>
      <c r="D32" s="56" t="s">
        <v>29</v>
      </c>
      <c r="F32" s="4"/>
      <c r="G32" s="4"/>
      <c r="H32" s="4"/>
      <c r="I32" s="4"/>
      <c r="J32" s="4"/>
      <c r="K32" s="4"/>
      <c r="L32" s="4"/>
      <c r="M32" s="4"/>
      <c r="N32" s="4"/>
    </row>
    <row r="33" spans="1:14" ht="141.75">
      <c r="A33" s="45" t="s">
        <v>30</v>
      </c>
      <c r="B33" s="15">
        <v>54</v>
      </c>
      <c r="C33" s="31">
        <v>0.68300000000000005</v>
      </c>
      <c r="D33" s="18">
        <f>B33/C33</f>
        <v>79.06295754026354</v>
      </c>
      <c r="E33" s="4"/>
      <c r="F33" s="4"/>
      <c r="G33" s="4"/>
      <c r="H33" s="4"/>
      <c r="I33" s="4"/>
      <c r="J33" s="4"/>
      <c r="K33" s="4"/>
      <c r="L33" s="4"/>
      <c r="M33" s="4"/>
      <c r="N33" s="4"/>
    </row>
    <row r="34" spans="1:14" ht="15.75">
      <c r="C34" s="4"/>
      <c r="D34" s="4"/>
      <c r="E34" s="4"/>
      <c r="F34" s="4"/>
      <c r="G34" s="4"/>
      <c r="H34" s="4"/>
      <c r="I34" s="4"/>
      <c r="J34" s="4"/>
      <c r="K34" s="4"/>
      <c r="L34" s="4"/>
      <c r="M34" s="4"/>
      <c r="N34" s="4"/>
    </row>
    <row r="35" spans="1:14" ht="15.75">
      <c r="B35" s="64"/>
    </row>
    <row r="36" spans="1:14" ht="15.75"/>
    <row r="37" spans="1:14" ht="15.75"/>
    <row r="38" spans="1:14" ht="15.75"/>
    <row r="39" spans="1:14" ht="15.75"/>
    <row r="40" spans="1:14" ht="15.75"/>
    <row r="41" spans="1:14" ht="15.75"/>
    <row r="42" spans="1:14" ht="15.75"/>
    <row r="43" spans="1:14" ht="15.75"/>
    <row r="44" spans="1:14" ht="15.75"/>
    <row r="45" spans="1:14" ht="15.75"/>
    <row r="46" spans="1:14" ht="15.75"/>
    <row r="47" spans="1:14" ht="15.75"/>
  </sheetData>
  <pageMargins left="0.7" right="0.7" top="0.75" bottom="0.75" header="0.3" footer="0.3"/>
  <pageSetup scale="7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F8"/>
  <sheetViews>
    <sheetView workbookViewId="0">
      <selection activeCell="F5" sqref="F5"/>
    </sheetView>
  </sheetViews>
  <sheetFormatPr defaultColWidth="9.140625" defaultRowHeight="15.6"/>
  <cols>
    <col min="1" max="1" width="40.5703125" style="13" customWidth="1"/>
    <col min="2" max="2" width="12.7109375" style="13" customWidth="1"/>
    <col min="3" max="3" width="18.42578125" style="13" customWidth="1"/>
    <col min="4" max="4" width="17.140625" style="13" customWidth="1"/>
    <col min="5" max="5" width="14" style="13" customWidth="1"/>
    <col min="6" max="6" width="21.140625" style="13" customWidth="1"/>
    <col min="7" max="16384" width="9.140625" style="13"/>
  </cols>
  <sheetData>
    <row r="4" spans="1:6" ht="46.9">
      <c r="B4" s="14" t="s">
        <v>31</v>
      </c>
      <c r="C4" s="14" t="s">
        <v>32</v>
      </c>
      <c r="D4" s="14" t="s">
        <v>33</v>
      </c>
      <c r="E4" s="14" t="s">
        <v>7</v>
      </c>
      <c r="F4" s="14" t="s">
        <v>8</v>
      </c>
    </row>
    <row r="5" spans="1:6" ht="15.75">
      <c r="B5" s="35">
        <f>Sheet1!D29</f>
        <v>15681.993200000001</v>
      </c>
      <c r="C5" s="12">
        <v>30</v>
      </c>
      <c r="D5" s="35">
        <f>B5*(C5/60)</f>
        <v>7840.9966000000004</v>
      </c>
      <c r="E5" s="39">
        <f>D8</f>
        <v>64.841040000000007</v>
      </c>
      <c r="F5" s="69">
        <f>D5*E5</f>
        <v>508418.37418046407</v>
      </c>
    </row>
    <row r="8" spans="1:6" ht="189">
      <c r="A8" s="13" t="s">
        <v>34</v>
      </c>
      <c r="B8" s="36">
        <v>47.52</v>
      </c>
      <c r="C8" s="37">
        <v>0.36449999999999999</v>
      </c>
      <c r="D8" s="38">
        <f>B8*(100%+C8)</f>
        <v>64.841040000000007</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EB2C590C5B0E548BBB80B30B4757BD0" ma:contentTypeVersion="16" ma:contentTypeDescription="Create a new document." ma:contentTypeScope="" ma:versionID="5f9698f9de303dd2c3ea1a59372e54df">
  <xsd:schema xmlns:xsd="http://www.w3.org/2001/XMLSchema" xmlns:xs="http://www.w3.org/2001/XMLSchema" xmlns:p="http://schemas.microsoft.com/office/2006/metadata/properties" xmlns:ns2="63ed583d-7590-47b9-98bc-2af72f9646ac" xmlns:ns3="b3ce6949-99fe-4549-b75a-2322037c47c1" targetNamespace="http://schemas.microsoft.com/office/2006/metadata/properties" ma:root="true" ma:fieldsID="9803e47f73ae9f1eec2ccffd3f3149bf" ns2:_="" ns3:_="">
    <xsd:import namespace="63ed583d-7590-47b9-98bc-2af72f9646ac"/>
    <xsd:import namespace="b3ce6949-99fe-4549-b75a-2322037c47c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Location" minOccurs="0"/>
                <xsd:element ref="ns2:MediaServiceGenerationTime" minOccurs="0"/>
                <xsd:element ref="ns2:MediaServiceEventHashCode"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ed583d-7590-47b9-98bc-2af72f9646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ce6949-99fe-4549-b75a-2322037c47c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7302EC2-2C43-4216-B161-E8DC6269F2EB}"/>
</file>

<file path=customXml/itemProps2.xml><?xml version="1.0" encoding="utf-8"?>
<ds:datastoreItem xmlns:ds="http://schemas.openxmlformats.org/officeDocument/2006/customXml" ds:itemID="{D48C66CB-7406-4384-A4BB-3A5E31946E27}"/>
</file>

<file path=customXml/itemProps3.xml><?xml version="1.0" encoding="utf-8"?>
<ds:datastoreItem xmlns:ds="http://schemas.openxmlformats.org/officeDocument/2006/customXml" ds:itemID="{F0CBEDB0-C2A9-42A1-B805-7FD18ED02581}"/>
</file>

<file path=docProps/app.xml><?xml version="1.0" encoding="utf-8"?>
<Properties xmlns="http://schemas.openxmlformats.org/officeDocument/2006/extended-properties" xmlns:vt="http://schemas.openxmlformats.org/officeDocument/2006/docPropsVTypes">
  <Application>Microsoft Excel Online</Application>
  <Manager/>
  <Company>DOT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Geller, Shelby (PHMSA)</dc:creator>
  <cp:keywords/>
  <dc:description/>
  <cp:lastModifiedBy>Geller, Shelby (PHMSA)</cp:lastModifiedBy>
  <cp:revision/>
  <dcterms:created xsi:type="dcterms:W3CDTF">2017-10-30T20:20:31Z</dcterms:created>
  <dcterms:modified xsi:type="dcterms:W3CDTF">2020-06-30T20:37:40Z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0x010100FEB2C590C5B0E548BBB80B30B4757BD0</vt:lpwstr>
  </property>
</Properties>
</file>