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8"/>
  <workbookPr/>
  <mc:AlternateContent xmlns:mc="http://schemas.openxmlformats.org/markup-compatibility/2006">
    <mc:Choice Requires="x15">
      <x15ac:absPath xmlns:x15ac="http://schemas.microsoft.com/office/spreadsheetml/2010/11/ac" url="https://usdot.sharepoint.com/teams/phmsa-PHH10/Shared Documents/OHMS Information Collection/OMB Control Numbers/2137-0559 - Rail Carriers &amp; Tank Car Tank Requirements/2020 HM-215O/"/>
    </mc:Choice>
  </mc:AlternateContent>
  <xr:revisionPtr revIDLastSave="14" documentId="11_90BE7CFC4004EB9B65E11FD923D00E7AEE77BBCB" xr6:coauthVersionLast="45" xr6:coauthVersionMax="45" xr10:uidLastSave="{77754173-9733-4BDE-B1EC-7DB139E68294}"/>
  <bookViews>
    <workbookView xWindow="0" yWindow="0" windowWidth="19176" windowHeight="8076" activeTab="1" xr2:uid="{00000000-000D-0000-FFFF-FFFF00000000}"/>
  </bookViews>
  <sheets>
    <sheet name="Sheet1" sheetId="1" r:id="rId1"/>
    <sheet name="Federal Government" sheetId="2" r:id="rId2"/>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2" l="1"/>
  <c r="E4" i="2"/>
  <c r="D6" i="2"/>
  <c r="G38" i="1" l="1"/>
  <c r="D40" i="1"/>
  <c r="H32" i="1" l="1"/>
  <c r="H29" i="1"/>
  <c r="H26" i="1"/>
  <c r="H23" i="1"/>
  <c r="H20" i="1"/>
  <c r="H17" i="1"/>
  <c r="H14" i="1"/>
  <c r="H11" i="1"/>
  <c r="H8" i="1"/>
  <c r="H5" i="1"/>
  <c r="H2" i="1"/>
  <c r="D4" i="2"/>
  <c r="F4" i="2" s="1"/>
  <c r="C38" i="1" l="1"/>
  <c r="E23" i="1"/>
  <c r="E14" i="1"/>
  <c r="G14" i="1" s="1"/>
  <c r="I14" i="1" s="1"/>
  <c r="G23" i="1" l="1"/>
  <c r="I23" i="1" s="1"/>
  <c r="E32" i="1"/>
  <c r="E26" i="1"/>
  <c r="E29" i="1"/>
  <c r="E20" i="1"/>
  <c r="E17" i="1"/>
  <c r="E8" i="1"/>
  <c r="G8" i="1" s="1"/>
  <c r="I8" i="1" s="1"/>
  <c r="E5" i="1"/>
  <c r="E2" i="1"/>
  <c r="G2" i="1" s="1"/>
  <c r="I2" i="1" s="1"/>
  <c r="E11" i="1"/>
  <c r="G11" i="1" s="1"/>
  <c r="I11" i="1" s="1"/>
  <c r="G17" i="1" l="1"/>
  <c r="I17" i="1" s="1"/>
  <c r="G32" i="1"/>
  <c r="I32" i="1" s="1"/>
  <c r="G29" i="1"/>
  <c r="I29" i="1" s="1"/>
  <c r="G26" i="1"/>
  <c r="I26" i="1" s="1"/>
  <c r="G20" i="1"/>
  <c r="I20" i="1" s="1"/>
  <c r="G5" i="1"/>
  <c r="I5" i="1" s="1"/>
  <c r="D38" i="1"/>
  <c r="E38" i="1" l="1"/>
  <c r="F38" i="1"/>
</calcChain>
</file>

<file path=xl/sharedStrings.xml><?xml version="1.0" encoding="utf-8"?>
<sst xmlns="http://schemas.openxmlformats.org/spreadsheetml/2006/main" count="145" uniqueCount="41">
  <si>
    <t>Regulation</t>
  </si>
  <si>
    <t>Information Collection Request</t>
  </si>
  <si>
    <t>Number of Respondents</t>
  </si>
  <si>
    <t>Response per Carrier</t>
  </si>
  <si>
    <t>Number of Responses</t>
  </si>
  <si>
    <t>Hours per Response</t>
  </si>
  <si>
    <t>Total Burden Hours</t>
  </si>
  <si>
    <t>Salary Cost per Hour</t>
  </si>
  <si>
    <t>Total Salary Cost</t>
  </si>
  <si>
    <t>Annual Burden Costs</t>
  </si>
  <si>
    <t>Section 172.102, special provisions B45, B46, B55, B61, B69, B77, B81</t>
  </si>
  <si>
    <t>Tank Car Approvals</t>
  </si>
  <si>
    <t>Response per Respondent</t>
  </si>
  <si>
    <t>Minutes per Response</t>
  </si>
  <si>
    <t>Section 173.31(a)(2)</t>
  </si>
  <si>
    <t>AAR approval required when a tank car is proposed for commodity service other than specified on a certificate of construction</t>
  </si>
  <si>
    <t>Section 173.31(b)(6)(ii)</t>
  </si>
  <si>
    <t>Annual tank car owner progress report to FRA</t>
  </si>
  <si>
    <t>Sections 173.314, 173.319</t>
  </si>
  <si>
    <t>Compressed Gases and Cyrogenic Liquids in Tank Cars and Multi Unit Tank Cars Reporting</t>
  </si>
  <si>
    <t>Section 174.20(b)</t>
  </si>
  <si>
    <t>Reporting to the Bureau of Explosives regarding any restrictions over any portion of its lines</t>
  </si>
  <si>
    <t>Section 174.50</t>
  </si>
  <si>
    <t>Nonconforming bulk packages must be repaired or approved from movement by the FRA</t>
  </si>
  <si>
    <t>HM-215O Changes</t>
  </si>
  <si>
    <t>Section 174.63</t>
  </si>
  <si>
    <t>FRA Approval for transportation of bulk packages containing a hazardous material in COFC or TOFC service</t>
  </si>
  <si>
    <t>Section 174.104(c), (d), (e), (f)</t>
  </si>
  <si>
    <t>Division 1.1 or 1.2 explosive material inspection and Car Certificate requirements</t>
  </si>
  <si>
    <t>Section 174.114</t>
  </si>
  <si>
    <t>Record when a car seal is changed when the car is placarded with Division 1.1 or 1.2 explosive materials</t>
  </si>
  <si>
    <t>Sections 179.22, 180.515, 180.517</t>
  </si>
  <si>
    <t>Initial marking, requalification marking, and requalification reporting requirements</t>
  </si>
  <si>
    <t>Sections 179.7, 180.505</t>
  </si>
  <si>
    <t>Quality assurance program</t>
  </si>
  <si>
    <t>Total Number of Respondents</t>
  </si>
  <si>
    <t>Total Number of Responses</t>
  </si>
  <si>
    <t>Total Burden Cost</t>
  </si>
  <si>
    <t>Occupation labor rates based on 2017 Occupational and Employment Statistics Survey (OES) for “Transportation, Storage, and Distribution Managers (11-3071)” in the Transportation and Warehousing industry.  The hourly mean wage for this occupation ($46.84) is adjusted to reflect the total costs of employee compensation based on the BLS Employer Costs for Employee Compensation Summary, which indicates that wages for civilian workers are 68.3 percent of total compensation (total wage = wage rate/wage % of total compensation).</t>
  </si>
  <si>
    <t>Hours per Responses</t>
  </si>
  <si>
    <t>Cost to review and approve approvals PHMSA used annual wage data from the Office of Personnel Management (OPM) to estimate wages for its staff at the 2019 General Schedule (GS) level 13, step 1, wage class for the Washington-Baltimore-Northern Virginia metropolitan area. In accordance with the OMB Circular No. A-76 (M-07-02; 2006), PHMSA included a load factor of 36.45 percent for the Federal wage to account for fringe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</si>
</sst>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
    <numFmt numFmtId="165" formatCode="&quot;$&quot;#,##0.00"/>
  </numFmts>
  <fonts count="4">
    <font>
      <sz val="11"/>
      <color theme="1"/>
      <name val="Calibri"/>
      <family val="2"/>
      <scheme val="minor"/>
    </font>
    <font>
      <sz val="12"/>
      <color theme="1"/>
      <name val="Times New Roman"/>
      <family val="1"/>
    </font>
    <font>
      <b/>
      <u/>
      <sz val="12"/>
      <color theme="1"/>
      <name val="Times New Roman"/>
      <family val="1"/>
    </font>
    <font>
      <b/>
      <sz val="12"/>
      <color theme="1"/>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2"/>
      </left>
      <right style="thin">
        <color theme="2"/>
      </right>
      <top style="thin">
        <color theme="2"/>
      </top>
      <bottom style="thin">
        <color theme="2"/>
      </bottom>
      <diagonal/>
    </border>
    <border>
      <left style="thin">
        <color theme="1"/>
      </left>
      <right style="thin">
        <color theme="1"/>
      </right>
      <top style="thin">
        <color theme="1"/>
      </top>
      <bottom style="thin">
        <color theme="1"/>
      </bottom>
      <diagonal/>
    </border>
    <border>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top style="thin">
        <color theme="2"/>
      </top>
      <bottom style="thin">
        <color theme="2"/>
      </bottom>
      <diagonal/>
    </border>
    <border>
      <left style="thin">
        <color theme="2"/>
      </left>
      <right style="thin">
        <color theme="2"/>
      </right>
      <top style="thin">
        <color theme="2"/>
      </top>
      <bottom/>
      <diagonal/>
    </border>
    <border>
      <left/>
      <right/>
      <top/>
      <bottom style="thin">
        <color theme="2"/>
      </bottom>
      <diagonal/>
    </border>
    <border>
      <left style="thin">
        <color theme="2"/>
      </left>
      <right style="thin">
        <color theme="2"/>
      </right>
      <top/>
      <bottom/>
      <diagonal/>
    </border>
  </borders>
  <cellStyleXfs count="1">
    <xf numFmtId="0" fontId="0" fillId="0" borderId="0"/>
  </cellStyleXfs>
  <cellXfs count="80">
    <xf numFmtId="0" fontId="0" fillId="0" borderId="0" xfId="0"/>
    <xf numFmtId="1" fontId="1" fillId="2" borderId="3" xfId="0" applyNumberFormat="1" applyFont="1" applyFill="1" applyBorder="1" applyAlignment="1"/>
    <xf numFmtId="0" fontId="1" fillId="2" borderId="3" xfId="0" applyFont="1" applyFill="1" applyBorder="1" applyAlignment="1"/>
    <xf numFmtId="6" fontId="1" fillId="2" borderId="3" xfId="0" applyNumberFormat="1" applyFont="1" applyFill="1" applyBorder="1" applyAlignment="1"/>
    <xf numFmtId="0" fontId="2" fillId="0" borderId="3" xfId="0" applyFont="1" applyBorder="1" applyAlignment="1">
      <alignment horizontal="center" wrapText="1"/>
    </xf>
    <xf numFmtId="0" fontId="1" fillId="0" borderId="4" xfId="0" applyFont="1" applyBorder="1" applyAlignment="1">
      <alignment wrapText="1"/>
    </xf>
    <xf numFmtId="0" fontId="1" fillId="0" borderId="2" xfId="0" applyFont="1" applyBorder="1" applyAlignment="1">
      <alignment wrapText="1"/>
    </xf>
    <xf numFmtId="0" fontId="1" fillId="2" borderId="3" xfId="0" applyFont="1" applyFill="1" applyBorder="1" applyAlignment="1">
      <alignment horizontal="left" wrapText="1"/>
    </xf>
    <xf numFmtId="0" fontId="1" fillId="2" borderId="4" xfId="0" applyFont="1" applyFill="1" applyBorder="1" applyAlignment="1"/>
    <xf numFmtId="0" fontId="1" fillId="0" borderId="2" xfId="0" applyFont="1" applyBorder="1" applyAlignment="1"/>
    <xf numFmtId="0" fontId="3" fillId="2" borderId="5" xfId="0" applyFont="1" applyFill="1" applyBorder="1" applyAlignment="1">
      <alignment wrapText="1"/>
    </xf>
    <xf numFmtId="0" fontId="1" fillId="2" borderId="5" xfId="0" applyFont="1" applyFill="1" applyBorder="1" applyAlignment="1">
      <alignment horizontal="left" wrapText="1"/>
    </xf>
    <xf numFmtId="1" fontId="1" fillId="2" borderId="5" xfId="0" applyNumberFormat="1" applyFont="1" applyFill="1" applyBorder="1" applyAlignment="1"/>
    <xf numFmtId="0" fontId="1" fillId="2" borderId="5" xfId="0" applyFont="1" applyFill="1" applyBorder="1" applyAlignment="1"/>
    <xf numFmtId="8" fontId="1" fillId="2" borderId="5" xfId="0" applyNumberFormat="1" applyFont="1" applyFill="1" applyBorder="1" applyAlignment="1"/>
    <xf numFmtId="6" fontId="1" fillId="2" borderId="5" xfId="0" applyNumberFormat="1" applyFont="1" applyFill="1" applyBorder="1" applyAlignment="1"/>
    <xf numFmtId="0" fontId="1" fillId="2" borderId="2" xfId="0" applyFont="1" applyFill="1" applyBorder="1" applyAlignment="1"/>
    <xf numFmtId="0" fontId="3" fillId="2" borderId="4" xfId="0" applyFont="1" applyFill="1" applyBorder="1" applyAlignment="1"/>
    <xf numFmtId="0" fontId="3" fillId="0" borderId="2" xfId="0" applyFont="1" applyBorder="1" applyAlignment="1"/>
    <xf numFmtId="0" fontId="3" fillId="2" borderId="2" xfId="0" applyFont="1" applyFill="1" applyBorder="1" applyAlignment="1"/>
    <xf numFmtId="0" fontId="1" fillId="2" borderId="2" xfId="0" applyFont="1" applyFill="1" applyBorder="1" applyAlignment="1">
      <alignment horizontal="left" wrapText="1"/>
    </xf>
    <xf numFmtId="0" fontId="1" fillId="0" borderId="2" xfId="0" applyFont="1" applyBorder="1" applyAlignment="1">
      <alignment horizontal="left" wrapText="1"/>
    </xf>
    <xf numFmtId="0" fontId="1" fillId="2" borderId="2" xfId="0" applyFont="1" applyFill="1" applyBorder="1" applyAlignment="1">
      <alignment wrapText="1"/>
    </xf>
    <xf numFmtId="0" fontId="2" fillId="2" borderId="2" xfId="0" applyFont="1" applyFill="1" applyBorder="1" applyAlignment="1">
      <alignment horizontal="center" wrapText="1"/>
    </xf>
    <xf numFmtId="3" fontId="1" fillId="0" borderId="2" xfId="0" applyNumberFormat="1" applyFont="1" applyBorder="1" applyAlignment="1">
      <alignment horizontal="left"/>
    </xf>
    <xf numFmtId="164" fontId="1" fillId="0" borderId="2" xfId="0" applyNumberFormat="1" applyFont="1" applyBorder="1" applyAlignment="1">
      <alignment horizontal="left" wrapText="1"/>
    </xf>
    <xf numFmtId="0" fontId="1" fillId="0" borderId="5" xfId="0" applyFont="1" applyBorder="1" applyAlignment="1">
      <alignment horizontal="left" wrapText="1"/>
    </xf>
    <xf numFmtId="0" fontId="1" fillId="0" borderId="3" xfId="0" applyFont="1" applyBorder="1" applyAlignment="1">
      <alignment horizontal="left" wrapText="1"/>
    </xf>
    <xf numFmtId="0" fontId="1" fillId="0" borderId="6" xfId="0" applyFont="1" applyBorder="1" applyAlignment="1">
      <alignment horizontal="left" wrapText="1"/>
    </xf>
    <xf numFmtId="0" fontId="1" fillId="0" borderId="7" xfId="0" applyFont="1" applyBorder="1" applyAlignment="1"/>
    <xf numFmtId="0" fontId="1" fillId="0" borderId="5" xfId="0" applyFont="1" applyBorder="1" applyAlignment="1"/>
    <xf numFmtId="0" fontId="2" fillId="0" borderId="0" xfId="0" applyFont="1" applyBorder="1" applyAlignment="1">
      <alignment horizontal="center" wrapText="1"/>
    </xf>
    <xf numFmtId="0" fontId="1" fillId="0" borderId="0" xfId="0" applyFont="1" applyBorder="1" applyAlignment="1"/>
    <xf numFmtId="0" fontId="1" fillId="0" borderId="8" xfId="0" applyFont="1" applyBorder="1" applyAlignment="1">
      <alignment wrapText="1"/>
    </xf>
    <xf numFmtId="0" fontId="2" fillId="0" borderId="1" xfId="0" applyFont="1" applyBorder="1" applyAlignment="1">
      <alignment horizontal="center" wrapText="1"/>
    </xf>
    <xf numFmtId="1" fontId="1" fillId="0" borderId="1" xfId="0" applyNumberFormat="1" applyFont="1" applyFill="1" applyBorder="1" applyAlignment="1"/>
    <xf numFmtId="0" fontId="1" fillId="2" borderId="5" xfId="0" applyFont="1" applyFill="1" applyBorder="1" applyAlignment="1">
      <alignment wrapText="1"/>
    </xf>
    <xf numFmtId="0" fontId="1" fillId="2" borderId="1" xfId="0" applyFont="1" applyFill="1" applyBorder="1" applyAlignment="1">
      <alignment horizontal="left" wrapText="1"/>
    </xf>
    <xf numFmtId="0" fontId="1" fillId="2" borderId="1" xfId="0" applyFont="1" applyFill="1" applyBorder="1" applyAlignment="1"/>
    <xf numFmtId="1" fontId="1" fillId="2" borderId="1" xfId="0" applyNumberFormat="1" applyFont="1" applyFill="1" applyBorder="1" applyAlignment="1"/>
    <xf numFmtId="6" fontId="1" fillId="0" borderId="5" xfId="0" applyNumberFormat="1" applyFont="1" applyFill="1" applyBorder="1" applyAlignment="1"/>
    <xf numFmtId="0" fontId="3" fillId="2" borderId="9" xfId="0" applyFont="1" applyFill="1" applyBorder="1" applyAlignment="1">
      <alignment wrapText="1"/>
    </xf>
    <xf numFmtId="0" fontId="1" fillId="2" borderId="9" xfId="0" applyFont="1" applyFill="1" applyBorder="1" applyAlignment="1">
      <alignment horizontal="left" wrapText="1"/>
    </xf>
    <xf numFmtId="0" fontId="1" fillId="2" borderId="9" xfId="0" applyFont="1" applyFill="1" applyBorder="1" applyAlignment="1"/>
    <xf numFmtId="1" fontId="1" fillId="2" borderId="9" xfId="0" applyNumberFormat="1" applyFont="1" applyFill="1" applyBorder="1" applyAlignment="1"/>
    <xf numFmtId="8" fontId="1" fillId="2" borderId="9" xfId="0" applyNumberFormat="1" applyFont="1" applyFill="1" applyBorder="1" applyAlignment="1"/>
    <xf numFmtId="6" fontId="1" fillId="2" borderId="9" xfId="0" applyNumberFormat="1" applyFont="1" applyFill="1" applyBorder="1" applyAlignment="1"/>
    <xf numFmtId="0" fontId="1" fillId="0" borderId="9" xfId="0" applyFont="1" applyBorder="1" applyAlignment="1">
      <alignment horizontal="left" wrapText="1"/>
    </xf>
    <xf numFmtId="0" fontId="1" fillId="0" borderId="1" xfId="0" applyFont="1" applyBorder="1" applyAlignment="1">
      <alignment horizontal="left" wrapText="1"/>
    </xf>
    <xf numFmtId="0" fontId="2" fillId="0" borderId="3" xfId="0" applyFont="1" applyFill="1" applyBorder="1" applyAlignment="1">
      <alignment horizontal="center" wrapText="1"/>
    </xf>
    <xf numFmtId="1" fontId="1" fillId="0" borderId="3" xfId="0" applyNumberFormat="1" applyFont="1" applyFill="1" applyBorder="1" applyAlignment="1"/>
    <xf numFmtId="0" fontId="1" fillId="0" borderId="5" xfId="0" applyFont="1" applyFill="1" applyBorder="1" applyAlignment="1"/>
    <xf numFmtId="0" fontId="2" fillId="0" borderId="1" xfId="0" applyFont="1" applyFill="1" applyBorder="1" applyAlignment="1">
      <alignment horizontal="center" wrapText="1"/>
    </xf>
    <xf numFmtId="0" fontId="1" fillId="0" borderId="9" xfId="0" applyFont="1" applyFill="1" applyBorder="1" applyAlignment="1"/>
    <xf numFmtId="0" fontId="1" fillId="0" borderId="2" xfId="0" applyFont="1" applyFill="1" applyBorder="1" applyAlignment="1"/>
    <xf numFmtId="0" fontId="1" fillId="0" borderId="7" xfId="0" applyFont="1" applyFill="1" applyBorder="1" applyAlignment="1"/>
    <xf numFmtId="0" fontId="1" fillId="0" borderId="6" xfId="0" applyFont="1" applyFill="1" applyBorder="1" applyAlignment="1"/>
    <xf numFmtId="8" fontId="1" fillId="2" borderId="1" xfId="0" applyNumberFormat="1" applyFont="1" applyFill="1" applyBorder="1" applyAlignment="1"/>
    <xf numFmtId="3" fontId="1" fillId="0" borderId="3" xfId="0" applyNumberFormat="1" applyFont="1" applyFill="1" applyBorder="1" applyAlignment="1"/>
    <xf numFmtId="3" fontId="1" fillId="2" borderId="3" xfId="0" applyNumberFormat="1" applyFont="1" applyFill="1" applyBorder="1" applyAlignment="1"/>
    <xf numFmtId="3" fontId="1" fillId="0" borderId="1" xfId="0" applyNumberFormat="1" applyFont="1" applyFill="1" applyBorder="1" applyAlignment="1"/>
    <xf numFmtId="3" fontId="1" fillId="2" borderId="1" xfId="0" applyNumberFormat="1" applyFont="1" applyFill="1" applyBorder="1" applyAlignment="1"/>
    <xf numFmtId="1" fontId="1" fillId="0" borderId="1" xfId="0" applyNumberFormat="1" applyFont="1" applyFill="1" applyBorder="1" applyAlignment="1">
      <alignment horizontal="center"/>
    </xf>
    <xf numFmtId="3" fontId="1" fillId="0" borderId="1" xfId="0" applyNumberFormat="1" applyFont="1" applyFill="1" applyBorder="1" applyAlignment="1">
      <alignment horizontal="center"/>
    </xf>
    <xf numFmtId="6" fontId="1" fillId="0" borderId="1" xfId="0" applyNumberFormat="1" applyFont="1" applyFill="1" applyBorder="1" applyAlignment="1">
      <alignment horizontal="center"/>
    </xf>
    <xf numFmtId="165" fontId="1" fillId="0" borderId="2" xfId="0" applyNumberFormat="1" applyFont="1" applyBorder="1" applyAlignment="1">
      <alignment horizontal="right" wrapText="1"/>
    </xf>
    <xf numFmtId="10" fontId="1" fillId="0" borderId="2" xfId="0" applyNumberFormat="1" applyFont="1" applyBorder="1" applyAlignment="1"/>
    <xf numFmtId="165" fontId="1" fillId="0" borderId="2" xfId="0" applyNumberFormat="1" applyFont="1" applyBorder="1" applyAlignment="1"/>
    <xf numFmtId="0" fontId="1" fillId="2" borderId="1" xfId="0" applyFont="1" applyFill="1" applyBorder="1" applyAlignment="1">
      <alignment wrapText="1"/>
    </xf>
    <xf numFmtId="0" fontId="1" fillId="2" borderId="3" xfId="0" applyFont="1" applyFill="1" applyBorder="1" applyAlignment="1">
      <alignment wrapText="1"/>
    </xf>
    <xf numFmtId="0" fontId="1" fillId="0" borderId="1" xfId="0" applyFont="1" applyFill="1" applyBorder="1" applyAlignment="1">
      <alignment wrapText="1"/>
    </xf>
    <xf numFmtId="0" fontId="1" fillId="0" borderId="0" xfId="0" applyFont="1" applyAlignment="1">
      <alignment wrapText="1"/>
    </xf>
    <xf numFmtId="164" fontId="1" fillId="0" borderId="0" xfId="0" applyNumberFormat="1" applyFont="1" applyAlignment="1">
      <alignment wrapText="1"/>
    </xf>
    <xf numFmtId="10" fontId="1" fillId="0" borderId="0" xfId="0" applyNumberFormat="1" applyFont="1" applyAlignment="1">
      <alignment wrapText="1"/>
    </xf>
    <xf numFmtId="165" fontId="1" fillId="0" borderId="0" xfId="0" applyNumberFormat="1" applyFont="1" applyAlignment="1">
      <alignment wrapText="1"/>
    </xf>
    <xf numFmtId="0" fontId="1" fillId="2" borderId="3" xfId="0" applyFont="1" applyFill="1" applyBorder="1" applyAlignment="1">
      <alignment horizontal="center"/>
    </xf>
    <xf numFmtId="8" fontId="1" fillId="2" borderId="1" xfId="0" applyNumberFormat="1" applyFont="1" applyFill="1" applyBorder="1" applyAlignment="1">
      <alignment horizontal="center"/>
    </xf>
    <xf numFmtId="6" fontId="1" fillId="2" borderId="3" xfId="0" applyNumberFormat="1" applyFont="1" applyFill="1" applyBorder="1" applyAlignment="1">
      <alignment horizontal="center"/>
    </xf>
    <xf numFmtId="3" fontId="1" fillId="2" borderId="3" xfId="0" applyNumberFormat="1" applyFont="1" applyFill="1" applyBorder="1" applyAlignment="1">
      <alignment horizontal="center"/>
    </xf>
    <xf numFmtId="3" fontId="1" fillId="0" borderId="3"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1"/>
  <sheetViews>
    <sheetView topLeftCell="A17" zoomScaleNormal="100" workbookViewId="0">
      <selection activeCell="B4" sqref="B4"/>
    </sheetView>
  </sheetViews>
  <sheetFormatPr defaultColWidth="9.140625" defaultRowHeight="15.6"/>
  <cols>
    <col min="1" max="1" width="34.85546875" style="6" bestFit="1" customWidth="1"/>
    <col min="2" max="2" width="35" style="21" bestFit="1" customWidth="1"/>
    <col min="3" max="3" width="16.85546875" style="9" bestFit="1" customWidth="1"/>
    <col min="4" max="4" width="14.42578125" style="9" bestFit="1" customWidth="1"/>
    <col min="5" max="5" width="13.7109375" style="9" bestFit="1" customWidth="1"/>
    <col min="6" max="6" width="12.7109375" style="9" bestFit="1" customWidth="1"/>
    <col min="7" max="7" width="13.7109375" style="54" bestFit="1" customWidth="1"/>
    <col min="8" max="8" width="16" style="9" bestFit="1" customWidth="1"/>
    <col min="9" max="9" width="13.28515625" style="9" bestFit="1" customWidth="1"/>
    <col min="10" max="10" width="15.42578125" style="9" bestFit="1" customWidth="1"/>
    <col min="11" max="16384" width="9.140625" style="9"/>
  </cols>
  <sheetData>
    <row r="1" spans="1:11" s="6" customFormat="1" ht="31.15">
      <c r="A1" s="4" t="s">
        <v>0</v>
      </c>
      <c r="B1" s="4" t="s">
        <v>1</v>
      </c>
      <c r="C1" s="4" t="s">
        <v>2</v>
      </c>
      <c r="D1" s="4" t="s">
        <v>3</v>
      </c>
      <c r="E1" s="4" t="s">
        <v>4</v>
      </c>
      <c r="F1" s="4" t="s">
        <v>5</v>
      </c>
      <c r="G1" s="49" t="s">
        <v>6</v>
      </c>
      <c r="H1" s="4" t="s">
        <v>7</v>
      </c>
      <c r="I1" s="4" t="s">
        <v>8</v>
      </c>
      <c r="J1" s="4" t="s">
        <v>9</v>
      </c>
      <c r="K1" s="5"/>
    </row>
    <row r="2" spans="1:11" ht="31.15">
      <c r="A2" s="69" t="s">
        <v>10</v>
      </c>
      <c r="B2" s="7" t="s">
        <v>11</v>
      </c>
      <c r="C2" s="1">
        <v>2</v>
      </c>
      <c r="D2" s="2">
        <v>1</v>
      </c>
      <c r="E2" s="1">
        <f t="shared" ref="E2:E32" si="0">C2*D2</f>
        <v>2</v>
      </c>
      <c r="F2" s="2">
        <v>6.5</v>
      </c>
      <c r="G2" s="50">
        <f t="shared" ref="G2:G8" si="1">E2*F2</f>
        <v>13</v>
      </c>
      <c r="H2" s="57">
        <f>$D$40</f>
        <v>68.579795021961928</v>
      </c>
      <c r="I2" s="3">
        <f>G2*H2</f>
        <v>891.53733528550504</v>
      </c>
      <c r="J2" s="3">
        <v>0</v>
      </c>
      <c r="K2" s="8"/>
    </row>
    <row r="3" spans="1:11">
      <c r="A3" s="10"/>
      <c r="B3" s="11"/>
      <c r="C3" s="12"/>
      <c r="D3" s="13"/>
      <c r="E3" s="12"/>
      <c r="F3" s="13"/>
      <c r="G3" s="51"/>
      <c r="H3" s="14"/>
      <c r="I3" s="15"/>
      <c r="J3" s="15"/>
      <c r="K3" s="16"/>
    </row>
    <row r="4" spans="1:11" ht="31.15">
      <c r="A4" s="4" t="s">
        <v>0</v>
      </c>
      <c r="B4" s="4" t="s">
        <v>1</v>
      </c>
      <c r="C4" s="4" t="s">
        <v>2</v>
      </c>
      <c r="D4" s="4" t="s">
        <v>12</v>
      </c>
      <c r="E4" s="4" t="s">
        <v>4</v>
      </c>
      <c r="F4" s="4" t="s">
        <v>13</v>
      </c>
      <c r="G4" s="49" t="s">
        <v>6</v>
      </c>
      <c r="H4" s="4" t="s">
        <v>7</v>
      </c>
      <c r="I4" s="4" t="s">
        <v>8</v>
      </c>
      <c r="J4" s="4" t="s">
        <v>9</v>
      </c>
      <c r="K4" s="16"/>
    </row>
    <row r="5" spans="1:11" s="18" customFormat="1" ht="62.45">
      <c r="A5" s="69" t="s">
        <v>14</v>
      </c>
      <c r="B5" s="7" t="s">
        <v>15</v>
      </c>
      <c r="C5" s="2">
        <v>25</v>
      </c>
      <c r="D5" s="2">
        <v>48</v>
      </c>
      <c r="E5" s="59">
        <f t="shared" si="0"/>
        <v>1200</v>
      </c>
      <c r="F5" s="2">
        <v>10</v>
      </c>
      <c r="G5" s="50">
        <f>E5*(F5/60)</f>
        <v>200</v>
      </c>
      <c r="H5" s="57">
        <f>$D$40</f>
        <v>68.579795021961928</v>
      </c>
      <c r="I5" s="3">
        <f>G5*H5</f>
        <v>13715.959004392385</v>
      </c>
      <c r="J5" s="3">
        <v>0</v>
      </c>
      <c r="K5" s="17"/>
    </row>
    <row r="6" spans="1:11" s="18" customFormat="1">
      <c r="A6" s="10"/>
      <c r="B6" s="11"/>
      <c r="C6" s="13"/>
      <c r="D6" s="13"/>
      <c r="E6" s="12"/>
      <c r="F6" s="13"/>
      <c r="G6" s="51"/>
      <c r="H6" s="14"/>
      <c r="I6" s="15"/>
      <c r="J6" s="15"/>
      <c r="K6" s="19"/>
    </row>
    <row r="7" spans="1:11" s="18" customFormat="1" ht="31.15">
      <c r="A7" s="4" t="s">
        <v>0</v>
      </c>
      <c r="B7" s="4" t="s">
        <v>1</v>
      </c>
      <c r="C7" s="4" t="s">
        <v>2</v>
      </c>
      <c r="D7" s="4" t="s">
        <v>12</v>
      </c>
      <c r="E7" s="4" t="s">
        <v>4</v>
      </c>
      <c r="F7" s="4" t="s">
        <v>5</v>
      </c>
      <c r="G7" s="49" t="s">
        <v>6</v>
      </c>
      <c r="H7" s="4" t="s">
        <v>7</v>
      </c>
      <c r="I7" s="4" t="s">
        <v>8</v>
      </c>
      <c r="J7" s="4" t="s">
        <v>9</v>
      </c>
      <c r="K7" s="17"/>
    </row>
    <row r="8" spans="1:11" ht="31.15">
      <c r="A8" s="69" t="s">
        <v>16</v>
      </c>
      <c r="B8" s="7" t="s">
        <v>17</v>
      </c>
      <c r="C8" s="1">
        <v>100</v>
      </c>
      <c r="D8" s="2">
        <v>1</v>
      </c>
      <c r="E8" s="1">
        <f t="shared" si="0"/>
        <v>100</v>
      </c>
      <c r="F8" s="2">
        <v>1</v>
      </c>
      <c r="G8" s="50">
        <f t="shared" si="1"/>
        <v>100</v>
      </c>
      <c r="H8" s="57">
        <f>$D$40</f>
        <v>68.579795021961928</v>
      </c>
      <c r="I8" s="3">
        <f>G8*H8</f>
        <v>6857.9795021961927</v>
      </c>
      <c r="J8" s="3">
        <v>0</v>
      </c>
      <c r="K8" s="8"/>
    </row>
    <row r="9" spans="1:11">
      <c r="A9" s="10"/>
      <c r="B9" s="11"/>
      <c r="C9" s="13"/>
      <c r="D9" s="13"/>
      <c r="E9" s="12"/>
      <c r="F9" s="13"/>
      <c r="G9" s="51"/>
      <c r="H9" s="14"/>
      <c r="I9" s="15"/>
      <c r="J9" s="15"/>
      <c r="K9" s="8"/>
    </row>
    <row r="10" spans="1:11" ht="31.15">
      <c r="A10" s="34" t="s">
        <v>0</v>
      </c>
      <c r="B10" s="34" t="s">
        <v>1</v>
      </c>
      <c r="C10" s="34" t="s">
        <v>2</v>
      </c>
      <c r="D10" s="34" t="s">
        <v>12</v>
      </c>
      <c r="E10" s="34" t="s">
        <v>4</v>
      </c>
      <c r="F10" s="34" t="s">
        <v>13</v>
      </c>
      <c r="G10" s="52" t="s">
        <v>6</v>
      </c>
      <c r="H10" s="34" t="s">
        <v>7</v>
      </c>
      <c r="I10" s="34" t="s">
        <v>8</v>
      </c>
      <c r="J10" s="34" t="s">
        <v>9</v>
      </c>
      <c r="K10" s="8"/>
    </row>
    <row r="11" spans="1:11" ht="46.9">
      <c r="A11" s="70" t="s">
        <v>18</v>
      </c>
      <c r="B11" s="48" t="s">
        <v>19</v>
      </c>
      <c r="C11" s="39">
        <v>6</v>
      </c>
      <c r="D11" s="38">
        <v>23.5</v>
      </c>
      <c r="E11" s="39">
        <f>C11*D11</f>
        <v>141</v>
      </c>
      <c r="F11" s="38">
        <v>15</v>
      </c>
      <c r="G11" s="35">
        <f>ROUND(E11*(F11/60), 0)</f>
        <v>35</v>
      </c>
      <c r="H11" s="57">
        <f>$D$40</f>
        <v>68.579795021961928</v>
      </c>
      <c r="I11" s="3">
        <f>G11*H11</f>
        <v>2400.2928257686676</v>
      </c>
      <c r="J11" s="3">
        <v>0</v>
      </c>
      <c r="K11" s="8"/>
    </row>
    <row r="12" spans="1:11">
      <c r="A12" s="41"/>
      <c r="B12" s="47"/>
      <c r="C12" s="44"/>
      <c r="D12" s="43"/>
      <c r="E12" s="44"/>
      <c r="F12" s="43"/>
      <c r="G12" s="53"/>
      <c r="H12" s="45"/>
      <c r="I12" s="46"/>
      <c r="J12" s="46"/>
      <c r="K12" s="16"/>
    </row>
    <row r="13" spans="1:11" ht="31.15">
      <c r="A13" s="4" t="s">
        <v>0</v>
      </c>
      <c r="B13" s="4" t="s">
        <v>1</v>
      </c>
      <c r="C13" s="4" t="s">
        <v>2</v>
      </c>
      <c r="D13" s="4" t="s">
        <v>3</v>
      </c>
      <c r="E13" s="4" t="s">
        <v>4</v>
      </c>
      <c r="F13" s="4" t="s">
        <v>13</v>
      </c>
      <c r="G13" s="49" t="s">
        <v>6</v>
      </c>
      <c r="H13" s="4" t="s">
        <v>7</v>
      </c>
      <c r="I13" s="4" t="s">
        <v>8</v>
      </c>
      <c r="J13" s="4" t="s">
        <v>9</v>
      </c>
      <c r="K13" s="8"/>
    </row>
    <row r="14" spans="1:11" ht="46.9">
      <c r="A14" s="69" t="s">
        <v>20</v>
      </c>
      <c r="B14" s="27" t="s">
        <v>21</v>
      </c>
      <c r="C14" s="2">
        <v>34</v>
      </c>
      <c r="D14" s="2">
        <v>1.5</v>
      </c>
      <c r="E14" s="1">
        <f t="shared" si="0"/>
        <v>51</v>
      </c>
      <c r="F14" s="2">
        <v>20</v>
      </c>
      <c r="G14" s="50">
        <f>ROUND(E14*(F14/60), 0)</f>
        <v>17</v>
      </c>
      <c r="H14" s="57">
        <f>$D$40</f>
        <v>68.579795021961928</v>
      </c>
      <c r="I14" s="3">
        <f>G14*H14</f>
        <v>1165.8565153733527</v>
      </c>
      <c r="J14" s="3">
        <v>0</v>
      </c>
      <c r="K14" s="8"/>
    </row>
    <row r="15" spans="1:11">
      <c r="A15" s="10"/>
      <c r="B15" s="26"/>
      <c r="C15" s="13"/>
      <c r="D15" s="13"/>
      <c r="E15" s="12"/>
      <c r="F15" s="13"/>
      <c r="G15" s="51"/>
      <c r="H15" s="13"/>
      <c r="I15" s="15"/>
      <c r="J15" s="15"/>
      <c r="K15" s="16"/>
    </row>
    <row r="16" spans="1:11" ht="31.15">
      <c r="A16" s="4" t="s">
        <v>0</v>
      </c>
      <c r="B16" s="4" t="s">
        <v>1</v>
      </c>
      <c r="C16" s="4" t="s">
        <v>2</v>
      </c>
      <c r="D16" s="4" t="s">
        <v>3</v>
      </c>
      <c r="E16" s="4" t="s">
        <v>4</v>
      </c>
      <c r="F16" s="4" t="s">
        <v>13</v>
      </c>
      <c r="G16" s="49" t="s">
        <v>6</v>
      </c>
      <c r="H16" s="4" t="s">
        <v>7</v>
      </c>
      <c r="I16" s="4" t="s">
        <v>8</v>
      </c>
      <c r="J16" s="4" t="s">
        <v>9</v>
      </c>
      <c r="K16" s="8"/>
    </row>
    <row r="17" spans="1:12" ht="46.9">
      <c r="A17" s="69" t="s">
        <v>22</v>
      </c>
      <c r="B17" s="27" t="s">
        <v>23</v>
      </c>
      <c r="C17" s="2">
        <v>388</v>
      </c>
      <c r="D17" s="1">
        <v>11.103</v>
      </c>
      <c r="E17" s="59">
        <f t="shared" si="0"/>
        <v>4307.9639999999999</v>
      </c>
      <c r="F17" s="1">
        <v>23.606999999999999</v>
      </c>
      <c r="G17" s="58">
        <f>ROUND(E17*(F17/60), 0)</f>
        <v>1695</v>
      </c>
      <c r="H17" s="57">
        <f>$D$40</f>
        <v>68.579795021961928</v>
      </c>
      <c r="I17" s="3">
        <f>G17*H17</f>
        <v>116242.75256222546</v>
      </c>
      <c r="J17" s="3">
        <v>0</v>
      </c>
      <c r="K17" s="8"/>
      <c r="L17" s="9" t="s">
        <v>24</v>
      </c>
    </row>
    <row r="18" spans="1:12">
      <c r="A18" s="10"/>
      <c r="B18" s="26"/>
      <c r="C18" s="13"/>
      <c r="D18" s="13"/>
      <c r="E18" s="12"/>
      <c r="F18" s="13"/>
      <c r="G18" s="51"/>
      <c r="H18" s="13"/>
      <c r="I18" s="15"/>
      <c r="J18" s="15"/>
      <c r="K18" s="16"/>
    </row>
    <row r="19" spans="1:12" ht="31.15">
      <c r="A19" s="4" t="s">
        <v>0</v>
      </c>
      <c r="B19" s="4" t="s">
        <v>1</v>
      </c>
      <c r="C19" s="4" t="s">
        <v>2</v>
      </c>
      <c r="D19" s="4" t="s">
        <v>3</v>
      </c>
      <c r="E19" s="4" t="s">
        <v>4</v>
      </c>
      <c r="F19" s="4" t="s">
        <v>13</v>
      </c>
      <c r="G19" s="49" t="s">
        <v>6</v>
      </c>
      <c r="H19" s="4" t="s">
        <v>7</v>
      </c>
      <c r="I19" s="4" t="s">
        <v>8</v>
      </c>
      <c r="J19" s="4" t="s">
        <v>9</v>
      </c>
      <c r="K19" s="8"/>
    </row>
    <row r="20" spans="1:12" ht="46.9">
      <c r="A20" s="69" t="s">
        <v>25</v>
      </c>
      <c r="B20" s="7" t="s">
        <v>26</v>
      </c>
      <c r="C20" s="2">
        <v>6</v>
      </c>
      <c r="D20" s="2">
        <v>1</v>
      </c>
      <c r="E20" s="1">
        <f t="shared" si="0"/>
        <v>6</v>
      </c>
      <c r="F20" s="2">
        <v>30</v>
      </c>
      <c r="G20" s="50">
        <f>E20*(F20/60)</f>
        <v>3</v>
      </c>
      <c r="H20" s="57">
        <f>$D$40</f>
        <v>68.579795021961928</v>
      </c>
      <c r="I20" s="3">
        <f>G20*H20</f>
        <v>205.73938506588578</v>
      </c>
      <c r="J20" s="3">
        <v>0</v>
      </c>
      <c r="K20" s="8"/>
    </row>
    <row r="21" spans="1:12">
      <c r="A21" s="41"/>
      <c r="B21" s="47"/>
      <c r="C21" s="43"/>
      <c r="D21" s="43"/>
      <c r="E21" s="44"/>
      <c r="F21" s="43"/>
      <c r="G21" s="53"/>
      <c r="H21" s="43"/>
      <c r="I21" s="46"/>
      <c r="J21" s="46"/>
      <c r="K21" s="16"/>
    </row>
    <row r="22" spans="1:12" ht="31.15">
      <c r="A22" s="34" t="s">
        <v>0</v>
      </c>
      <c r="B22" s="34" t="s">
        <v>1</v>
      </c>
      <c r="C22" s="34" t="s">
        <v>2</v>
      </c>
      <c r="D22" s="34" t="s">
        <v>3</v>
      </c>
      <c r="E22" s="34" t="s">
        <v>4</v>
      </c>
      <c r="F22" s="34" t="s">
        <v>13</v>
      </c>
      <c r="G22" s="52" t="s">
        <v>6</v>
      </c>
      <c r="H22" s="34" t="s">
        <v>7</v>
      </c>
      <c r="I22" s="34" t="s">
        <v>8</v>
      </c>
      <c r="J22" s="34" t="s">
        <v>9</v>
      </c>
      <c r="K22" s="8"/>
    </row>
    <row r="23" spans="1:12" ht="46.9">
      <c r="A23" s="68" t="s">
        <v>27</v>
      </c>
      <c r="B23" s="37" t="s">
        <v>28</v>
      </c>
      <c r="C23" s="38">
        <v>25</v>
      </c>
      <c r="D23" s="38">
        <v>24</v>
      </c>
      <c r="E23" s="39">
        <f t="shared" si="0"/>
        <v>600</v>
      </c>
      <c r="F23" s="38">
        <v>20</v>
      </c>
      <c r="G23" s="35">
        <f>E23*(F23/60)</f>
        <v>200</v>
      </c>
      <c r="H23" s="57">
        <f>$D$40</f>
        <v>68.579795021961928</v>
      </c>
      <c r="I23" s="3">
        <f>G23*H23</f>
        <v>13715.959004392385</v>
      </c>
      <c r="J23" s="3">
        <v>0</v>
      </c>
      <c r="K23" s="8"/>
    </row>
    <row r="24" spans="1:12">
      <c r="A24" s="41"/>
      <c r="B24" s="42"/>
      <c r="C24" s="43"/>
      <c r="D24" s="43"/>
      <c r="E24" s="44"/>
      <c r="F24" s="43"/>
      <c r="G24" s="53"/>
      <c r="H24" s="43"/>
      <c r="I24" s="46"/>
      <c r="J24" s="46"/>
      <c r="K24" s="16"/>
    </row>
    <row r="25" spans="1:12" ht="31.15">
      <c r="A25" s="34" t="s">
        <v>0</v>
      </c>
      <c r="B25" s="34" t="s">
        <v>1</v>
      </c>
      <c r="C25" s="34" t="s">
        <v>2</v>
      </c>
      <c r="D25" s="34" t="s">
        <v>3</v>
      </c>
      <c r="E25" s="34" t="s">
        <v>4</v>
      </c>
      <c r="F25" s="34" t="s">
        <v>13</v>
      </c>
      <c r="G25" s="52" t="s">
        <v>6</v>
      </c>
      <c r="H25" s="34" t="s">
        <v>7</v>
      </c>
      <c r="I25" s="34" t="s">
        <v>8</v>
      </c>
      <c r="J25" s="34" t="s">
        <v>9</v>
      </c>
      <c r="K25" s="8"/>
    </row>
    <row r="26" spans="1:12" ht="62.45">
      <c r="A26" s="68" t="s">
        <v>29</v>
      </c>
      <c r="B26" s="37" t="s">
        <v>30</v>
      </c>
      <c r="C26" s="38">
        <v>34</v>
      </c>
      <c r="D26" s="38">
        <v>5</v>
      </c>
      <c r="E26" s="39">
        <f t="shared" si="0"/>
        <v>170</v>
      </c>
      <c r="F26" s="38">
        <v>10</v>
      </c>
      <c r="G26" s="35">
        <f>ROUND(E26*(F26/60), 0)</f>
        <v>28</v>
      </c>
      <c r="H26" s="57">
        <f>$D$40</f>
        <v>68.579795021961928</v>
      </c>
      <c r="I26" s="3">
        <f>G26*H26</f>
        <v>1920.2342606149341</v>
      </c>
      <c r="J26" s="3">
        <v>0</v>
      </c>
      <c r="K26" s="8"/>
    </row>
    <row r="27" spans="1:12">
      <c r="A27" s="41"/>
      <c r="B27" s="42"/>
      <c r="C27" s="43"/>
      <c r="D27" s="43"/>
      <c r="E27" s="44"/>
      <c r="F27" s="43"/>
      <c r="G27" s="53"/>
      <c r="H27" s="43"/>
      <c r="I27" s="46"/>
      <c r="J27" s="46"/>
      <c r="K27" s="16"/>
    </row>
    <row r="28" spans="1:12" ht="31.15">
      <c r="A28" s="34" t="s">
        <v>0</v>
      </c>
      <c r="B28" s="34" t="s">
        <v>1</v>
      </c>
      <c r="C28" s="34" t="s">
        <v>2</v>
      </c>
      <c r="D28" s="34" t="s">
        <v>3</v>
      </c>
      <c r="E28" s="34" t="s">
        <v>4</v>
      </c>
      <c r="F28" s="34" t="s">
        <v>13</v>
      </c>
      <c r="G28" s="52" t="s">
        <v>6</v>
      </c>
      <c r="H28" s="34" t="s">
        <v>7</v>
      </c>
      <c r="I28" s="34" t="s">
        <v>8</v>
      </c>
      <c r="J28" s="34" t="s">
        <v>9</v>
      </c>
      <c r="K28" s="8"/>
    </row>
    <row r="29" spans="1:12" ht="46.9">
      <c r="A29" s="68" t="s">
        <v>31</v>
      </c>
      <c r="B29" s="37" t="s">
        <v>32</v>
      </c>
      <c r="C29" s="38">
        <v>100</v>
      </c>
      <c r="D29" s="38">
        <v>150</v>
      </c>
      <c r="E29" s="61">
        <f t="shared" si="0"/>
        <v>15000</v>
      </c>
      <c r="F29" s="39">
        <v>7.07</v>
      </c>
      <c r="G29" s="60">
        <f>ROUND(E29*(F29/60), 0)</f>
        <v>1768</v>
      </c>
      <c r="H29" s="57">
        <f>$D$40</f>
        <v>68.579795021961928</v>
      </c>
      <c r="I29" s="3">
        <f>G29*H29</f>
        <v>121249.07759882869</v>
      </c>
      <c r="J29" s="3">
        <v>0</v>
      </c>
      <c r="K29" s="8"/>
    </row>
    <row r="30" spans="1:12">
      <c r="A30" s="41"/>
      <c r="B30" s="42"/>
      <c r="C30" s="43"/>
      <c r="D30" s="43"/>
      <c r="E30" s="44"/>
      <c r="F30" s="43"/>
      <c r="G30" s="53"/>
      <c r="H30" s="43"/>
      <c r="I30" s="46"/>
      <c r="J30" s="46"/>
      <c r="K30" s="16"/>
    </row>
    <row r="31" spans="1:12" ht="31.15">
      <c r="A31" s="34" t="s">
        <v>0</v>
      </c>
      <c r="B31" s="34" t="s">
        <v>1</v>
      </c>
      <c r="C31" s="34" t="s">
        <v>2</v>
      </c>
      <c r="D31" s="34" t="s">
        <v>3</v>
      </c>
      <c r="E31" s="34" t="s">
        <v>4</v>
      </c>
      <c r="F31" s="34" t="s">
        <v>5</v>
      </c>
      <c r="G31" s="52" t="s">
        <v>6</v>
      </c>
      <c r="H31" s="34" t="s">
        <v>7</v>
      </c>
      <c r="I31" s="34" t="s">
        <v>8</v>
      </c>
      <c r="J31" s="34" t="s">
        <v>9</v>
      </c>
      <c r="K31" s="8"/>
    </row>
    <row r="32" spans="1:12">
      <c r="A32" s="68" t="s">
        <v>33</v>
      </c>
      <c r="B32" s="37" t="s">
        <v>34</v>
      </c>
      <c r="C32" s="38">
        <v>75</v>
      </c>
      <c r="D32" s="38">
        <v>1</v>
      </c>
      <c r="E32" s="39">
        <f t="shared" si="0"/>
        <v>75</v>
      </c>
      <c r="F32" s="38">
        <v>5.5</v>
      </c>
      <c r="G32" s="35">
        <f>ROUND(E32*F32, 0)</f>
        <v>413</v>
      </c>
      <c r="H32" s="57">
        <f>$D$40</f>
        <v>68.579795021961928</v>
      </c>
      <c r="I32" s="3">
        <f>G32*H32</f>
        <v>28323.455344070277</v>
      </c>
      <c r="J32" s="3">
        <v>0</v>
      </c>
      <c r="K32" s="8"/>
    </row>
    <row r="33" spans="1:11">
      <c r="A33" s="36"/>
      <c r="B33" s="11"/>
      <c r="C33" s="30"/>
      <c r="D33" s="13"/>
      <c r="E33" s="30"/>
      <c r="F33" s="13"/>
      <c r="G33" s="51"/>
      <c r="H33" s="13"/>
      <c r="I33" s="30"/>
      <c r="J33" s="40"/>
    </row>
    <row r="34" spans="1:11">
      <c r="A34" s="22"/>
      <c r="B34" s="20"/>
      <c r="C34" s="23"/>
      <c r="D34" s="23"/>
      <c r="E34" s="23"/>
      <c r="F34" s="23"/>
      <c r="H34" s="16"/>
      <c r="I34" s="16"/>
      <c r="J34" s="16"/>
    </row>
    <row r="35" spans="1:11">
      <c r="C35" s="24"/>
      <c r="D35" s="24"/>
      <c r="E35" s="24"/>
      <c r="F35" s="25"/>
    </row>
    <row r="36" spans="1:11">
      <c r="C36" s="29"/>
      <c r="D36" s="29"/>
      <c r="E36" s="29"/>
      <c r="F36" s="29"/>
      <c r="G36" s="55"/>
      <c r="H36" s="29"/>
    </row>
    <row r="37" spans="1:11" ht="31.15">
      <c r="B37" s="28"/>
      <c r="C37" s="34" t="s">
        <v>35</v>
      </c>
      <c r="D37" s="34" t="s">
        <v>36</v>
      </c>
      <c r="E37" s="34" t="s">
        <v>6</v>
      </c>
      <c r="F37" s="34" t="s">
        <v>8</v>
      </c>
      <c r="G37" s="34" t="s">
        <v>37</v>
      </c>
      <c r="H37" s="31"/>
      <c r="K37" s="16"/>
    </row>
    <row r="38" spans="1:11">
      <c r="B38" s="28"/>
      <c r="C38" s="62">
        <f>SUM(C2:C32)</f>
        <v>795</v>
      </c>
      <c r="D38" s="63">
        <f>SUM(E2:E32)</f>
        <v>21652.964</v>
      </c>
      <c r="E38" s="63">
        <f>SUM(G2:G32)</f>
        <v>4472</v>
      </c>
      <c r="F38" s="64">
        <f>SUM(I2:I32)</f>
        <v>306688.84333821374</v>
      </c>
      <c r="G38" s="64">
        <f>SUM(J2:J32)</f>
        <v>0</v>
      </c>
      <c r="H38" s="33"/>
    </row>
    <row r="39" spans="1:11">
      <c r="B39" s="20"/>
      <c r="C39" s="30"/>
      <c r="D39" s="30"/>
      <c r="E39" s="30"/>
      <c r="F39" s="30"/>
      <c r="G39" s="51"/>
      <c r="H39" s="16"/>
      <c r="I39" s="16"/>
      <c r="J39" s="16"/>
    </row>
    <row r="40" spans="1:11" ht="249.6">
      <c r="A40" s="22" t="s">
        <v>38</v>
      </c>
      <c r="B40" s="65">
        <v>46.84</v>
      </c>
      <c r="C40" s="66">
        <v>0.68300000000000005</v>
      </c>
      <c r="D40" s="67">
        <f>B40/C40</f>
        <v>68.579795021961928</v>
      </c>
      <c r="G40" s="56"/>
      <c r="H40" s="32"/>
    </row>
    <row r="41" spans="1:11">
      <c r="G41" s="56"/>
      <c r="H41" s="32"/>
    </row>
    <row r="42" spans="1:11">
      <c r="H42" s="30"/>
    </row>
    <row r="61" spans="5:5">
      <c r="E61" s="9">
        <v>8</v>
      </c>
    </row>
  </sheetData>
  <pageMargins left="0.7" right="0.7" top="0.75" bottom="0.75" header="0.3" footer="0.3"/>
  <pageSetup scale="7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
  <sheetViews>
    <sheetView tabSelected="1" workbookViewId="0">
      <selection activeCell="B6" sqref="B6"/>
    </sheetView>
  </sheetViews>
  <sheetFormatPr defaultRowHeight="14.45"/>
  <cols>
    <col min="1" max="1" width="51.7109375" customWidth="1"/>
    <col min="2" max="2" width="12.5703125" customWidth="1"/>
    <col min="3" max="3" width="13.42578125" customWidth="1"/>
    <col min="4" max="4" width="15.28515625" customWidth="1"/>
    <col min="5" max="5" width="16.85546875" customWidth="1"/>
    <col min="6" max="6" width="17.140625" customWidth="1"/>
  </cols>
  <sheetData>
    <row r="1" spans="1:6" ht="15"/>
    <row r="2" spans="1:6" ht="15"/>
    <row r="3" spans="1:6" ht="47.25">
      <c r="B3" s="4" t="s">
        <v>4</v>
      </c>
      <c r="C3" s="4" t="s">
        <v>39</v>
      </c>
      <c r="D3" s="49" t="s">
        <v>6</v>
      </c>
      <c r="E3" s="4" t="s">
        <v>7</v>
      </c>
      <c r="F3" s="4" t="s">
        <v>8</v>
      </c>
    </row>
    <row r="4" spans="1:6" ht="15.75">
      <c r="B4" s="78">
        <f>Sheet1!E2+Sheet1!E8+Sheet1!E11+Sheet1!E14+Sheet1!E17+Sheet1!E20</f>
        <v>4607.9639999999999</v>
      </c>
      <c r="C4" s="75">
        <v>3</v>
      </c>
      <c r="D4" s="79">
        <f>B4*(C4)</f>
        <v>13823.892</v>
      </c>
      <c r="E4" s="76">
        <f>D6</f>
        <v>64.841040000000007</v>
      </c>
      <c r="F4" s="77">
        <f>D4*E4</f>
        <v>896355.53412768012</v>
      </c>
    </row>
    <row r="6" spans="1:6" ht="141.75">
      <c r="A6" s="71" t="s">
        <v>40</v>
      </c>
      <c r="B6" s="72">
        <v>47.52</v>
      </c>
      <c r="C6" s="73">
        <v>0.36449999999999999</v>
      </c>
      <c r="D6" s="74">
        <f>B6*(100%+C6)</f>
        <v>64.841040000000007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B2C590C5B0E548BBB80B30B4757BD0" ma:contentTypeVersion="16" ma:contentTypeDescription="Create a new document." ma:contentTypeScope="" ma:versionID="5f9698f9de303dd2c3ea1a59372e54df">
  <xsd:schema xmlns:xsd="http://www.w3.org/2001/XMLSchema" xmlns:xs="http://www.w3.org/2001/XMLSchema" xmlns:p="http://schemas.microsoft.com/office/2006/metadata/properties" xmlns:ns2="63ed583d-7590-47b9-98bc-2af72f9646ac" xmlns:ns3="b3ce6949-99fe-4549-b75a-2322037c47c1" targetNamespace="http://schemas.microsoft.com/office/2006/metadata/properties" ma:root="true" ma:fieldsID="9803e47f73ae9f1eec2ccffd3f3149bf" ns2:_="" ns3:_="">
    <xsd:import namespace="63ed583d-7590-47b9-98bc-2af72f9646ac"/>
    <xsd:import namespace="b3ce6949-99fe-4549-b75a-2322037c47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ed583d-7590-47b9-98bc-2af72f964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ce6949-99fe-4549-b75a-2322037c47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EC5E54-438D-4B72-A26E-67516F300435}"/>
</file>

<file path=customXml/itemProps2.xml><?xml version="1.0" encoding="utf-8"?>
<ds:datastoreItem xmlns:ds="http://schemas.openxmlformats.org/officeDocument/2006/customXml" ds:itemID="{3260D339-AF21-4B05-9F5E-CAC57CE3A97C}"/>
</file>

<file path=customXml/itemProps3.xml><?xml version="1.0" encoding="utf-8"?>
<ds:datastoreItem xmlns:ds="http://schemas.openxmlformats.org/officeDocument/2006/customXml" ds:itemID="{37F7A35E-5AD1-441C-8D39-191293E16204}"/>
</file>

<file path=docProps/app.xml><?xml version="1.0" encoding="utf-8"?>
<Properties xmlns="http://schemas.openxmlformats.org/officeDocument/2006/extended-properties" xmlns:vt="http://schemas.openxmlformats.org/officeDocument/2006/docPropsVTypes">
  <Application>Microsoft Excel Online</Application>
  <Manager/>
  <Company>DOT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Geller, Shelby (PHMSA)</dc:creator>
  <cp:keywords/>
  <dc:description/>
  <cp:lastModifiedBy>Geller, Shelby (PHMSA)</cp:lastModifiedBy>
  <cp:revision/>
  <dcterms:created xsi:type="dcterms:W3CDTF">2017-10-30T20:20:31Z</dcterms:created>
  <dcterms:modified xsi:type="dcterms:W3CDTF">2020-07-07T15:45:30Z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0x010100FEB2C590C5B0E548BBB80B30B4757BD0</vt:lpwstr>
  </property>
</Properties>
</file>