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MA\Internal\PASD\PDD\Paperwork\Subpart V\Subpart V 2020\"/>
    </mc:Choice>
  </mc:AlternateContent>
  <xr:revisionPtr revIDLastSave="0" documentId="8_{DD86FF94-668C-4CD1-991F-600D94A9E13D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Totals" sheetId="5" r:id="rId1"/>
    <sheet name="508(h) wo CP" sheetId="1" r:id="rId2"/>
    <sheet name="508(h) w CP" sheetId="2" r:id="rId3"/>
    <sheet name="CP" sheetId="3" r:id="rId4"/>
    <sheet name="IBWIP" sheetId="4" r:id="rId5"/>
    <sheet name="NRS" sheetId="6" r:id="rId6"/>
    <sheet name="Private and Federal Occupations" sheetId="9" r:id="rId7"/>
  </sheets>
  <definedNames>
    <definedName name="CPIfactor2019">#REF!</definedName>
    <definedName name="ECECfactor2019">#REF!</definedName>
    <definedName name="_xlnm.Print_Area" localSheetId="4">IBWIP!$G$19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5" l="1"/>
  <c r="B15" i="6" l="1"/>
  <c r="B11" i="6"/>
  <c r="B23" i="4"/>
  <c r="B22" i="4"/>
  <c r="B21" i="4"/>
  <c r="B20" i="4"/>
  <c r="B16" i="4"/>
  <c r="B14" i="4"/>
  <c r="B13" i="4"/>
  <c r="B12" i="4"/>
  <c r="B20" i="3"/>
  <c r="B15" i="3"/>
  <c r="B14" i="3"/>
  <c r="H12" i="2"/>
  <c r="B34" i="2"/>
  <c r="B33" i="2"/>
  <c r="B32" i="2"/>
  <c r="B31" i="2"/>
  <c r="B30" i="2"/>
  <c r="B29" i="2"/>
  <c r="B28" i="2"/>
  <c r="B27" i="2"/>
  <c r="B23" i="2"/>
  <c r="B22" i="2"/>
  <c r="B21" i="2"/>
  <c r="B20" i="2"/>
  <c r="B19" i="2"/>
  <c r="B18" i="2"/>
  <c r="B17" i="2"/>
  <c r="B16" i="2"/>
  <c r="B15" i="2"/>
  <c r="B14" i="2"/>
  <c r="B13" i="2"/>
  <c r="B12" i="2"/>
  <c r="B21" i="9"/>
  <c r="B37" i="1" l="1"/>
  <c r="B36" i="1"/>
  <c r="B35" i="1"/>
  <c r="B34" i="1"/>
  <c r="B33" i="1"/>
  <c r="B32" i="1"/>
  <c r="B31" i="1"/>
  <c r="B30" i="1"/>
  <c r="B25" i="1"/>
  <c r="B24" i="1"/>
  <c r="B23" i="1"/>
  <c r="B22" i="1"/>
  <c r="B21" i="1"/>
  <c r="B20" i="1"/>
  <c r="B19" i="1"/>
  <c r="B18" i="1"/>
  <c r="B17" i="1"/>
  <c r="B16" i="1"/>
  <c r="B15" i="1"/>
  <c r="B14" i="1"/>
  <c r="F11" i="6" l="1"/>
  <c r="F12" i="6" s="1"/>
  <c r="C16" i="6" l="1"/>
  <c r="E15" i="6"/>
  <c r="F15" i="6" s="1"/>
  <c r="E12" i="6"/>
  <c r="C12" i="6"/>
  <c r="D11" i="6"/>
  <c r="B20" i="6" l="1"/>
  <c r="C20" i="6" s="1"/>
  <c r="D12" i="6"/>
  <c r="D20" i="6" s="1"/>
  <c r="E16" i="6"/>
  <c r="B21" i="6" s="1"/>
  <c r="F16" i="6"/>
  <c r="D21" i="6" s="1"/>
  <c r="C7" i="6" l="1"/>
  <c r="B29" i="5" s="1"/>
  <c r="C21" i="6"/>
  <c r="E20" i="6"/>
  <c r="C6" i="6"/>
  <c r="B28" i="5" s="1"/>
  <c r="E21" i="6" l="1"/>
  <c r="D7" i="6" s="1"/>
  <c r="C29" i="5" s="1"/>
  <c r="D6" i="6"/>
  <c r="B18" i="5"/>
  <c r="D8" i="6" l="1"/>
  <c r="E22" i="6"/>
  <c r="E33" i="4"/>
  <c r="D8" i="4" s="1"/>
  <c r="C24" i="5" s="1"/>
  <c r="K24" i="4"/>
  <c r="G24" i="4"/>
  <c r="C24" i="4"/>
  <c r="M23" i="4"/>
  <c r="N23" i="4" s="1"/>
  <c r="I23" i="4"/>
  <c r="J23" i="4" s="1"/>
  <c r="E23" i="4"/>
  <c r="F23" i="4" s="1"/>
  <c r="M22" i="4"/>
  <c r="N22" i="4" s="1"/>
  <c r="I22" i="4"/>
  <c r="J22" i="4" s="1"/>
  <c r="E22" i="4"/>
  <c r="F22" i="4" s="1"/>
  <c r="M21" i="4"/>
  <c r="N21" i="4" s="1"/>
  <c r="I21" i="4"/>
  <c r="J21" i="4" s="1"/>
  <c r="E21" i="4"/>
  <c r="F21" i="4" s="1"/>
  <c r="M20" i="4"/>
  <c r="N20" i="4" s="1"/>
  <c r="I20" i="4"/>
  <c r="J20" i="4" s="1"/>
  <c r="E20" i="4"/>
  <c r="M17" i="4"/>
  <c r="K17" i="4"/>
  <c r="I17" i="4"/>
  <c r="G17" i="4"/>
  <c r="E17" i="4"/>
  <c r="C17" i="4"/>
  <c r="N16" i="4"/>
  <c r="L16" i="4"/>
  <c r="J16" i="4"/>
  <c r="H16" i="4"/>
  <c r="F16" i="4"/>
  <c r="D16" i="4"/>
  <c r="N15" i="4"/>
  <c r="L15" i="4"/>
  <c r="J15" i="4"/>
  <c r="H15" i="4"/>
  <c r="F15" i="4"/>
  <c r="D15" i="4"/>
  <c r="N14" i="4"/>
  <c r="L14" i="4"/>
  <c r="J14" i="4"/>
  <c r="H14" i="4"/>
  <c r="F14" i="4"/>
  <c r="D14" i="4"/>
  <c r="N13" i="4"/>
  <c r="L13" i="4"/>
  <c r="J13" i="4"/>
  <c r="H13" i="4"/>
  <c r="F13" i="4"/>
  <c r="D13" i="4"/>
  <c r="N12" i="4"/>
  <c r="L12" i="4"/>
  <c r="J12" i="4"/>
  <c r="H12" i="4"/>
  <c r="F12" i="4"/>
  <c r="D12" i="4"/>
  <c r="C28" i="5" s="1"/>
  <c r="C8" i="4"/>
  <c r="B24" i="5" s="1"/>
  <c r="B31" i="4" l="1"/>
  <c r="J17" i="4"/>
  <c r="D17" i="4"/>
  <c r="L17" i="4"/>
  <c r="F17" i="4"/>
  <c r="N17" i="4"/>
  <c r="H17" i="4"/>
  <c r="C31" i="4"/>
  <c r="E24" i="4"/>
  <c r="N24" i="4"/>
  <c r="J24" i="4"/>
  <c r="M24" i="4"/>
  <c r="F20" i="4"/>
  <c r="I24" i="4"/>
  <c r="K35" i="2"/>
  <c r="C8" i="2"/>
  <c r="B12" i="5" s="1"/>
  <c r="E42" i="2"/>
  <c r="D8" i="2" s="1"/>
  <c r="C12" i="5" s="1"/>
  <c r="K38" i="1"/>
  <c r="C9" i="1"/>
  <c r="B6" i="5" s="1"/>
  <c r="E46" i="1"/>
  <c r="D9" i="1" s="1"/>
  <c r="C6" i="5" s="1"/>
  <c r="E30" i="3"/>
  <c r="C9" i="3" s="1"/>
  <c r="C18" i="5" s="1"/>
  <c r="C21" i="3"/>
  <c r="B29" i="3" s="1"/>
  <c r="C29" i="3" s="1"/>
  <c r="E20" i="3"/>
  <c r="E16" i="3"/>
  <c r="C16" i="3"/>
  <c r="F15" i="3"/>
  <c r="D15" i="3"/>
  <c r="F14" i="3"/>
  <c r="F16" i="3" s="1"/>
  <c r="D14" i="3"/>
  <c r="D31" i="4" l="1"/>
  <c r="E31" i="4" s="1"/>
  <c r="D6" i="4" s="1"/>
  <c r="C22" i="5" s="1"/>
  <c r="F24" i="4"/>
  <c r="D32" i="4" s="1"/>
  <c r="E32" i="4" s="1"/>
  <c r="D7" i="4" s="1"/>
  <c r="C23" i="5" s="1"/>
  <c r="B32" i="4"/>
  <c r="C32" i="4" s="1"/>
  <c r="D16" i="3"/>
  <c r="D28" i="3" s="1"/>
  <c r="E28" i="3" s="1"/>
  <c r="B28" i="3"/>
  <c r="C28" i="3" s="1"/>
  <c r="F20" i="3"/>
  <c r="E21" i="3"/>
  <c r="G35" i="2"/>
  <c r="C35" i="2"/>
  <c r="M34" i="2"/>
  <c r="N34" i="2" s="1"/>
  <c r="I34" i="2"/>
  <c r="E34" i="2"/>
  <c r="F34" i="2" s="1"/>
  <c r="M33" i="2"/>
  <c r="N33" i="2" s="1"/>
  <c r="I33" i="2"/>
  <c r="E33" i="2"/>
  <c r="M32" i="2"/>
  <c r="N32" i="2" s="1"/>
  <c r="I32" i="2"/>
  <c r="E32" i="2"/>
  <c r="F32" i="2" s="1"/>
  <c r="M31" i="2"/>
  <c r="N31" i="2" s="1"/>
  <c r="I31" i="2"/>
  <c r="E31" i="2"/>
  <c r="M30" i="2"/>
  <c r="N30" i="2" s="1"/>
  <c r="I30" i="2"/>
  <c r="E30" i="2"/>
  <c r="F30" i="2" s="1"/>
  <c r="M29" i="2"/>
  <c r="N29" i="2" s="1"/>
  <c r="I29" i="2"/>
  <c r="E29" i="2"/>
  <c r="M28" i="2"/>
  <c r="N28" i="2" s="1"/>
  <c r="I28" i="2"/>
  <c r="E28" i="2"/>
  <c r="F28" i="2" s="1"/>
  <c r="M27" i="2"/>
  <c r="I27" i="2"/>
  <c r="E27" i="2"/>
  <c r="Q24" i="2"/>
  <c r="O24" i="2"/>
  <c r="M24" i="2"/>
  <c r="K24" i="2"/>
  <c r="I24" i="2"/>
  <c r="G24" i="2"/>
  <c r="E24" i="2"/>
  <c r="C24" i="2"/>
  <c r="R23" i="2"/>
  <c r="P23" i="2"/>
  <c r="N23" i="2"/>
  <c r="L23" i="2"/>
  <c r="J23" i="2"/>
  <c r="H23" i="2"/>
  <c r="F23" i="2"/>
  <c r="D23" i="2"/>
  <c r="R22" i="2"/>
  <c r="P22" i="2"/>
  <c r="N22" i="2"/>
  <c r="L22" i="2"/>
  <c r="J22" i="2"/>
  <c r="H22" i="2"/>
  <c r="F22" i="2"/>
  <c r="D22" i="2"/>
  <c r="R21" i="2"/>
  <c r="P21" i="2"/>
  <c r="N21" i="2"/>
  <c r="L21" i="2"/>
  <c r="J21" i="2"/>
  <c r="H21" i="2"/>
  <c r="F21" i="2"/>
  <c r="D21" i="2"/>
  <c r="R20" i="2"/>
  <c r="P20" i="2"/>
  <c r="N20" i="2"/>
  <c r="L20" i="2"/>
  <c r="J20" i="2"/>
  <c r="H20" i="2"/>
  <c r="F20" i="2"/>
  <c r="D20" i="2"/>
  <c r="R19" i="2"/>
  <c r="P19" i="2"/>
  <c r="N19" i="2"/>
  <c r="L19" i="2"/>
  <c r="J19" i="2"/>
  <c r="H19" i="2"/>
  <c r="F19" i="2"/>
  <c r="D19" i="2"/>
  <c r="R18" i="2"/>
  <c r="P18" i="2"/>
  <c r="N18" i="2"/>
  <c r="L18" i="2"/>
  <c r="J18" i="2"/>
  <c r="H18" i="2"/>
  <c r="F18" i="2"/>
  <c r="D18" i="2"/>
  <c r="R17" i="2"/>
  <c r="P17" i="2"/>
  <c r="N17" i="2"/>
  <c r="L17" i="2"/>
  <c r="J17" i="2"/>
  <c r="H17" i="2"/>
  <c r="F17" i="2"/>
  <c r="D17" i="2"/>
  <c r="R16" i="2"/>
  <c r="P16" i="2"/>
  <c r="N16" i="2"/>
  <c r="L16" i="2"/>
  <c r="J16" i="2"/>
  <c r="H16" i="2"/>
  <c r="F16" i="2"/>
  <c r="D16" i="2"/>
  <c r="R15" i="2"/>
  <c r="P15" i="2"/>
  <c r="N15" i="2"/>
  <c r="L15" i="2"/>
  <c r="J15" i="2"/>
  <c r="H15" i="2"/>
  <c r="F15" i="2"/>
  <c r="D15" i="2"/>
  <c r="R14" i="2"/>
  <c r="P14" i="2"/>
  <c r="N14" i="2"/>
  <c r="L14" i="2"/>
  <c r="J14" i="2"/>
  <c r="H14" i="2"/>
  <c r="F14" i="2"/>
  <c r="D14" i="2"/>
  <c r="R13" i="2"/>
  <c r="P13" i="2"/>
  <c r="N13" i="2"/>
  <c r="L13" i="2"/>
  <c r="J13" i="2"/>
  <c r="H13" i="2"/>
  <c r="F13" i="2"/>
  <c r="D13" i="2"/>
  <c r="R12" i="2"/>
  <c r="P12" i="2"/>
  <c r="N12" i="2"/>
  <c r="L12" i="2"/>
  <c r="L24" i="2" s="1"/>
  <c r="J12" i="2"/>
  <c r="J24" i="2" s="1"/>
  <c r="H24" i="2"/>
  <c r="F12" i="2"/>
  <c r="D12" i="2"/>
  <c r="P24" i="2" l="1"/>
  <c r="R24" i="2"/>
  <c r="F24" i="2"/>
  <c r="N24" i="2"/>
  <c r="D24" i="2"/>
  <c r="C6" i="4"/>
  <c r="B22" i="5" s="1"/>
  <c r="C7" i="4"/>
  <c r="B23" i="5" s="1"/>
  <c r="D9" i="4"/>
  <c r="E34" i="4"/>
  <c r="I35" i="2"/>
  <c r="M35" i="2"/>
  <c r="E35" i="2"/>
  <c r="B40" i="2"/>
  <c r="C40" i="2" s="1"/>
  <c r="N27" i="2"/>
  <c r="N35" i="2" s="1"/>
  <c r="C7" i="3"/>
  <c r="C16" i="5" s="1"/>
  <c r="B7" i="3"/>
  <c r="B16" i="5" s="1"/>
  <c r="F21" i="3"/>
  <c r="D29" i="3" s="1"/>
  <c r="E29" i="3" s="1"/>
  <c r="J28" i="2"/>
  <c r="J30" i="2"/>
  <c r="J32" i="2"/>
  <c r="J34" i="2"/>
  <c r="F27" i="2"/>
  <c r="J27" i="2"/>
  <c r="F29" i="2"/>
  <c r="J29" i="2"/>
  <c r="F31" i="2"/>
  <c r="J31" i="2"/>
  <c r="F33" i="2"/>
  <c r="J33" i="2"/>
  <c r="C38" i="1"/>
  <c r="G38" i="1"/>
  <c r="M37" i="1"/>
  <c r="N37" i="1" s="1"/>
  <c r="I37" i="1"/>
  <c r="E37" i="1"/>
  <c r="M36" i="1"/>
  <c r="N36" i="1" s="1"/>
  <c r="I36" i="1"/>
  <c r="E36" i="1"/>
  <c r="M35" i="1"/>
  <c r="N35" i="1" s="1"/>
  <c r="I35" i="1"/>
  <c r="E35" i="1"/>
  <c r="M34" i="1"/>
  <c r="N34" i="1" s="1"/>
  <c r="I34" i="1"/>
  <c r="E34" i="1"/>
  <c r="M33" i="1"/>
  <c r="N33" i="1" s="1"/>
  <c r="I33" i="1"/>
  <c r="E33" i="1"/>
  <c r="M32" i="1"/>
  <c r="N32" i="1" s="1"/>
  <c r="I32" i="1"/>
  <c r="E32" i="1"/>
  <c r="M31" i="1"/>
  <c r="N31" i="1" s="1"/>
  <c r="I31" i="1"/>
  <c r="E31" i="1"/>
  <c r="M30" i="1"/>
  <c r="I30" i="1"/>
  <c r="E30" i="1"/>
  <c r="Q26" i="1"/>
  <c r="O26" i="1"/>
  <c r="M26" i="1"/>
  <c r="K26" i="1"/>
  <c r="I26" i="1"/>
  <c r="G26" i="1"/>
  <c r="E26" i="1"/>
  <c r="C26" i="1"/>
  <c r="R25" i="1"/>
  <c r="P25" i="1"/>
  <c r="N25" i="1"/>
  <c r="L25" i="1"/>
  <c r="J25" i="1"/>
  <c r="H25" i="1"/>
  <c r="F25" i="1"/>
  <c r="D25" i="1"/>
  <c r="R24" i="1"/>
  <c r="P24" i="1"/>
  <c r="N24" i="1"/>
  <c r="L24" i="1"/>
  <c r="J24" i="1"/>
  <c r="H24" i="1"/>
  <c r="F24" i="1"/>
  <c r="D24" i="1"/>
  <c r="R23" i="1"/>
  <c r="P23" i="1"/>
  <c r="N23" i="1"/>
  <c r="L23" i="1"/>
  <c r="J23" i="1"/>
  <c r="H23" i="1"/>
  <c r="F23" i="1"/>
  <c r="D23" i="1"/>
  <c r="R22" i="1"/>
  <c r="P22" i="1"/>
  <c r="N22" i="1"/>
  <c r="L22" i="1"/>
  <c r="J22" i="1"/>
  <c r="H22" i="1"/>
  <c r="F22" i="1"/>
  <c r="D22" i="1"/>
  <c r="R21" i="1"/>
  <c r="P21" i="1"/>
  <c r="N21" i="1"/>
  <c r="L21" i="1"/>
  <c r="J21" i="1"/>
  <c r="H21" i="1"/>
  <c r="F21" i="1"/>
  <c r="D21" i="1"/>
  <c r="R20" i="1"/>
  <c r="P20" i="1"/>
  <c r="N20" i="1"/>
  <c r="L20" i="1"/>
  <c r="J20" i="1"/>
  <c r="H20" i="1"/>
  <c r="F20" i="1"/>
  <c r="D20" i="1"/>
  <c r="R19" i="1"/>
  <c r="P19" i="1"/>
  <c r="N19" i="1"/>
  <c r="L19" i="1"/>
  <c r="J19" i="1"/>
  <c r="H19" i="1"/>
  <c r="F19" i="1"/>
  <c r="D19" i="1"/>
  <c r="R18" i="1"/>
  <c r="P18" i="1"/>
  <c r="N18" i="1"/>
  <c r="L18" i="1"/>
  <c r="J18" i="1"/>
  <c r="H18" i="1"/>
  <c r="F18" i="1"/>
  <c r="D18" i="1"/>
  <c r="R17" i="1"/>
  <c r="P17" i="1"/>
  <c r="N17" i="1"/>
  <c r="L17" i="1"/>
  <c r="J17" i="1"/>
  <c r="H17" i="1"/>
  <c r="F17" i="1"/>
  <c r="D17" i="1"/>
  <c r="R16" i="1"/>
  <c r="P16" i="1"/>
  <c r="N16" i="1"/>
  <c r="L16" i="1"/>
  <c r="J16" i="1"/>
  <c r="H16" i="1"/>
  <c r="F16" i="1"/>
  <c r="D16" i="1"/>
  <c r="R15" i="1"/>
  <c r="P15" i="1"/>
  <c r="N15" i="1"/>
  <c r="L15" i="1"/>
  <c r="J15" i="1"/>
  <c r="H15" i="1"/>
  <c r="F15" i="1"/>
  <c r="D15" i="1"/>
  <c r="R14" i="1"/>
  <c r="R26" i="1" s="1"/>
  <c r="P14" i="1"/>
  <c r="N14" i="1"/>
  <c r="N26" i="1" s="1"/>
  <c r="L14" i="1"/>
  <c r="J14" i="1"/>
  <c r="J26" i="1" s="1"/>
  <c r="H14" i="1"/>
  <c r="H26" i="1" s="1"/>
  <c r="F14" i="1"/>
  <c r="F26" i="1" s="1"/>
  <c r="D14" i="1"/>
  <c r="D40" i="2" l="1"/>
  <c r="D26" i="1"/>
  <c r="L26" i="1"/>
  <c r="I38" i="1"/>
  <c r="P26" i="1"/>
  <c r="M38" i="1"/>
  <c r="E38" i="1"/>
  <c r="E40" i="2"/>
  <c r="C6" i="2"/>
  <c r="B10" i="5" s="1"/>
  <c r="B41" i="2"/>
  <c r="C41" i="2" s="1"/>
  <c r="B44" i="1"/>
  <c r="C44" i="1" s="1"/>
  <c r="N30" i="1"/>
  <c r="N38" i="1" s="1"/>
  <c r="B8" i="3"/>
  <c r="B17" i="5" s="1"/>
  <c r="F35" i="2"/>
  <c r="J35" i="2"/>
  <c r="F30" i="1"/>
  <c r="F32" i="1"/>
  <c r="F34" i="1"/>
  <c r="F36" i="1"/>
  <c r="F31" i="1"/>
  <c r="J31" i="1"/>
  <c r="F33" i="1"/>
  <c r="J33" i="1"/>
  <c r="F35" i="1"/>
  <c r="J35" i="1"/>
  <c r="F37" i="1"/>
  <c r="J37" i="1"/>
  <c r="J30" i="1"/>
  <c r="J32" i="1"/>
  <c r="J34" i="1"/>
  <c r="J36" i="1"/>
  <c r="D44" i="1" l="1"/>
  <c r="E44" i="1" s="1"/>
  <c r="D7" i="1" s="1"/>
  <c r="C4" i="5" s="1"/>
  <c r="D6" i="2"/>
  <c r="C10" i="5" s="1"/>
  <c r="D41" i="2"/>
  <c r="B45" i="1"/>
  <c r="C45" i="1" s="1"/>
  <c r="C8" i="3"/>
  <c r="E31" i="3"/>
  <c r="F38" i="1"/>
  <c r="J38" i="1"/>
  <c r="C7" i="1" l="1"/>
  <c r="B4" i="5" s="1"/>
  <c r="C10" i="3"/>
  <c r="C17" i="5"/>
  <c r="E41" i="2"/>
  <c r="C7" i="2"/>
  <c r="B11" i="5" s="1"/>
  <c r="D45" i="1"/>
  <c r="C8" i="1" s="1"/>
  <c r="B5" i="5" s="1"/>
  <c r="D7" i="2" l="1"/>
  <c r="E43" i="2"/>
  <c r="E45" i="1"/>
  <c r="D9" i="2" l="1"/>
  <c r="C11" i="5"/>
  <c r="E47" i="1"/>
  <c r="D8" i="1"/>
  <c r="D10" i="1" l="1"/>
  <c r="C5" i="5"/>
  <c r="B32" i="5" s="1"/>
</calcChain>
</file>

<file path=xl/sharedStrings.xml><?xml version="1.0" encoding="utf-8"?>
<sst xmlns="http://schemas.openxmlformats.org/spreadsheetml/2006/main" count="350" uniqueCount="100">
  <si>
    <t>Totals for Submissions WITHOUT Prior Concept Proposal</t>
  </si>
  <si>
    <t>Costs</t>
  </si>
  <si>
    <t>One Product</t>
  </si>
  <si>
    <t>10 Products</t>
  </si>
  <si>
    <t xml:space="preserve">Total Private </t>
  </si>
  <si>
    <t>Total RMA</t>
  </si>
  <si>
    <t>Total External Review</t>
  </si>
  <si>
    <t>Totals for Submissions WITH Prior Concept Proposal</t>
  </si>
  <si>
    <t>3 Products</t>
  </si>
  <si>
    <t>Totals for Concept Proposals</t>
  </si>
  <si>
    <t>5 Products</t>
  </si>
  <si>
    <t>Total Private</t>
  </si>
  <si>
    <t>Totals for Index-Based Weather Insurance Products</t>
  </si>
  <si>
    <t>0 Products</t>
  </si>
  <si>
    <t>Totals for Non-Reinsured Supplementals</t>
  </si>
  <si>
    <t>30 Products</t>
  </si>
  <si>
    <t>Overall Total Private</t>
  </si>
  <si>
    <t>Overall Total RMA &amp; External Review</t>
  </si>
  <si>
    <t>Costs for Submission of 508(h) Products WITHOUT Prior Concept Proposal</t>
  </si>
  <si>
    <t>Total Submissions WITHOUT Prior Concept Proposal</t>
  </si>
  <si>
    <t>Total for 3 Years</t>
  </si>
  <si>
    <t>Private Occupations</t>
  </si>
  <si>
    <t>2xBLS rate + benefits</t>
  </si>
  <si>
    <t>read hours</t>
  </si>
  <si>
    <t>wage*hrs</t>
  </si>
  <si>
    <t>first time hours</t>
  </si>
  <si>
    <t>modification hours</t>
  </si>
  <si>
    <t>correspond hours</t>
  </si>
  <si>
    <t>prep hours</t>
  </si>
  <si>
    <t>respond hours</t>
  </si>
  <si>
    <t>negotiate hours</t>
  </si>
  <si>
    <t>maintenance hours</t>
  </si>
  <si>
    <t>Market Managers</t>
  </si>
  <si>
    <t>Computer and Information Systems Managers</t>
  </si>
  <si>
    <t>Financial Managers</t>
  </si>
  <si>
    <t>Technical Writers</t>
  </si>
  <si>
    <t>Accountants</t>
  </si>
  <si>
    <t>Economists</t>
  </si>
  <si>
    <t>Computer Programmers</t>
  </si>
  <si>
    <t>Insurance Underwriters</t>
  </si>
  <si>
    <t>Paralegal and Legal Assistants</t>
  </si>
  <si>
    <t>Market Research Analysts and Marketing Assistants</t>
  </si>
  <si>
    <t>Statisticians</t>
  </si>
  <si>
    <t>Office Clerks, General</t>
  </si>
  <si>
    <t>Totals</t>
  </si>
  <si>
    <t>Federal occupations</t>
  </si>
  <si>
    <t>Rate @ step 4</t>
  </si>
  <si>
    <t>first time # emp</t>
  </si>
  <si>
    <t>hours</t>
  </si>
  <si>
    <t>Total Hrs</t>
  </si>
  <si>
    <t>cost</t>
  </si>
  <si>
    <t>modification # emp</t>
  </si>
  <si>
    <t>procedure # emp</t>
  </si>
  <si>
    <t>Directors - Grade 15</t>
  </si>
  <si>
    <t>Economists - Grade 13</t>
  </si>
  <si>
    <t>Insurance Specialists - Grade 13</t>
  </si>
  <si>
    <t>Branch Chiefs - Grade 14</t>
  </si>
  <si>
    <t xml:space="preserve">Underwriters - Grade 15 </t>
  </si>
  <si>
    <t>Actuaries - SL/ST System</t>
  </si>
  <si>
    <t>Lawyers - Step 14</t>
  </si>
  <si>
    <t>Computer Programmers - Grade 12</t>
  </si>
  <si>
    <t>Total</t>
  </si>
  <si>
    <t xml:space="preserve"> </t>
  </si>
  <si>
    <t>External Reviewers</t>
  </si>
  <si>
    <t>$150,000/review</t>
  </si>
  <si>
    <t>Total hrs/yr</t>
  </si>
  <si>
    <t>hrs x 10 products</t>
  </si>
  <si>
    <t>Total $/product</t>
  </si>
  <si>
    <t>$ x 10 products</t>
  </si>
  <si>
    <t>Private occupations</t>
  </si>
  <si>
    <t>Costs for Submission of 508(h) Products WITH Prior Concept Proposal</t>
  </si>
  <si>
    <t>Total Submissions WITH Prior Concept Proposal</t>
  </si>
  <si>
    <t>hrs x 3 products</t>
  </si>
  <si>
    <t>$ x 3 products</t>
  </si>
  <si>
    <t>Costs for Concept Proposal</t>
  </si>
  <si>
    <t xml:space="preserve">Total Concept Proposals </t>
  </si>
  <si>
    <t>Total for 3 years</t>
  </si>
  <si>
    <t>Review for completeness - # emp</t>
  </si>
  <si>
    <t>$30,000/review</t>
  </si>
  <si>
    <t>hrs x 5 products</t>
  </si>
  <si>
    <t>$ x 5 products</t>
  </si>
  <si>
    <t>Costs for Submission of Index-Based Weather Insurance Products</t>
  </si>
  <si>
    <t>Total Submission of Index-Based Weather Insurance Products =</t>
  </si>
  <si>
    <t>1 Products</t>
  </si>
  <si>
    <t>correspon hours</t>
  </si>
  <si>
    <t>procedur # emp</t>
  </si>
  <si>
    <t>hrs x 1 products</t>
  </si>
  <si>
    <t>$ x 1 products</t>
  </si>
  <si>
    <t>Costs for Submission of Non-Reinsured Supplementals</t>
  </si>
  <si>
    <t>Total Submission of Non-Reinsured Supplementals =</t>
  </si>
  <si>
    <t>Prepare submission</t>
  </si>
  <si>
    <t>Federal Occupations</t>
  </si>
  <si>
    <t>hrs x 30 products</t>
  </si>
  <si>
    <t>$ x 30 products</t>
  </si>
  <si>
    <t>Market Research Analysts and Marketing Specialists</t>
  </si>
  <si>
    <t>Hourly rate @ step 4</t>
  </si>
  <si>
    <t>Actuaries- SL/ST System</t>
  </si>
  <si>
    <t>http://www.bls.gov/oes/current/oes_nat.htm</t>
  </si>
  <si>
    <t>https://www.opm.gov/policy-data-oversight/pay-leave/salaries-wages/salary-tables/pdf/2020/RUS_h.pdf</t>
  </si>
  <si>
    <t>https://www.opm.gov/policy-data-oversight/pay-leave/salaries-wages/salary-tables/pdf/2020/SLST.pdf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</si>
</sst>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1" fillId="3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164" fontId="1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/>
    <xf numFmtId="164" fontId="1" fillId="4" borderId="2" xfId="0" applyNumberFormat="1" applyFont="1" applyFill="1" applyBorder="1"/>
    <xf numFmtId="0" fontId="1" fillId="0" borderId="0" xfId="0" applyFont="1"/>
    <xf numFmtId="0" fontId="1" fillId="0" borderId="0" xfId="0" applyFont="1" applyFill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4" xfId="0" applyFont="1" applyFill="1" applyBorder="1"/>
    <xf numFmtId="0" fontId="1" fillId="0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3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164" fontId="1" fillId="4" borderId="4" xfId="0" applyNumberFormat="1" applyFont="1" applyFill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0" fillId="0" borderId="0" xfId="0" applyFont="1"/>
    <xf numFmtId="0" fontId="0" fillId="3" borderId="4" xfId="0" applyFont="1" applyFill="1" applyBorder="1"/>
    <xf numFmtId="164" fontId="0" fillId="3" borderId="4" xfId="0" applyNumberFormat="1" applyFont="1" applyFill="1" applyBorder="1"/>
    <xf numFmtId="0" fontId="0" fillId="0" borderId="4" xfId="0" applyFont="1" applyFill="1" applyBorder="1"/>
    <xf numFmtId="164" fontId="0" fillId="0" borderId="4" xfId="0" applyNumberFormat="1" applyFont="1" applyFill="1" applyBorder="1"/>
    <xf numFmtId="8" fontId="0" fillId="3" borderId="4" xfId="0" applyNumberFormat="1" applyFont="1" applyFill="1" applyBorder="1" applyAlignment="1">
      <alignment horizontal="right"/>
    </xf>
    <xf numFmtId="8" fontId="0" fillId="3" borderId="4" xfId="0" applyNumberFormat="1" applyFont="1" applyFill="1" applyBorder="1"/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4" xfId="0" applyFont="1" applyBorder="1"/>
    <xf numFmtId="164" fontId="0" fillId="0" borderId="4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wrapText="1"/>
    </xf>
    <xf numFmtId="165" fontId="0" fillId="0" borderId="0" xfId="0" applyNumberFormat="1" applyFont="1"/>
    <xf numFmtId="0" fontId="1" fillId="2" borderId="4" xfId="0" applyFont="1" applyFill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6" fontId="0" fillId="2" borderId="4" xfId="0" applyNumberFormat="1" applyFont="1" applyFill="1" applyBorder="1"/>
    <xf numFmtId="0" fontId="0" fillId="3" borderId="4" xfId="0" applyFont="1" applyFill="1" applyBorder="1" applyAlignment="1">
      <alignment horizontal="right"/>
    </xf>
    <xf numFmtId="164" fontId="0" fillId="3" borderId="4" xfId="0" applyNumberFormat="1" applyFont="1" applyFill="1" applyBorder="1" applyAlignment="1">
      <alignment horizontal="right"/>
    </xf>
    <xf numFmtId="1" fontId="0" fillId="0" borderId="4" xfId="0" applyNumberFormat="1" applyFont="1" applyFill="1" applyBorder="1"/>
    <xf numFmtId="1" fontId="0" fillId="3" borderId="4" xfId="0" applyNumberFormat="1" applyFont="1" applyFill="1" applyBorder="1"/>
    <xf numFmtId="0" fontId="1" fillId="0" borderId="4" xfId="0" applyFont="1" applyFill="1" applyBorder="1" applyAlignment="1">
      <alignment horizontal="right" wrapText="1"/>
    </xf>
    <xf numFmtId="164" fontId="0" fillId="0" borderId="0" xfId="2" applyNumberFormat="1" applyFont="1"/>
    <xf numFmtId="0" fontId="0" fillId="3" borderId="0" xfId="0" applyFont="1" applyFill="1"/>
    <xf numFmtId="164" fontId="0" fillId="3" borderId="0" xfId="0" applyNumberFormat="1" applyFont="1" applyFill="1"/>
    <xf numFmtId="0" fontId="0" fillId="0" borderId="0" xfId="0" applyFont="1" applyFill="1"/>
    <xf numFmtId="164" fontId="0" fillId="0" borderId="0" xfId="0" applyNumberFormat="1" applyFont="1" applyFill="1"/>
    <xf numFmtId="8" fontId="0" fillId="3" borderId="0" xfId="0" applyNumberFormat="1" applyFont="1" applyFill="1" applyAlignment="1">
      <alignment horizontal="right"/>
    </xf>
    <xf numFmtId="8" fontId="0" fillId="3" borderId="0" xfId="0" applyNumberFormat="1" applyFont="1" applyFill="1"/>
    <xf numFmtId="164" fontId="0" fillId="5" borderId="4" xfId="0" applyNumberFormat="1" applyFont="1" applyFill="1" applyBorder="1"/>
    <xf numFmtId="0" fontId="0" fillId="5" borderId="4" xfId="0" applyFont="1" applyFill="1" applyBorder="1"/>
    <xf numFmtId="6" fontId="0" fillId="0" borderId="4" xfId="0" applyNumberFormat="1" applyFont="1" applyFill="1" applyBorder="1"/>
    <xf numFmtId="0" fontId="2" fillId="0" borderId="0" xfId="1" applyFont="1" applyAlignment="1"/>
    <xf numFmtId="0" fontId="2" fillId="0" borderId="0" xfId="1" applyFont="1"/>
    <xf numFmtId="8" fontId="0" fillId="0" borderId="4" xfId="0" applyNumberFormat="1" applyFont="1" applyFill="1" applyBorder="1" applyAlignment="1">
      <alignment horizontal="right"/>
    </xf>
    <xf numFmtId="8" fontId="0" fillId="0" borderId="4" xfId="0" applyNumberFormat="1" applyFont="1" applyFill="1" applyBorder="1"/>
    <xf numFmtId="0" fontId="0" fillId="0" borderId="3" xfId="0" applyFont="1" applyBorder="1"/>
    <xf numFmtId="6" fontId="0" fillId="0" borderId="3" xfId="0" applyNumberFormat="1" applyFont="1" applyFill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0" xfId="0" applyFont="1" applyFill="1" applyAlignment="1">
      <alignment horizontal="right"/>
    </xf>
    <xf numFmtId="164" fontId="0" fillId="3" borderId="0" xfId="0" applyNumberFormat="1" applyFont="1" applyFill="1" applyAlignment="1">
      <alignment horizontal="right"/>
    </xf>
    <xf numFmtId="1" fontId="0" fillId="0" borderId="0" xfId="0" applyNumberFormat="1" applyFont="1" applyFill="1"/>
    <xf numFmtId="1" fontId="0" fillId="3" borderId="0" xfId="0" applyNumberFormat="1" applyFont="1" applyFill="1"/>
    <xf numFmtId="0" fontId="1" fillId="2" borderId="4" xfId="0" applyFont="1" applyFill="1" applyBorder="1" applyAlignment="1">
      <alignment horizontal="left"/>
    </xf>
    <xf numFmtId="0" fontId="0" fillId="4" borderId="4" xfId="0" applyFont="1" applyFill="1" applyBorder="1"/>
    <xf numFmtId="0" fontId="0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/>
    <xf numFmtId="0" fontId="0" fillId="0" borderId="0" xfId="0" applyFont="1" applyFill="1" applyAlignment="1">
      <alignment wrapText="1"/>
    </xf>
    <xf numFmtId="6" fontId="0" fillId="0" borderId="0" xfId="0" applyNumberFormat="1" applyFont="1" applyFill="1"/>
    <xf numFmtId="165" fontId="0" fillId="0" borderId="0" xfId="0" applyNumberFormat="1" applyFont="1" applyFill="1"/>
    <xf numFmtId="0" fontId="1" fillId="0" borderId="5" xfId="0" applyFont="1" applyFill="1" applyBorder="1"/>
  </cellXfs>
  <cellStyles count="3">
    <cellStyle name="Currency" xfId="2" builtinId="4"/>
    <cellStyle name="Hyperlink" xfId="1" builtinId="8"/>
    <cellStyle name="Normal" xfId="0" builtinId="0"/>
  </cellStyles>
  <dxfs count="11"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64" formatCode="&quot;$&quot;#,##0.0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64" formatCode="&quot;$&quot;#,##0.0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851A8F-BF0F-434D-93C6-238C8D292A4F}" name="Table3" displayName="Table3" ref="A1:B13" totalsRowShown="0" headerRowDxfId="10" dataDxfId="9" headerRowCellStyle="Normal" dataCellStyle="Normal">
  <autoFilter ref="A1:B13" xr:uid="{0F863C63-EED7-4151-9A1B-C2BF7737A205}"/>
  <tableColumns count="2">
    <tableColumn id="1" xr3:uid="{F6627C05-98B8-4FCC-9BBD-C7DA709F2EB4}" name="Private Occupations" dataDxfId="8" dataCellStyle="Normal"/>
    <tableColumn id="2" xr3:uid="{A753831B-F64B-4EC0-B3CA-85FE5BD8FA41}" name="2xBLS rate + benefits" dataDxfId="7" dataCellStyle="Currenc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7675CE-5766-4DE9-9C66-61439EB6A40B}" name="Table4" displayName="Table4" ref="A15:B23" totalsRowShown="0" headerRowDxfId="6" dataDxfId="4" headerRowBorderDxfId="5" tableBorderDxfId="3" totalsRowBorderDxfId="2" headerRowCellStyle="Normal" dataCellStyle="Normal">
  <autoFilter ref="A15:B23" xr:uid="{E57711BE-FCCC-4794-99CD-26847A183048}"/>
  <tableColumns count="2">
    <tableColumn id="1" xr3:uid="{7394C566-D1CF-4D52-853A-0A34436F85E8}" name="Federal Occupations" dataDxfId="1" dataCellStyle="Normal"/>
    <tableColumn id="2" xr3:uid="{E04F2C11-B161-4B76-8876-785525512916}" name="Hourly rate @ step 4" dataDxfId="0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m.gov/policy-data-oversight/pay-leave/salaries-wages/salary-tables/pdf/2020/SLST.pdf" TargetMode="External"/><Relationship Id="rId2" Type="http://schemas.openxmlformats.org/officeDocument/2006/relationships/hyperlink" Target="https://www.opm.gov/policy-data-oversight/pay-leave/salaries-wages/salary-tables/pdf/2020/RUS_h.pdf" TargetMode="External"/><Relationship Id="rId1" Type="http://schemas.openxmlformats.org/officeDocument/2006/relationships/hyperlink" Target="http://www.bls.gov/oes/current/oes_nat.htm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4"/>
  <sheetViews>
    <sheetView workbookViewId="0">
      <selection activeCell="A33" sqref="A33"/>
    </sheetView>
  </sheetViews>
  <sheetFormatPr defaultColWidth="8.88671875" defaultRowHeight="14.4" x14ac:dyDescent="0.3"/>
  <cols>
    <col min="1" max="1" width="44" style="25" customWidth="1"/>
    <col min="2" max="2" width="16.88671875" style="25" customWidth="1"/>
    <col min="3" max="3" width="18.6640625" style="25" customWidth="1"/>
    <col min="4" max="16384" width="8.88671875" style="25"/>
  </cols>
  <sheetData>
    <row r="2" spans="1:3" x14ac:dyDescent="0.3">
      <c r="A2" s="11" t="s">
        <v>0</v>
      </c>
      <c r="B2" s="35"/>
      <c r="C2" s="35"/>
    </row>
    <row r="3" spans="1:3" x14ac:dyDescent="0.3">
      <c r="A3" s="11" t="s">
        <v>1</v>
      </c>
      <c r="B3" s="12" t="s">
        <v>2</v>
      </c>
      <c r="C3" s="24" t="s">
        <v>3</v>
      </c>
    </row>
    <row r="4" spans="1:3" x14ac:dyDescent="0.3">
      <c r="A4" s="13" t="s">
        <v>4</v>
      </c>
      <c r="B4" s="27">
        <f>'508(h) wo CP'!C7</f>
        <v>643512.51</v>
      </c>
      <c r="C4" s="27">
        <f>'508(h) wo CP'!D7</f>
        <v>6435125.0999999996</v>
      </c>
    </row>
    <row r="5" spans="1:3" x14ac:dyDescent="0.3">
      <c r="A5" s="14" t="s">
        <v>5</v>
      </c>
      <c r="B5" s="27">
        <f>'508(h) wo CP'!C8</f>
        <v>113321.97908653846</v>
      </c>
      <c r="C5" s="27">
        <f>'508(h) wo CP'!D8</f>
        <v>1133219.7908653845</v>
      </c>
    </row>
    <row r="6" spans="1:3" x14ac:dyDescent="0.3">
      <c r="A6" s="13" t="s">
        <v>6</v>
      </c>
      <c r="B6" s="27">
        <f>'508(h) wo CP'!C9</f>
        <v>150000</v>
      </c>
      <c r="C6" s="27">
        <f>'508(h) wo CP'!D9</f>
        <v>1500000</v>
      </c>
    </row>
    <row r="7" spans="1:3" x14ac:dyDescent="0.3">
      <c r="A7" s="35"/>
      <c r="B7" s="35"/>
      <c r="C7" s="35"/>
    </row>
    <row r="8" spans="1:3" x14ac:dyDescent="0.3">
      <c r="A8" s="11" t="s">
        <v>7</v>
      </c>
      <c r="B8" s="35"/>
      <c r="C8" s="35"/>
    </row>
    <row r="9" spans="1:3" x14ac:dyDescent="0.3">
      <c r="A9" s="11" t="s">
        <v>1</v>
      </c>
      <c r="B9" s="12" t="s">
        <v>2</v>
      </c>
      <c r="C9" s="24" t="s">
        <v>8</v>
      </c>
    </row>
    <row r="10" spans="1:3" x14ac:dyDescent="0.3">
      <c r="A10" s="13" t="s">
        <v>4</v>
      </c>
      <c r="B10" s="27">
        <f>'508(h) w CP'!C6</f>
        <v>642958.04999999993</v>
      </c>
      <c r="C10" s="27">
        <f>'508(h) w CP'!D6</f>
        <v>1928874.15</v>
      </c>
    </row>
    <row r="11" spans="1:3" x14ac:dyDescent="0.3">
      <c r="A11" s="14" t="s">
        <v>5</v>
      </c>
      <c r="B11" s="27">
        <f>'508(h) w CP'!C7</f>
        <v>113321.97908653846</v>
      </c>
      <c r="C11" s="27">
        <f>'508(h) w CP'!D7</f>
        <v>339965.9372596154</v>
      </c>
    </row>
    <row r="12" spans="1:3" x14ac:dyDescent="0.3">
      <c r="A12" s="13" t="s">
        <v>6</v>
      </c>
      <c r="B12" s="27">
        <f>'508(h) w CP'!C8</f>
        <v>150000</v>
      </c>
      <c r="C12" s="27">
        <f>'508(h) w CP'!D8</f>
        <v>450000</v>
      </c>
    </row>
    <row r="13" spans="1:3" x14ac:dyDescent="0.3">
      <c r="A13" s="14"/>
      <c r="B13" s="61"/>
      <c r="C13" s="62"/>
    </row>
    <row r="14" spans="1:3" x14ac:dyDescent="0.3">
      <c r="A14" s="41" t="s">
        <v>9</v>
      </c>
      <c r="B14" s="35"/>
      <c r="C14" s="35"/>
    </row>
    <row r="15" spans="1:3" x14ac:dyDescent="0.3">
      <c r="A15" s="11" t="s">
        <v>1</v>
      </c>
      <c r="B15" s="12" t="s">
        <v>2</v>
      </c>
      <c r="C15" s="24" t="s">
        <v>10</v>
      </c>
    </row>
    <row r="16" spans="1:3" x14ac:dyDescent="0.3">
      <c r="A16" s="13" t="s">
        <v>11</v>
      </c>
      <c r="B16" s="27">
        <f>CP!B7</f>
        <v>6893.1600000000008</v>
      </c>
      <c r="C16" s="27">
        <f>CP!C7</f>
        <v>34465.800000000003</v>
      </c>
    </row>
    <row r="17" spans="1:3" x14ac:dyDescent="0.3">
      <c r="A17" s="11" t="s">
        <v>5</v>
      </c>
      <c r="B17" s="27">
        <f>CP!B8</f>
        <v>48.09</v>
      </c>
      <c r="C17" s="27">
        <f>CP!C8</f>
        <v>240.45000000000002</v>
      </c>
    </row>
    <row r="18" spans="1:3" x14ac:dyDescent="0.3">
      <c r="A18" s="13" t="s">
        <v>6</v>
      </c>
      <c r="B18" s="27">
        <f>CP!B9</f>
        <v>30000</v>
      </c>
      <c r="C18" s="27">
        <f>CP!C9</f>
        <v>150000</v>
      </c>
    </row>
    <row r="19" spans="1:3" x14ac:dyDescent="0.3">
      <c r="A19" s="35"/>
      <c r="B19" s="35"/>
      <c r="C19" s="35"/>
    </row>
    <row r="20" spans="1:3" x14ac:dyDescent="0.3">
      <c r="A20" s="41" t="s">
        <v>12</v>
      </c>
      <c r="B20" s="35"/>
      <c r="C20" s="35"/>
    </row>
    <row r="21" spans="1:3" x14ac:dyDescent="0.3">
      <c r="A21" s="11" t="s">
        <v>1</v>
      </c>
      <c r="B21" s="12" t="s">
        <v>2</v>
      </c>
      <c r="C21" s="24" t="s">
        <v>13</v>
      </c>
    </row>
    <row r="22" spans="1:3" x14ac:dyDescent="0.3">
      <c r="A22" s="13" t="s">
        <v>11</v>
      </c>
      <c r="B22" s="27">
        <f>IBWIP!C6</f>
        <v>43953.120000000003</v>
      </c>
      <c r="C22" s="27">
        <f>IBWIP!D6</f>
        <v>0</v>
      </c>
    </row>
    <row r="23" spans="1:3" x14ac:dyDescent="0.3">
      <c r="A23" s="11" t="s">
        <v>5</v>
      </c>
      <c r="B23" s="27">
        <f>IBWIP!C7</f>
        <v>56957.520000000004</v>
      </c>
      <c r="C23" s="27">
        <f>IBWIP!D7</f>
        <v>0</v>
      </c>
    </row>
    <row r="24" spans="1:3" x14ac:dyDescent="0.3">
      <c r="A24" s="13" t="s">
        <v>6</v>
      </c>
      <c r="B24" s="27">
        <f>IBWIP!C8</f>
        <v>150000</v>
      </c>
      <c r="C24" s="27">
        <f>IBWIP!D8</f>
        <v>0</v>
      </c>
    </row>
    <row r="25" spans="1:3" x14ac:dyDescent="0.3">
      <c r="A25" s="14"/>
      <c r="B25" s="29"/>
      <c r="C25" s="29"/>
    </row>
    <row r="26" spans="1:3" x14ac:dyDescent="0.3">
      <c r="A26" s="41" t="s">
        <v>14</v>
      </c>
      <c r="B26" s="35"/>
      <c r="C26" s="35"/>
    </row>
    <row r="27" spans="1:3" x14ac:dyDescent="0.3">
      <c r="A27" s="11" t="s">
        <v>1</v>
      </c>
      <c r="B27" s="12" t="s">
        <v>2</v>
      </c>
      <c r="C27" s="24" t="s">
        <v>15</v>
      </c>
    </row>
    <row r="28" spans="1:3" x14ac:dyDescent="0.3">
      <c r="A28" s="13" t="s">
        <v>11</v>
      </c>
      <c r="B28" s="27">
        <f>NRS!C6</f>
        <v>156.68</v>
      </c>
      <c r="C28" s="27">
        <f>IBWIP!D12</f>
        <v>554.46</v>
      </c>
    </row>
    <row r="29" spans="1:3" x14ac:dyDescent="0.3">
      <c r="A29" s="11" t="s">
        <v>5</v>
      </c>
      <c r="B29" s="27">
        <f>NRS!C7</f>
        <v>72.135000000000005</v>
      </c>
      <c r="C29" s="27">
        <f>NRS!D7</f>
        <v>2164.0500000000002</v>
      </c>
    </row>
    <row r="30" spans="1:3" x14ac:dyDescent="0.3">
      <c r="A30" s="14"/>
      <c r="B30" s="29"/>
      <c r="C30" s="29"/>
    </row>
    <row r="31" spans="1:3" x14ac:dyDescent="0.3">
      <c r="A31" s="11" t="s">
        <v>16</v>
      </c>
      <c r="B31" s="36">
        <f>C4+C10+C16+C22+C28</f>
        <v>8399019.5100000016</v>
      </c>
      <c r="C31" s="36"/>
    </row>
    <row r="32" spans="1:3" x14ac:dyDescent="0.3">
      <c r="A32" s="11" t="s">
        <v>17</v>
      </c>
      <c r="B32" s="36">
        <f>C5+C6+C11+C12+C17+C18+C23+C24+C29</f>
        <v>3575590.2281249999</v>
      </c>
      <c r="C32" s="36"/>
    </row>
    <row r="33" spans="1:2" x14ac:dyDescent="0.3">
      <c r="A33" s="82"/>
      <c r="B33" s="32"/>
    </row>
    <row r="34" spans="1:2" x14ac:dyDescent="0.3">
      <c r="A34" s="82"/>
      <c r="B34" s="3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="90" zoomScaleNormal="90" workbookViewId="0">
      <selection activeCell="C13" sqref="C13"/>
    </sheetView>
  </sheetViews>
  <sheetFormatPr defaultColWidth="8.88671875" defaultRowHeight="14.4" x14ac:dyDescent="0.3"/>
  <cols>
    <col min="1" max="1" width="27.44140625" style="25" customWidth="1"/>
    <col min="2" max="2" width="16.88671875" style="25" customWidth="1"/>
    <col min="3" max="3" width="12.5546875" style="25" customWidth="1"/>
    <col min="4" max="4" width="14.44140625" style="25" customWidth="1"/>
    <col min="5" max="5" width="14.33203125" style="25" customWidth="1"/>
    <col min="6" max="6" width="13.44140625" style="25" customWidth="1"/>
    <col min="7" max="7" width="12.33203125" style="25" customWidth="1"/>
    <col min="8" max="8" width="12.88671875" style="25" customWidth="1"/>
    <col min="9" max="9" width="9.6640625" style="25" customWidth="1"/>
    <col min="10" max="10" width="10.88671875" style="25" customWidth="1"/>
    <col min="11" max="11" width="11.5546875" style="25" customWidth="1"/>
    <col min="12" max="12" width="12.109375" style="25" customWidth="1"/>
    <col min="13" max="13" width="8.88671875" style="25"/>
    <col min="14" max="14" width="11.33203125" style="25" customWidth="1"/>
    <col min="15" max="15" width="9.5546875" style="25" customWidth="1"/>
    <col min="16" max="16" width="11.5546875" style="25" customWidth="1"/>
    <col min="17" max="17" width="13.109375" style="25" customWidth="1"/>
    <col min="18" max="18" width="10.5546875" style="25" customWidth="1"/>
    <col min="19" max="19" width="11.44140625" style="25" customWidth="1"/>
    <col min="20" max="20" width="15.5546875" style="25" customWidth="1"/>
    <col min="21" max="21" width="8.88671875" style="25"/>
    <col min="22" max="22" width="14.44140625" style="25" customWidth="1"/>
    <col min="23" max="16384" width="8.88671875" style="25"/>
  </cols>
  <sheetData>
    <row r="1" spans="1:18" x14ac:dyDescent="0.3">
      <c r="A1" s="9" t="s">
        <v>18</v>
      </c>
      <c r="B1" s="9"/>
      <c r="C1" s="9"/>
      <c r="D1" s="9"/>
    </row>
    <row r="3" spans="1:18" x14ac:dyDescent="0.3">
      <c r="A3" s="9" t="s">
        <v>19</v>
      </c>
      <c r="B3" s="9"/>
      <c r="C3" s="9"/>
      <c r="D3" s="9"/>
      <c r="E3" s="42"/>
      <c r="F3" s="4">
        <v>10</v>
      </c>
    </row>
    <row r="4" spans="1:18" x14ac:dyDescent="0.3">
      <c r="A4" s="9"/>
      <c r="B4" s="9"/>
      <c r="C4" s="9"/>
      <c r="D4" s="9"/>
      <c r="E4" s="42"/>
      <c r="F4" s="9"/>
    </row>
    <row r="5" spans="1:18" ht="15" thickBot="1" x14ac:dyDescent="0.35"/>
    <row r="6" spans="1:18" x14ac:dyDescent="0.3">
      <c r="A6" s="2" t="s">
        <v>1</v>
      </c>
      <c r="B6" s="2"/>
      <c r="C6" s="3" t="s">
        <v>2</v>
      </c>
      <c r="D6" s="6" t="s">
        <v>3</v>
      </c>
    </row>
    <row r="7" spans="1:18" x14ac:dyDescent="0.3">
      <c r="A7" s="1" t="s">
        <v>4</v>
      </c>
      <c r="B7" s="50"/>
      <c r="C7" s="51">
        <f t="shared" ref="C7:D9" si="0">D44</f>
        <v>643512.51</v>
      </c>
      <c r="D7" s="51">
        <f t="shared" si="0"/>
        <v>6435125.0999999996</v>
      </c>
    </row>
    <row r="8" spans="1:18" x14ac:dyDescent="0.3">
      <c r="A8" s="10" t="s">
        <v>5</v>
      </c>
      <c r="B8" s="52"/>
      <c r="C8" s="53">
        <f t="shared" si="0"/>
        <v>113321.97908653846</v>
      </c>
      <c r="D8" s="53">
        <f t="shared" si="0"/>
        <v>1133219.7908653845</v>
      </c>
    </row>
    <row r="9" spans="1:18" x14ac:dyDescent="0.3">
      <c r="A9" s="1" t="s">
        <v>6</v>
      </c>
      <c r="B9" s="50"/>
      <c r="C9" s="54">
        <f t="shared" si="0"/>
        <v>150000</v>
      </c>
      <c r="D9" s="55">
        <f t="shared" si="0"/>
        <v>1500000</v>
      </c>
    </row>
    <row r="10" spans="1:18" ht="15" thickBot="1" x14ac:dyDescent="0.35">
      <c r="A10" s="7" t="s">
        <v>20</v>
      </c>
      <c r="B10" s="7"/>
      <c r="C10" s="7"/>
      <c r="D10" s="8">
        <f>SUM(D7:D9)</f>
        <v>9068344.8908653837</v>
      </c>
    </row>
    <row r="11" spans="1:18" x14ac:dyDescent="0.3">
      <c r="A11" s="10"/>
      <c r="B11" s="10"/>
      <c r="C11" s="10"/>
      <c r="D11" s="5"/>
    </row>
    <row r="12" spans="1:18" x14ac:dyDescent="0.3">
      <c r="B12" s="52"/>
      <c r="D12" s="32"/>
    </row>
    <row r="13" spans="1:18" s="38" customFormat="1" ht="30" customHeight="1" x14ac:dyDescent="0.3">
      <c r="A13" s="19" t="s">
        <v>21</v>
      </c>
      <c r="B13" s="15" t="s">
        <v>22</v>
      </c>
      <c r="C13" s="16" t="s">
        <v>23</v>
      </c>
      <c r="D13" s="17" t="s">
        <v>24</v>
      </c>
      <c r="E13" s="17" t="s">
        <v>25</v>
      </c>
      <c r="F13" s="17" t="s">
        <v>24</v>
      </c>
      <c r="G13" s="17" t="s">
        <v>26</v>
      </c>
      <c r="H13" s="17" t="s">
        <v>24</v>
      </c>
      <c r="I13" s="15" t="s">
        <v>27</v>
      </c>
      <c r="J13" s="15" t="s">
        <v>24</v>
      </c>
      <c r="K13" s="17" t="s">
        <v>28</v>
      </c>
      <c r="L13" s="17" t="s">
        <v>24</v>
      </c>
      <c r="M13" s="17" t="s">
        <v>29</v>
      </c>
      <c r="N13" s="15" t="s">
        <v>24</v>
      </c>
      <c r="O13" s="17" t="s">
        <v>30</v>
      </c>
      <c r="P13" s="17" t="s">
        <v>24</v>
      </c>
      <c r="Q13" s="17" t="s">
        <v>31</v>
      </c>
      <c r="R13" s="17" t="s">
        <v>24</v>
      </c>
    </row>
    <row r="14" spans="1:18" x14ac:dyDescent="0.3">
      <c r="A14" s="19" t="s">
        <v>32</v>
      </c>
      <c r="B14" s="27">
        <f>'Private and Federal Occupations'!B2</f>
        <v>277.23</v>
      </c>
      <c r="C14" s="34">
        <v>2</v>
      </c>
      <c r="D14" s="27">
        <f>B14*C14</f>
        <v>554.46</v>
      </c>
      <c r="E14" s="26">
        <v>40</v>
      </c>
      <c r="F14" s="27">
        <f t="shared" ref="F14:F25" si="1">B14*E14</f>
        <v>11089.2</v>
      </c>
      <c r="G14" s="26"/>
      <c r="H14" s="27">
        <f t="shared" ref="H14:H25" si="2">B14*G14</f>
        <v>0</v>
      </c>
      <c r="I14" s="26"/>
      <c r="J14" s="27">
        <f>B14*I14</f>
        <v>0</v>
      </c>
      <c r="K14" s="26">
        <v>5</v>
      </c>
      <c r="L14" s="27">
        <f>B14*K14</f>
        <v>1386.15</v>
      </c>
      <c r="M14" s="26"/>
      <c r="N14" s="27">
        <f>B14*M14</f>
        <v>0</v>
      </c>
      <c r="O14" s="26"/>
      <c r="P14" s="27">
        <f>B14*O14</f>
        <v>0</v>
      </c>
      <c r="Q14" s="26"/>
      <c r="R14" s="27">
        <f>B14*Q14</f>
        <v>0</v>
      </c>
    </row>
    <row r="15" spans="1:18" ht="29.25" customHeight="1" x14ac:dyDescent="0.3">
      <c r="A15" s="19" t="s">
        <v>33</v>
      </c>
      <c r="B15" s="29">
        <f>'Private and Federal Occupations'!B3</f>
        <v>277.23</v>
      </c>
      <c r="C15" s="35"/>
      <c r="D15" s="36">
        <f t="shared" ref="D15:D25" si="3">B15*C15</f>
        <v>0</v>
      </c>
      <c r="E15" s="35">
        <v>40</v>
      </c>
      <c r="F15" s="36">
        <f t="shared" si="1"/>
        <v>11089.2</v>
      </c>
      <c r="G15" s="35"/>
      <c r="H15" s="36">
        <f t="shared" si="2"/>
        <v>0</v>
      </c>
      <c r="I15" s="35"/>
      <c r="J15" s="36">
        <f t="shared" ref="J15:J25" si="4">B15*I15</f>
        <v>0</v>
      </c>
      <c r="K15" s="35">
        <v>5</v>
      </c>
      <c r="L15" s="36">
        <f t="shared" ref="L15:L25" si="5">B15*K15</f>
        <v>1386.15</v>
      </c>
      <c r="M15" s="35">
        <v>40</v>
      </c>
      <c r="N15" s="36">
        <f t="shared" ref="N15:N25" si="6">B15*M15</f>
        <v>11089.2</v>
      </c>
      <c r="O15" s="35"/>
      <c r="P15" s="36">
        <f t="shared" ref="P15:P25" si="7">B15*O15</f>
        <v>0</v>
      </c>
      <c r="Q15" s="35">
        <v>10</v>
      </c>
      <c r="R15" s="36">
        <f t="shared" ref="R15:R25" si="8">B15*Q15</f>
        <v>2772.3</v>
      </c>
    </row>
    <row r="16" spans="1:18" x14ac:dyDescent="0.3">
      <c r="A16" s="19" t="s">
        <v>34</v>
      </c>
      <c r="B16" s="27">
        <f>'Private and Federal Occupations'!B4</f>
        <v>277.23</v>
      </c>
      <c r="C16" s="26"/>
      <c r="D16" s="27">
        <f t="shared" si="3"/>
        <v>0</v>
      </c>
      <c r="E16" s="26">
        <v>10</v>
      </c>
      <c r="F16" s="27">
        <f t="shared" si="1"/>
        <v>2772.3</v>
      </c>
      <c r="G16" s="26"/>
      <c r="H16" s="27">
        <f t="shared" si="2"/>
        <v>0</v>
      </c>
      <c r="I16" s="26"/>
      <c r="J16" s="27">
        <f t="shared" si="4"/>
        <v>0</v>
      </c>
      <c r="K16" s="26"/>
      <c r="L16" s="27">
        <f t="shared" si="5"/>
        <v>0</v>
      </c>
      <c r="M16" s="26">
        <v>10</v>
      </c>
      <c r="N16" s="27">
        <f t="shared" si="6"/>
        <v>2772.3</v>
      </c>
      <c r="O16" s="26"/>
      <c r="P16" s="27">
        <f t="shared" si="7"/>
        <v>0</v>
      </c>
      <c r="Q16" s="26"/>
      <c r="R16" s="27">
        <f t="shared" si="8"/>
        <v>0</v>
      </c>
    </row>
    <row r="17" spans="1:18" x14ac:dyDescent="0.3">
      <c r="A17" s="19" t="s">
        <v>35</v>
      </c>
      <c r="B17" s="36">
        <f>'Private and Federal Occupations'!B5</f>
        <v>155.12</v>
      </c>
      <c r="C17" s="35"/>
      <c r="D17" s="36">
        <f t="shared" si="3"/>
        <v>0</v>
      </c>
      <c r="E17" s="35">
        <v>250</v>
      </c>
      <c r="F17" s="36">
        <f t="shared" si="1"/>
        <v>38780</v>
      </c>
      <c r="G17" s="35">
        <v>150</v>
      </c>
      <c r="H17" s="36">
        <f t="shared" si="2"/>
        <v>23268</v>
      </c>
      <c r="I17" s="35"/>
      <c r="J17" s="36">
        <f t="shared" si="4"/>
        <v>0</v>
      </c>
      <c r="K17" s="35"/>
      <c r="L17" s="36">
        <f t="shared" si="5"/>
        <v>0</v>
      </c>
      <c r="M17" s="35">
        <v>200</v>
      </c>
      <c r="N17" s="36">
        <f t="shared" si="6"/>
        <v>31024</v>
      </c>
      <c r="O17" s="35"/>
      <c r="P17" s="36">
        <f t="shared" si="7"/>
        <v>0</v>
      </c>
      <c r="Q17" s="35"/>
      <c r="R17" s="36">
        <f t="shared" si="8"/>
        <v>0</v>
      </c>
    </row>
    <row r="18" spans="1:18" x14ac:dyDescent="0.3">
      <c r="A18" s="19" t="s">
        <v>36</v>
      </c>
      <c r="B18" s="56">
        <f>'Private and Federal Occupations'!B6</f>
        <v>167.52</v>
      </c>
      <c r="C18" s="57"/>
      <c r="D18" s="56">
        <f t="shared" si="3"/>
        <v>0</v>
      </c>
      <c r="E18" s="57">
        <v>40</v>
      </c>
      <c r="F18" s="56">
        <f t="shared" si="1"/>
        <v>6700.8</v>
      </c>
      <c r="G18" s="57">
        <v>10</v>
      </c>
      <c r="H18" s="56">
        <f t="shared" si="2"/>
        <v>1675.2</v>
      </c>
      <c r="I18" s="57"/>
      <c r="J18" s="56">
        <f t="shared" si="4"/>
        <v>0</v>
      </c>
      <c r="K18" s="57"/>
      <c r="L18" s="56">
        <f t="shared" si="5"/>
        <v>0</v>
      </c>
      <c r="M18" s="57">
        <v>20</v>
      </c>
      <c r="N18" s="56">
        <f t="shared" si="6"/>
        <v>3350.4</v>
      </c>
      <c r="O18" s="57"/>
      <c r="P18" s="56">
        <f t="shared" si="7"/>
        <v>0</v>
      </c>
      <c r="Q18" s="57"/>
      <c r="R18" s="56">
        <f t="shared" si="8"/>
        <v>0</v>
      </c>
    </row>
    <row r="19" spans="1:18" x14ac:dyDescent="0.3">
      <c r="A19" s="19" t="s">
        <v>37</v>
      </c>
      <c r="B19" s="36">
        <f>'Private and Federal Occupations'!B7</f>
        <v>277.23</v>
      </c>
      <c r="C19" s="37">
        <v>2</v>
      </c>
      <c r="D19" s="36">
        <f t="shared" si="3"/>
        <v>554.46</v>
      </c>
      <c r="E19" s="35">
        <v>200</v>
      </c>
      <c r="F19" s="36">
        <f t="shared" si="1"/>
        <v>55446</v>
      </c>
      <c r="G19" s="35">
        <v>150</v>
      </c>
      <c r="H19" s="36">
        <f t="shared" si="2"/>
        <v>41584.5</v>
      </c>
      <c r="I19" s="35"/>
      <c r="J19" s="36">
        <f t="shared" si="4"/>
        <v>0</v>
      </c>
      <c r="K19" s="35">
        <v>10</v>
      </c>
      <c r="L19" s="36">
        <f t="shared" si="5"/>
        <v>2772.3</v>
      </c>
      <c r="M19" s="35">
        <v>160</v>
      </c>
      <c r="N19" s="36">
        <f t="shared" si="6"/>
        <v>44356.800000000003</v>
      </c>
      <c r="O19" s="35"/>
      <c r="P19" s="36">
        <f t="shared" si="7"/>
        <v>0</v>
      </c>
      <c r="Q19" s="35">
        <v>45</v>
      </c>
      <c r="R19" s="36">
        <f t="shared" si="8"/>
        <v>12475.35</v>
      </c>
    </row>
    <row r="20" spans="1:18" ht="26.25" customHeight="1" x14ac:dyDescent="0.3">
      <c r="A20" s="19" t="s">
        <v>38</v>
      </c>
      <c r="B20" s="27">
        <f>'Private and Federal Occupations'!B8</f>
        <v>179.52</v>
      </c>
      <c r="C20" s="26"/>
      <c r="D20" s="27">
        <f t="shared" si="3"/>
        <v>0</v>
      </c>
      <c r="E20" s="26">
        <v>200</v>
      </c>
      <c r="F20" s="27">
        <f t="shared" si="1"/>
        <v>35904</v>
      </c>
      <c r="G20" s="26">
        <v>200</v>
      </c>
      <c r="H20" s="27">
        <f t="shared" si="2"/>
        <v>35904</v>
      </c>
      <c r="I20" s="26"/>
      <c r="J20" s="27">
        <f t="shared" si="4"/>
        <v>0</v>
      </c>
      <c r="K20" s="26"/>
      <c r="L20" s="27">
        <f t="shared" si="5"/>
        <v>0</v>
      </c>
      <c r="M20" s="26">
        <v>100</v>
      </c>
      <c r="N20" s="27">
        <f t="shared" si="6"/>
        <v>17952</v>
      </c>
      <c r="O20" s="26"/>
      <c r="P20" s="27">
        <f t="shared" si="7"/>
        <v>0</v>
      </c>
      <c r="Q20" s="26">
        <v>50</v>
      </c>
      <c r="R20" s="27">
        <f t="shared" si="8"/>
        <v>8976</v>
      </c>
    </row>
    <row r="21" spans="1:18" x14ac:dyDescent="0.3">
      <c r="A21" s="19" t="s">
        <v>39</v>
      </c>
      <c r="B21" s="36">
        <f>'Private and Federal Occupations'!B9</f>
        <v>156.68</v>
      </c>
      <c r="C21" s="37">
        <v>2</v>
      </c>
      <c r="D21" s="36">
        <f t="shared" si="3"/>
        <v>313.36</v>
      </c>
      <c r="E21" s="35">
        <v>150</v>
      </c>
      <c r="F21" s="36">
        <f t="shared" si="1"/>
        <v>23502</v>
      </c>
      <c r="G21" s="35">
        <v>150</v>
      </c>
      <c r="H21" s="36">
        <f t="shared" si="2"/>
        <v>23502</v>
      </c>
      <c r="I21" s="35"/>
      <c r="J21" s="36">
        <f t="shared" si="4"/>
        <v>0</v>
      </c>
      <c r="K21" s="35"/>
      <c r="L21" s="36">
        <f t="shared" si="5"/>
        <v>0</v>
      </c>
      <c r="M21" s="35">
        <v>100</v>
      </c>
      <c r="N21" s="36">
        <f t="shared" si="6"/>
        <v>15668</v>
      </c>
      <c r="O21" s="35"/>
      <c r="P21" s="36">
        <f t="shared" si="7"/>
        <v>0</v>
      </c>
      <c r="Q21" s="35">
        <v>30</v>
      </c>
      <c r="R21" s="36">
        <f t="shared" si="8"/>
        <v>4700.4000000000005</v>
      </c>
    </row>
    <row r="22" spans="1:18" x14ac:dyDescent="0.3">
      <c r="A22" s="19" t="s">
        <v>40</v>
      </c>
      <c r="B22" s="27">
        <f>'Private and Federal Occupations'!B10</f>
        <v>122.21</v>
      </c>
      <c r="C22" s="26"/>
      <c r="D22" s="27">
        <f t="shared" si="3"/>
        <v>0</v>
      </c>
      <c r="E22" s="26">
        <v>40</v>
      </c>
      <c r="F22" s="27">
        <f t="shared" si="1"/>
        <v>4888.3999999999996</v>
      </c>
      <c r="G22" s="26"/>
      <c r="H22" s="27">
        <f t="shared" si="2"/>
        <v>0</v>
      </c>
      <c r="I22" s="26">
        <v>5</v>
      </c>
      <c r="J22" s="27">
        <f t="shared" si="4"/>
        <v>611.04999999999995</v>
      </c>
      <c r="K22" s="26"/>
      <c r="L22" s="27">
        <f t="shared" si="5"/>
        <v>0</v>
      </c>
      <c r="M22" s="26">
        <v>50</v>
      </c>
      <c r="N22" s="27">
        <f t="shared" si="6"/>
        <v>6110.5</v>
      </c>
      <c r="O22" s="26">
        <v>5</v>
      </c>
      <c r="P22" s="27">
        <f t="shared" si="7"/>
        <v>611.04999999999995</v>
      </c>
      <c r="Q22" s="26"/>
      <c r="R22" s="27">
        <f t="shared" si="8"/>
        <v>0</v>
      </c>
    </row>
    <row r="23" spans="1:18" ht="28.8" x14ac:dyDescent="0.3">
      <c r="A23" s="19" t="s">
        <v>41</v>
      </c>
      <c r="B23" s="36">
        <f>'Private and Federal Occupations'!B11</f>
        <v>153.96</v>
      </c>
      <c r="C23" s="35"/>
      <c r="D23" s="36">
        <f t="shared" si="3"/>
        <v>0</v>
      </c>
      <c r="E23" s="35">
        <v>100</v>
      </c>
      <c r="F23" s="36">
        <f t="shared" si="1"/>
        <v>15396</v>
      </c>
      <c r="G23" s="35"/>
      <c r="H23" s="36">
        <f t="shared" si="2"/>
        <v>0</v>
      </c>
      <c r="I23" s="35"/>
      <c r="J23" s="36">
        <f t="shared" si="4"/>
        <v>0</v>
      </c>
      <c r="K23" s="35"/>
      <c r="L23" s="36">
        <f t="shared" si="5"/>
        <v>0</v>
      </c>
      <c r="M23" s="35"/>
      <c r="N23" s="36">
        <f t="shared" si="6"/>
        <v>0</v>
      </c>
      <c r="O23" s="35"/>
      <c r="P23" s="36">
        <f t="shared" si="7"/>
        <v>0</v>
      </c>
      <c r="Q23" s="35"/>
      <c r="R23" s="36">
        <f t="shared" si="8"/>
        <v>0</v>
      </c>
    </row>
    <row r="24" spans="1:18" x14ac:dyDescent="0.3">
      <c r="A24" s="19" t="s">
        <v>42</v>
      </c>
      <c r="B24" s="27">
        <f>'Private and Federal Occupations'!B12</f>
        <v>207.19</v>
      </c>
      <c r="C24" s="26"/>
      <c r="D24" s="27">
        <f t="shared" si="3"/>
        <v>0</v>
      </c>
      <c r="E24" s="26">
        <v>200</v>
      </c>
      <c r="F24" s="27">
        <f t="shared" si="1"/>
        <v>41438</v>
      </c>
      <c r="G24" s="26">
        <v>200</v>
      </c>
      <c r="H24" s="27">
        <f t="shared" si="2"/>
        <v>41438</v>
      </c>
      <c r="I24" s="26"/>
      <c r="J24" s="27">
        <f t="shared" si="4"/>
        <v>0</v>
      </c>
      <c r="K24" s="26"/>
      <c r="L24" s="27">
        <f t="shared" si="5"/>
        <v>0</v>
      </c>
      <c r="M24" s="26">
        <v>150</v>
      </c>
      <c r="N24" s="27">
        <f t="shared" si="6"/>
        <v>31078.5</v>
      </c>
      <c r="O24" s="26"/>
      <c r="P24" s="27">
        <f t="shared" si="7"/>
        <v>0</v>
      </c>
      <c r="Q24" s="26">
        <v>45</v>
      </c>
      <c r="R24" s="27">
        <f t="shared" si="8"/>
        <v>9323.5499999999993</v>
      </c>
    </row>
    <row r="25" spans="1:18" x14ac:dyDescent="0.3">
      <c r="A25" s="19" t="s">
        <v>43</v>
      </c>
      <c r="B25" s="36">
        <f>'Private and Federal Occupations'!B13</f>
        <v>79.41</v>
      </c>
      <c r="C25" s="35"/>
      <c r="D25" s="36">
        <f t="shared" si="3"/>
        <v>0</v>
      </c>
      <c r="E25" s="35">
        <v>110</v>
      </c>
      <c r="F25" s="36">
        <f t="shared" si="1"/>
        <v>8735.1</v>
      </c>
      <c r="G25" s="35">
        <v>80</v>
      </c>
      <c r="H25" s="36">
        <f t="shared" si="2"/>
        <v>6352.7999999999993</v>
      </c>
      <c r="I25" s="35">
        <v>3</v>
      </c>
      <c r="J25" s="36">
        <f t="shared" si="4"/>
        <v>238.23</v>
      </c>
      <c r="K25" s="35">
        <v>15</v>
      </c>
      <c r="L25" s="36">
        <f t="shared" si="5"/>
        <v>1191.1499999999999</v>
      </c>
      <c r="M25" s="35">
        <v>20</v>
      </c>
      <c r="N25" s="36">
        <f t="shared" si="6"/>
        <v>1588.1999999999998</v>
      </c>
      <c r="O25" s="35">
        <v>5</v>
      </c>
      <c r="P25" s="36">
        <f t="shared" si="7"/>
        <v>397.04999999999995</v>
      </c>
      <c r="Q25" s="35">
        <v>10</v>
      </c>
      <c r="R25" s="36">
        <f t="shared" si="8"/>
        <v>794.09999999999991</v>
      </c>
    </row>
    <row r="26" spans="1:18" x14ac:dyDescent="0.3">
      <c r="A26" s="14" t="s">
        <v>44</v>
      </c>
      <c r="B26" s="20"/>
      <c r="C26" s="21">
        <f t="shared" ref="C26:R26" si="9">SUM(C14:C25)</f>
        <v>6</v>
      </c>
      <c r="D26" s="22">
        <f t="shared" si="9"/>
        <v>1422.2800000000002</v>
      </c>
      <c r="E26" s="20">
        <f t="shared" si="9"/>
        <v>1380</v>
      </c>
      <c r="F26" s="22">
        <f t="shared" si="9"/>
        <v>255741</v>
      </c>
      <c r="G26" s="20">
        <f t="shared" si="9"/>
        <v>940</v>
      </c>
      <c r="H26" s="22">
        <f t="shared" si="9"/>
        <v>173724.5</v>
      </c>
      <c r="I26" s="20">
        <f t="shared" si="9"/>
        <v>8</v>
      </c>
      <c r="J26" s="22">
        <f t="shared" si="9"/>
        <v>849.28</v>
      </c>
      <c r="K26" s="20">
        <f t="shared" si="9"/>
        <v>35</v>
      </c>
      <c r="L26" s="22">
        <f t="shared" si="9"/>
        <v>6735.75</v>
      </c>
      <c r="M26" s="20">
        <f t="shared" si="9"/>
        <v>850</v>
      </c>
      <c r="N26" s="22">
        <f t="shared" si="9"/>
        <v>164989.90000000002</v>
      </c>
      <c r="O26" s="20">
        <f t="shared" si="9"/>
        <v>10</v>
      </c>
      <c r="P26" s="22">
        <f t="shared" si="9"/>
        <v>1008.0999999999999</v>
      </c>
      <c r="Q26" s="20">
        <f t="shared" si="9"/>
        <v>190</v>
      </c>
      <c r="R26" s="22">
        <f t="shared" si="9"/>
        <v>39041.700000000004</v>
      </c>
    </row>
    <row r="27" spans="1:18" x14ac:dyDescent="0.3">
      <c r="C27" s="33"/>
      <c r="D27" s="32"/>
      <c r="F27" s="32"/>
      <c r="H27" s="32"/>
      <c r="J27" s="32"/>
      <c r="L27" s="32"/>
      <c r="N27" s="32"/>
      <c r="P27" s="32"/>
      <c r="R27" s="32"/>
    </row>
    <row r="28" spans="1:18" x14ac:dyDescent="0.3">
      <c r="B28" s="52"/>
      <c r="C28" s="33"/>
      <c r="D28" s="32"/>
      <c r="F28" s="32"/>
      <c r="H28" s="32"/>
      <c r="J28" s="32"/>
      <c r="L28" s="32"/>
      <c r="N28" s="32"/>
      <c r="P28" s="32"/>
      <c r="R28" s="32"/>
    </row>
    <row r="29" spans="1:18" s="38" customFormat="1" ht="28.8" x14ac:dyDescent="0.3">
      <c r="A29" s="19" t="s">
        <v>45</v>
      </c>
      <c r="B29" s="15" t="s">
        <v>46</v>
      </c>
      <c r="C29" s="15" t="s">
        <v>47</v>
      </c>
      <c r="D29" s="15" t="s">
        <v>48</v>
      </c>
      <c r="E29" s="15" t="s">
        <v>49</v>
      </c>
      <c r="F29" s="15" t="s">
        <v>50</v>
      </c>
      <c r="G29" s="15" t="s">
        <v>51</v>
      </c>
      <c r="H29" s="15" t="s">
        <v>48</v>
      </c>
      <c r="I29" s="15" t="s">
        <v>49</v>
      </c>
      <c r="J29" s="15" t="s">
        <v>50</v>
      </c>
      <c r="K29" s="15" t="s">
        <v>52</v>
      </c>
      <c r="L29" s="15" t="s">
        <v>48</v>
      </c>
      <c r="M29" s="15" t="s">
        <v>49</v>
      </c>
      <c r="N29" s="15" t="s">
        <v>50</v>
      </c>
    </row>
    <row r="30" spans="1:18" x14ac:dyDescent="0.3">
      <c r="A30" s="19" t="s">
        <v>53</v>
      </c>
      <c r="B30" s="27">
        <f>'Private and Federal Occupations'!B16</f>
        <v>66.84</v>
      </c>
      <c r="C30" s="26">
        <v>3</v>
      </c>
      <c r="D30" s="26">
        <v>25</v>
      </c>
      <c r="E30" s="26">
        <f t="shared" ref="E30:E37" si="10">C30*D30</f>
        <v>75</v>
      </c>
      <c r="F30" s="27">
        <f t="shared" ref="F30:F37" si="11">E30*B30</f>
        <v>5013</v>
      </c>
      <c r="G30" s="26">
        <v>3</v>
      </c>
      <c r="H30" s="26">
        <v>25</v>
      </c>
      <c r="I30" s="26">
        <f t="shared" ref="I30:I37" si="12">G30*H30</f>
        <v>75</v>
      </c>
      <c r="J30" s="27">
        <f t="shared" ref="J30:J37" si="13">B30*I30</f>
        <v>5013</v>
      </c>
      <c r="K30" s="26">
        <v>3</v>
      </c>
      <c r="L30" s="26">
        <v>25</v>
      </c>
      <c r="M30" s="26">
        <f t="shared" ref="M30:M37" si="14">K30*L30</f>
        <v>75</v>
      </c>
      <c r="N30" s="27">
        <f t="shared" ref="N30:N37" si="15">B30*M30</f>
        <v>5013</v>
      </c>
    </row>
    <row r="31" spans="1:18" x14ac:dyDescent="0.3">
      <c r="A31" s="19" t="s">
        <v>54</v>
      </c>
      <c r="B31" s="36">
        <f>'Private and Federal Occupations'!B17</f>
        <v>48.09</v>
      </c>
      <c r="C31" s="35">
        <v>2</v>
      </c>
      <c r="D31" s="35">
        <v>40</v>
      </c>
      <c r="E31" s="35">
        <f t="shared" si="10"/>
        <v>80</v>
      </c>
      <c r="F31" s="36">
        <f t="shared" si="11"/>
        <v>3847.2000000000003</v>
      </c>
      <c r="G31" s="35">
        <v>2</v>
      </c>
      <c r="H31" s="35">
        <v>40</v>
      </c>
      <c r="I31" s="35">
        <f t="shared" si="12"/>
        <v>80</v>
      </c>
      <c r="J31" s="36">
        <f t="shared" si="13"/>
        <v>3847.2000000000003</v>
      </c>
      <c r="K31" s="35">
        <v>2</v>
      </c>
      <c r="L31" s="35">
        <v>40</v>
      </c>
      <c r="M31" s="35">
        <f t="shared" si="14"/>
        <v>80</v>
      </c>
      <c r="N31" s="36">
        <f t="shared" si="15"/>
        <v>3847.2000000000003</v>
      </c>
    </row>
    <row r="32" spans="1:18" ht="14.25" customHeight="1" x14ac:dyDescent="0.3">
      <c r="A32" s="19" t="s">
        <v>55</v>
      </c>
      <c r="B32" s="27">
        <f>'Private and Federal Occupations'!B18</f>
        <v>48.09</v>
      </c>
      <c r="C32" s="26">
        <v>8</v>
      </c>
      <c r="D32" s="26">
        <v>40</v>
      </c>
      <c r="E32" s="26">
        <f t="shared" si="10"/>
        <v>320</v>
      </c>
      <c r="F32" s="27">
        <f t="shared" si="11"/>
        <v>15388.800000000001</v>
      </c>
      <c r="G32" s="26">
        <v>8</v>
      </c>
      <c r="H32" s="26">
        <v>40</v>
      </c>
      <c r="I32" s="26">
        <f t="shared" si="12"/>
        <v>320</v>
      </c>
      <c r="J32" s="27">
        <f t="shared" si="13"/>
        <v>15388.800000000001</v>
      </c>
      <c r="K32" s="26">
        <v>8</v>
      </c>
      <c r="L32" s="26">
        <v>40</v>
      </c>
      <c r="M32" s="26">
        <f t="shared" si="14"/>
        <v>320</v>
      </c>
      <c r="N32" s="27">
        <f t="shared" si="15"/>
        <v>15388.800000000001</v>
      </c>
    </row>
    <row r="33" spans="1:14" x14ac:dyDescent="0.3">
      <c r="A33" s="19" t="s">
        <v>56</v>
      </c>
      <c r="B33" s="36">
        <f>'Private and Federal Occupations'!B19</f>
        <v>56.82</v>
      </c>
      <c r="C33" s="35">
        <v>1</v>
      </c>
      <c r="D33" s="35">
        <v>20</v>
      </c>
      <c r="E33" s="35">
        <f t="shared" si="10"/>
        <v>20</v>
      </c>
      <c r="F33" s="36">
        <f t="shared" si="11"/>
        <v>1136.4000000000001</v>
      </c>
      <c r="G33" s="35">
        <v>1</v>
      </c>
      <c r="H33" s="35">
        <v>20</v>
      </c>
      <c r="I33" s="35">
        <f t="shared" si="12"/>
        <v>20</v>
      </c>
      <c r="J33" s="36">
        <f t="shared" si="13"/>
        <v>1136.4000000000001</v>
      </c>
      <c r="K33" s="35">
        <v>1</v>
      </c>
      <c r="L33" s="35">
        <v>20</v>
      </c>
      <c r="M33" s="35">
        <f t="shared" si="14"/>
        <v>20</v>
      </c>
      <c r="N33" s="36">
        <f t="shared" si="15"/>
        <v>1136.4000000000001</v>
      </c>
    </row>
    <row r="34" spans="1:14" x14ac:dyDescent="0.3">
      <c r="A34" s="19" t="s">
        <v>57</v>
      </c>
      <c r="B34" s="27">
        <f>'Private and Federal Occupations'!B20</f>
        <v>66.84</v>
      </c>
      <c r="C34" s="26">
        <v>1</v>
      </c>
      <c r="D34" s="26">
        <v>25</v>
      </c>
      <c r="E34" s="26">
        <f t="shared" si="10"/>
        <v>25</v>
      </c>
      <c r="F34" s="27">
        <f t="shared" si="11"/>
        <v>1671</v>
      </c>
      <c r="G34" s="26">
        <v>1</v>
      </c>
      <c r="H34" s="26">
        <v>25</v>
      </c>
      <c r="I34" s="26">
        <f t="shared" si="12"/>
        <v>25</v>
      </c>
      <c r="J34" s="27">
        <f t="shared" si="13"/>
        <v>1671</v>
      </c>
      <c r="K34" s="26">
        <v>1</v>
      </c>
      <c r="L34" s="26">
        <v>25</v>
      </c>
      <c r="M34" s="26">
        <f t="shared" si="14"/>
        <v>25</v>
      </c>
      <c r="N34" s="27">
        <f t="shared" si="15"/>
        <v>1671</v>
      </c>
    </row>
    <row r="35" spans="1:14" x14ac:dyDescent="0.3">
      <c r="A35" s="19" t="s">
        <v>58</v>
      </c>
      <c r="B35" s="36">
        <f>'Private and Federal Occupations'!B21</f>
        <v>78.975721153846152</v>
      </c>
      <c r="C35" s="35">
        <v>1</v>
      </c>
      <c r="D35" s="35">
        <v>25</v>
      </c>
      <c r="E35" s="35">
        <f t="shared" si="10"/>
        <v>25</v>
      </c>
      <c r="F35" s="36">
        <f t="shared" si="11"/>
        <v>1974.3930288461538</v>
      </c>
      <c r="G35" s="35">
        <v>1</v>
      </c>
      <c r="H35" s="35">
        <v>25</v>
      </c>
      <c r="I35" s="35">
        <f t="shared" si="12"/>
        <v>25</v>
      </c>
      <c r="J35" s="36">
        <f t="shared" si="13"/>
        <v>1974.3930288461538</v>
      </c>
      <c r="K35" s="35">
        <v>1</v>
      </c>
      <c r="L35" s="35">
        <v>25</v>
      </c>
      <c r="M35" s="35">
        <f t="shared" si="14"/>
        <v>25</v>
      </c>
      <c r="N35" s="36">
        <f t="shared" si="15"/>
        <v>1974.3930288461538</v>
      </c>
    </row>
    <row r="36" spans="1:14" x14ac:dyDescent="0.3">
      <c r="A36" s="19" t="s">
        <v>59</v>
      </c>
      <c r="B36" s="36">
        <f>'Private and Federal Occupations'!B22</f>
        <v>56.82</v>
      </c>
      <c r="C36" s="26">
        <v>1</v>
      </c>
      <c r="D36" s="26">
        <v>40</v>
      </c>
      <c r="E36" s="26">
        <f t="shared" si="10"/>
        <v>40</v>
      </c>
      <c r="F36" s="27">
        <f t="shared" si="11"/>
        <v>2272.8000000000002</v>
      </c>
      <c r="G36" s="26">
        <v>1</v>
      </c>
      <c r="H36" s="26">
        <v>40</v>
      </c>
      <c r="I36" s="26">
        <f t="shared" si="12"/>
        <v>40</v>
      </c>
      <c r="J36" s="27">
        <f t="shared" si="13"/>
        <v>2272.8000000000002</v>
      </c>
      <c r="K36" s="26">
        <v>1</v>
      </c>
      <c r="L36" s="26">
        <v>40</v>
      </c>
      <c r="M36" s="26">
        <f t="shared" si="14"/>
        <v>40</v>
      </c>
      <c r="N36" s="27">
        <f t="shared" si="15"/>
        <v>2272.8000000000002</v>
      </c>
    </row>
    <row r="37" spans="1:14" ht="28.8" x14ac:dyDescent="0.3">
      <c r="A37" s="19" t="s">
        <v>60</v>
      </c>
      <c r="B37" s="36">
        <f>'Private and Federal Occupations'!B23</f>
        <v>40.44</v>
      </c>
      <c r="C37" s="35">
        <v>2</v>
      </c>
      <c r="D37" s="35">
        <v>80</v>
      </c>
      <c r="E37" s="35">
        <f t="shared" si="10"/>
        <v>160</v>
      </c>
      <c r="F37" s="36">
        <f t="shared" si="11"/>
        <v>6470.4</v>
      </c>
      <c r="G37" s="35">
        <v>2</v>
      </c>
      <c r="H37" s="35">
        <v>80</v>
      </c>
      <c r="I37" s="35">
        <f t="shared" si="12"/>
        <v>160</v>
      </c>
      <c r="J37" s="36">
        <f t="shared" si="13"/>
        <v>6470.4</v>
      </c>
      <c r="K37" s="35">
        <v>2</v>
      </c>
      <c r="L37" s="35">
        <v>80</v>
      </c>
      <c r="M37" s="35">
        <f t="shared" si="14"/>
        <v>160</v>
      </c>
      <c r="N37" s="36">
        <f t="shared" si="15"/>
        <v>6470.4</v>
      </c>
    </row>
    <row r="38" spans="1:14" x14ac:dyDescent="0.3">
      <c r="A38" s="14" t="s">
        <v>44</v>
      </c>
      <c r="B38" s="20" t="s">
        <v>61</v>
      </c>
      <c r="C38" s="20">
        <f>SUM(C30:C37)</f>
        <v>19</v>
      </c>
      <c r="D38" s="20"/>
      <c r="E38" s="20">
        <f>SUM(E30:E37)</f>
        <v>745</v>
      </c>
      <c r="F38" s="22">
        <f>SUM(F30:F37)</f>
        <v>37773.993028846155</v>
      </c>
      <c r="G38" s="20">
        <f>SUM(G30:G37)</f>
        <v>19</v>
      </c>
      <c r="H38" s="20"/>
      <c r="I38" s="20">
        <f>SUM(I30:I37)</f>
        <v>745</v>
      </c>
      <c r="J38" s="22">
        <f>SUM(J30:J37)</f>
        <v>37773.993028846155</v>
      </c>
      <c r="K38" s="20">
        <f>SUM(K30:K37)</f>
        <v>19</v>
      </c>
      <c r="L38" s="20"/>
      <c r="M38" s="20">
        <f>SUM(M30:M37)</f>
        <v>745</v>
      </c>
      <c r="N38" s="22">
        <f>SUM(N30:N37)</f>
        <v>37773.993028846155</v>
      </c>
    </row>
    <row r="39" spans="1:14" x14ac:dyDescent="0.3">
      <c r="F39" s="32"/>
      <c r="J39" s="32"/>
      <c r="N39" s="32"/>
    </row>
    <row r="40" spans="1:14" x14ac:dyDescent="0.3">
      <c r="C40" s="25" t="s">
        <v>62</v>
      </c>
    </row>
    <row r="41" spans="1:14" x14ac:dyDescent="0.3">
      <c r="A41" s="11" t="s">
        <v>63</v>
      </c>
      <c r="B41" s="58" t="s">
        <v>64</v>
      </c>
      <c r="D41" s="25" t="s">
        <v>62</v>
      </c>
      <c r="F41" s="39" t="s">
        <v>62</v>
      </c>
      <c r="G41" s="25" t="s">
        <v>62</v>
      </c>
      <c r="H41" s="25" t="s">
        <v>62</v>
      </c>
    </row>
    <row r="43" spans="1:14" s="38" customFormat="1" ht="28.8" x14ac:dyDescent="0.3">
      <c r="A43" s="15"/>
      <c r="B43" s="15" t="s">
        <v>65</v>
      </c>
      <c r="C43" s="23" t="s">
        <v>66</v>
      </c>
      <c r="D43" s="15" t="s">
        <v>67</v>
      </c>
      <c r="E43" s="23" t="s">
        <v>68</v>
      </c>
    </row>
    <row r="44" spans="1:14" x14ac:dyDescent="0.3">
      <c r="A44" s="13" t="s">
        <v>69</v>
      </c>
      <c r="B44" s="26">
        <f>C26+E26+G26+I26+K26+M26+O26+Q26</f>
        <v>3419</v>
      </c>
      <c r="C44" s="44">
        <f>B44*F3</f>
        <v>34190</v>
      </c>
      <c r="D44" s="45">
        <f>D26+F26+H26+J26+L26+N26+P26+R26</f>
        <v>643512.51</v>
      </c>
      <c r="E44" s="27">
        <f>D44*F3</f>
        <v>6435125.0999999996</v>
      </c>
    </row>
    <row r="45" spans="1:14" x14ac:dyDescent="0.3">
      <c r="A45" s="11" t="s">
        <v>45</v>
      </c>
      <c r="B45" s="35">
        <f>E38+I38+M38</f>
        <v>2235</v>
      </c>
      <c r="C45" s="46">
        <f>B45*F3</f>
        <v>22350</v>
      </c>
      <c r="D45" s="36">
        <f>F38+J38+N38</f>
        <v>113321.97908653846</v>
      </c>
      <c r="E45" s="36">
        <f>D45*F3</f>
        <v>1133219.7908653845</v>
      </c>
    </row>
    <row r="46" spans="1:14" x14ac:dyDescent="0.3">
      <c r="A46" s="13" t="s">
        <v>63</v>
      </c>
      <c r="B46" s="26"/>
      <c r="C46" s="47"/>
      <c r="D46" s="27">
        <v>150000</v>
      </c>
      <c r="E46" s="27">
        <f>D46*F3</f>
        <v>1500000</v>
      </c>
    </row>
    <row r="47" spans="1:14" x14ac:dyDescent="0.3">
      <c r="A47" s="20" t="s">
        <v>61</v>
      </c>
      <c r="B47" s="20"/>
      <c r="C47" s="22"/>
      <c r="D47" s="20"/>
      <c r="E47" s="22">
        <f>SUM(E44:E46)</f>
        <v>9068344.8908653837</v>
      </c>
    </row>
    <row r="48" spans="1:14" x14ac:dyDescent="0.3">
      <c r="A48" s="35"/>
      <c r="B48" s="35"/>
      <c r="C48" s="35"/>
      <c r="D48" s="35"/>
      <c r="E48" s="35"/>
    </row>
    <row r="50" spans="1:1" x14ac:dyDescent="0.3">
      <c r="A50" s="59"/>
    </row>
    <row r="51" spans="1:1" x14ac:dyDescent="0.3">
      <c r="A51" s="60"/>
    </row>
    <row r="52" spans="1:1" x14ac:dyDescent="0.3">
      <c r="A52" s="60"/>
    </row>
  </sheetData>
  <pageMargins left="0.25" right="0.25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topLeftCell="A4" zoomScale="90" zoomScaleNormal="90" workbookViewId="0">
      <selection activeCell="B19" sqref="B19"/>
    </sheetView>
  </sheetViews>
  <sheetFormatPr defaultColWidth="8.88671875" defaultRowHeight="14.4" x14ac:dyDescent="0.3"/>
  <cols>
    <col min="1" max="1" width="22.109375" style="25" customWidth="1"/>
    <col min="2" max="2" width="16.88671875" style="25" customWidth="1"/>
    <col min="3" max="3" width="13.5546875" style="25" bestFit="1" customWidth="1"/>
    <col min="4" max="4" width="14.44140625" style="25" customWidth="1"/>
    <col min="5" max="5" width="14.33203125" style="25" customWidth="1"/>
    <col min="6" max="6" width="12.33203125" style="25" bestFit="1" customWidth="1"/>
    <col min="7" max="7" width="12.33203125" style="25" customWidth="1"/>
    <col min="8" max="8" width="12.88671875" style="25" customWidth="1"/>
    <col min="9" max="9" width="9.6640625" style="25" customWidth="1"/>
    <col min="10" max="10" width="11.33203125" style="25" bestFit="1" customWidth="1"/>
    <col min="11" max="11" width="11.5546875" style="25" customWidth="1"/>
    <col min="12" max="12" width="12.109375" style="25" customWidth="1"/>
    <col min="13" max="13" width="8.88671875" style="25"/>
    <col min="14" max="14" width="12.33203125" style="25" bestFit="1" customWidth="1"/>
    <col min="15" max="15" width="9.5546875" style="25" customWidth="1"/>
    <col min="16" max="16" width="11.5546875" style="25" customWidth="1"/>
    <col min="17" max="17" width="10.109375" style="25" customWidth="1"/>
    <col min="18" max="18" width="11.33203125" style="25" bestFit="1" customWidth="1"/>
    <col min="19" max="19" width="11.44140625" style="25" customWidth="1"/>
    <col min="20" max="20" width="15.5546875" style="25" customWidth="1"/>
    <col min="21" max="21" width="8.88671875" style="25"/>
    <col min="22" max="22" width="14.44140625" style="25" customWidth="1"/>
    <col min="23" max="16384" width="8.88671875" style="25"/>
  </cols>
  <sheetData>
    <row r="1" spans="1:18" x14ac:dyDescent="0.3">
      <c r="A1" s="9" t="s">
        <v>70</v>
      </c>
      <c r="B1" s="9"/>
      <c r="C1" s="9"/>
      <c r="D1" s="9"/>
    </row>
    <row r="3" spans="1:18" x14ac:dyDescent="0.3">
      <c r="A3" s="9" t="s">
        <v>71</v>
      </c>
      <c r="B3" s="9"/>
      <c r="C3" s="9"/>
      <c r="D3" s="9"/>
      <c r="E3" s="42"/>
      <c r="F3" s="4">
        <v>3</v>
      </c>
    </row>
    <row r="4" spans="1:18" x14ac:dyDescent="0.3">
      <c r="A4" s="9"/>
      <c r="B4" s="9"/>
      <c r="C4" s="9"/>
      <c r="D4" s="9"/>
      <c r="E4" s="42"/>
      <c r="F4" s="10"/>
    </row>
    <row r="5" spans="1:18" x14ac:dyDescent="0.3">
      <c r="A5" s="11" t="s">
        <v>1</v>
      </c>
      <c r="B5" s="11"/>
      <c r="C5" s="12" t="s">
        <v>2</v>
      </c>
      <c r="D5" s="24" t="s">
        <v>8</v>
      </c>
    </row>
    <row r="6" spans="1:18" x14ac:dyDescent="0.3">
      <c r="A6" s="13" t="s">
        <v>4</v>
      </c>
      <c r="B6" s="26"/>
      <c r="C6" s="27">
        <f t="shared" ref="C6:D8" si="0">D40</f>
        <v>642958.04999999993</v>
      </c>
      <c r="D6" s="27">
        <f t="shared" si="0"/>
        <v>1928874.15</v>
      </c>
    </row>
    <row r="7" spans="1:18" x14ac:dyDescent="0.3">
      <c r="A7" s="14" t="s">
        <v>5</v>
      </c>
      <c r="B7" s="28"/>
      <c r="C7" s="29">
        <f t="shared" si="0"/>
        <v>113321.97908653846</v>
      </c>
      <c r="D7" s="29">
        <f t="shared" si="0"/>
        <v>339965.9372596154</v>
      </c>
    </row>
    <row r="8" spans="1:18" x14ac:dyDescent="0.3">
      <c r="A8" s="13" t="s">
        <v>6</v>
      </c>
      <c r="B8" s="26"/>
      <c r="C8" s="30">
        <f t="shared" si="0"/>
        <v>150000</v>
      </c>
      <c r="D8" s="31">
        <f t="shared" si="0"/>
        <v>450000</v>
      </c>
    </row>
    <row r="9" spans="1:18" x14ac:dyDescent="0.3">
      <c r="A9" s="20" t="s">
        <v>20</v>
      </c>
      <c r="B9" s="20"/>
      <c r="C9" s="20"/>
      <c r="D9" s="22">
        <f>SUM(D6:D8)</f>
        <v>2718840.0872596153</v>
      </c>
    </row>
    <row r="10" spans="1:18" x14ac:dyDescent="0.3">
      <c r="B10" s="52"/>
      <c r="D10" s="32"/>
    </row>
    <row r="11" spans="1:18" s="38" customFormat="1" ht="30" customHeight="1" x14ac:dyDescent="0.3">
      <c r="A11" s="19" t="s">
        <v>69</v>
      </c>
      <c r="B11" s="15" t="s">
        <v>22</v>
      </c>
      <c r="C11" s="16" t="s">
        <v>23</v>
      </c>
      <c r="D11" s="17" t="s">
        <v>24</v>
      </c>
      <c r="E11" s="17" t="s">
        <v>25</v>
      </c>
      <c r="F11" s="17" t="s">
        <v>24</v>
      </c>
      <c r="G11" s="17" t="s">
        <v>26</v>
      </c>
      <c r="H11" s="17" t="s">
        <v>24</v>
      </c>
      <c r="I11" s="15" t="s">
        <v>27</v>
      </c>
      <c r="J11" s="15" t="s">
        <v>24</v>
      </c>
      <c r="K11" s="17" t="s">
        <v>28</v>
      </c>
      <c r="L11" s="17" t="s">
        <v>24</v>
      </c>
      <c r="M11" s="17" t="s">
        <v>29</v>
      </c>
      <c r="N11" s="15" t="s">
        <v>24</v>
      </c>
      <c r="O11" s="17" t="s">
        <v>30</v>
      </c>
      <c r="P11" s="17" t="s">
        <v>24</v>
      </c>
      <c r="Q11" s="17" t="s">
        <v>31</v>
      </c>
      <c r="R11" s="17" t="s">
        <v>24</v>
      </c>
    </row>
    <row r="12" spans="1:18" x14ac:dyDescent="0.3">
      <c r="A12" s="19" t="s">
        <v>32</v>
      </c>
      <c r="B12" s="27">
        <f>'Private and Federal Occupations'!B2</f>
        <v>277.23</v>
      </c>
      <c r="C12" s="34">
        <v>2</v>
      </c>
      <c r="D12" s="27">
        <f>B12*C12</f>
        <v>554.46</v>
      </c>
      <c r="E12" s="26">
        <v>40</v>
      </c>
      <c r="F12" s="27">
        <f t="shared" ref="F12:F23" si="1">B12*E12</f>
        <v>11089.2</v>
      </c>
      <c r="G12" s="26"/>
      <c r="H12" s="27">
        <f>B12*G12</f>
        <v>0</v>
      </c>
      <c r="I12" s="26"/>
      <c r="J12" s="27">
        <f>B12*I12</f>
        <v>0</v>
      </c>
      <c r="K12" s="26">
        <v>5</v>
      </c>
      <c r="L12" s="27">
        <f>B12*K12</f>
        <v>1386.15</v>
      </c>
      <c r="M12" s="26"/>
      <c r="N12" s="27">
        <f>B12*M12</f>
        <v>0</v>
      </c>
      <c r="O12" s="26"/>
      <c r="P12" s="27">
        <f>B12*O12</f>
        <v>0</v>
      </c>
      <c r="Q12" s="26"/>
      <c r="R12" s="27">
        <f>B12*Q12</f>
        <v>0</v>
      </c>
    </row>
    <row r="13" spans="1:18" ht="43.2" x14ac:dyDescent="0.3">
      <c r="A13" s="19" t="s">
        <v>33</v>
      </c>
      <c r="B13" s="29">
        <f>'Private and Federal Occupations'!B3</f>
        <v>277.23</v>
      </c>
      <c r="C13" s="35"/>
      <c r="D13" s="36">
        <f t="shared" ref="D13:D23" si="2">B13*C13</f>
        <v>0</v>
      </c>
      <c r="E13" s="35">
        <v>40</v>
      </c>
      <c r="F13" s="36">
        <f t="shared" si="1"/>
        <v>11089.2</v>
      </c>
      <c r="G13" s="35"/>
      <c r="H13" s="36">
        <f t="shared" ref="H13:H23" si="3">B13*G13</f>
        <v>0</v>
      </c>
      <c r="I13" s="35"/>
      <c r="J13" s="36">
        <f t="shared" ref="J13:J23" si="4">B13*I13</f>
        <v>0</v>
      </c>
      <c r="K13" s="35">
        <v>5</v>
      </c>
      <c r="L13" s="36">
        <f t="shared" ref="L13:L23" si="5">B13*K13</f>
        <v>1386.15</v>
      </c>
      <c r="M13" s="35">
        <v>40</v>
      </c>
      <c r="N13" s="36">
        <f t="shared" ref="N13:N23" si="6">B13*M13</f>
        <v>11089.2</v>
      </c>
      <c r="O13" s="35"/>
      <c r="P13" s="36">
        <f t="shared" ref="P13:P23" si="7">B13*O13</f>
        <v>0</v>
      </c>
      <c r="Q13" s="35">
        <v>10</v>
      </c>
      <c r="R13" s="36">
        <f t="shared" ref="R13:R23" si="8">B13*Q13</f>
        <v>2772.3</v>
      </c>
    </row>
    <row r="14" spans="1:18" x14ac:dyDescent="0.3">
      <c r="A14" s="19" t="s">
        <v>34</v>
      </c>
      <c r="B14" s="27">
        <f>'Private and Federal Occupations'!B4</f>
        <v>277.23</v>
      </c>
      <c r="C14" s="26"/>
      <c r="D14" s="27">
        <f t="shared" si="2"/>
        <v>0</v>
      </c>
      <c r="E14" s="26">
        <v>10</v>
      </c>
      <c r="F14" s="27">
        <f t="shared" si="1"/>
        <v>2772.3</v>
      </c>
      <c r="G14" s="26"/>
      <c r="H14" s="27">
        <f t="shared" si="3"/>
        <v>0</v>
      </c>
      <c r="I14" s="26"/>
      <c r="J14" s="27">
        <f t="shared" si="4"/>
        <v>0</v>
      </c>
      <c r="K14" s="26"/>
      <c r="L14" s="27">
        <f t="shared" si="5"/>
        <v>0</v>
      </c>
      <c r="M14" s="26">
        <v>10</v>
      </c>
      <c r="N14" s="27">
        <f t="shared" si="6"/>
        <v>2772.3</v>
      </c>
      <c r="O14" s="26"/>
      <c r="P14" s="27">
        <f t="shared" si="7"/>
        <v>0</v>
      </c>
      <c r="Q14" s="26"/>
      <c r="R14" s="27">
        <f t="shared" si="8"/>
        <v>0</v>
      </c>
    </row>
    <row r="15" spans="1:18" x14ac:dyDescent="0.3">
      <c r="A15" s="19" t="s">
        <v>35</v>
      </c>
      <c r="B15" s="36">
        <f>'Private and Federal Occupations'!B5</f>
        <v>155.12</v>
      </c>
      <c r="C15" s="35"/>
      <c r="D15" s="36">
        <f t="shared" si="2"/>
        <v>0</v>
      </c>
      <c r="E15" s="35">
        <v>250</v>
      </c>
      <c r="F15" s="36">
        <f t="shared" si="1"/>
        <v>38780</v>
      </c>
      <c r="G15" s="35">
        <v>150</v>
      </c>
      <c r="H15" s="36">
        <f t="shared" si="3"/>
        <v>23268</v>
      </c>
      <c r="I15" s="35"/>
      <c r="J15" s="36">
        <f t="shared" si="4"/>
        <v>0</v>
      </c>
      <c r="K15" s="35"/>
      <c r="L15" s="36">
        <f t="shared" si="5"/>
        <v>0</v>
      </c>
      <c r="M15" s="35">
        <v>200</v>
      </c>
      <c r="N15" s="36">
        <f t="shared" si="6"/>
        <v>31024</v>
      </c>
      <c r="O15" s="35"/>
      <c r="P15" s="36">
        <f t="shared" si="7"/>
        <v>0</v>
      </c>
      <c r="Q15" s="35"/>
      <c r="R15" s="36">
        <f t="shared" si="8"/>
        <v>0</v>
      </c>
    </row>
    <row r="16" spans="1:18" x14ac:dyDescent="0.3">
      <c r="A16" s="19" t="s">
        <v>36</v>
      </c>
      <c r="B16" s="56">
        <f>'Private and Federal Occupations'!B6</f>
        <v>167.52</v>
      </c>
      <c r="C16" s="57"/>
      <c r="D16" s="56">
        <f t="shared" si="2"/>
        <v>0</v>
      </c>
      <c r="E16" s="57">
        <v>40</v>
      </c>
      <c r="F16" s="56">
        <f t="shared" si="1"/>
        <v>6700.8</v>
      </c>
      <c r="G16" s="57">
        <v>10</v>
      </c>
      <c r="H16" s="56">
        <f t="shared" si="3"/>
        <v>1675.2</v>
      </c>
      <c r="I16" s="57"/>
      <c r="J16" s="56">
        <f t="shared" si="4"/>
        <v>0</v>
      </c>
      <c r="K16" s="57"/>
      <c r="L16" s="56">
        <f t="shared" si="5"/>
        <v>0</v>
      </c>
      <c r="M16" s="57">
        <v>20</v>
      </c>
      <c r="N16" s="56">
        <f t="shared" si="6"/>
        <v>3350.4</v>
      </c>
      <c r="O16" s="57"/>
      <c r="P16" s="56">
        <f t="shared" si="7"/>
        <v>0</v>
      </c>
      <c r="Q16" s="57"/>
      <c r="R16" s="56">
        <f t="shared" si="8"/>
        <v>0</v>
      </c>
    </row>
    <row r="17" spans="1:18" x14ac:dyDescent="0.3">
      <c r="A17" s="19" t="s">
        <v>37</v>
      </c>
      <c r="B17" s="36">
        <f>'Private and Federal Occupations'!B7</f>
        <v>277.23</v>
      </c>
      <c r="C17" s="37"/>
      <c r="D17" s="36">
        <f t="shared" si="2"/>
        <v>0</v>
      </c>
      <c r="E17" s="35">
        <v>200</v>
      </c>
      <c r="F17" s="36">
        <f t="shared" si="1"/>
        <v>55446</v>
      </c>
      <c r="G17" s="35">
        <v>150</v>
      </c>
      <c r="H17" s="36">
        <f t="shared" si="3"/>
        <v>41584.5</v>
      </c>
      <c r="I17" s="35"/>
      <c r="J17" s="36">
        <f t="shared" si="4"/>
        <v>0</v>
      </c>
      <c r="K17" s="35">
        <v>10</v>
      </c>
      <c r="L17" s="36">
        <f t="shared" si="5"/>
        <v>2772.3</v>
      </c>
      <c r="M17" s="35">
        <v>160</v>
      </c>
      <c r="N17" s="36">
        <f t="shared" si="6"/>
        <v>44356.800000000003</v>
      </c>
      <c r="O17" s="35"/>
      <c r="P17" s="36">
        <f t="shared" si="7"/>
        <v>0</v>
      </c>
      <c r="Q17" s="35">
        <v>45</v>
      </c>
      <c r="R17" s="36">
        <f t="shared" si="8"/>
        <v>12475.35</v>
      </c>
    </row>
    <row r="18" spans="1:18" x14ac:dyDescent="0.3">
      <c r="A18" s="19" t="s">
        <v>38</v>
      </c>
      <c r="B18" s="27">
        <f>'Private and Federal Occupations'!B8</f>
        <v>179.52</v>
      </c>
      <c r="C18" s="26"/>
      <c r="D18" s="27">
        <f t="shared" si="2"/>
        <v>0</v>
      </c>
      <c r="E18" s="26">
        <v>200</v>
      </c>
      <c r="F18" s="27">
        <f t="shared" si="1"/>
        <v>35904</v>
      </c>
      <c r="G18" s="26">
        <v>200</v>
      </c>
      <c r="H18" s="27">
        <f t="shared" si="3"/>
        <v>35904</v>
      </c>
      <c r="I18" s="26"/>
      <c r="J18" s="27">
        <f t="shared" si="4"/>
        <v>0</v>
      </c>
      <c r="K18" s="26"/>
      <c r="L18" s="27">
        <f t="shared" si="5"/>
        <v>0</v>
      </c>
      <c r="M18" s="26">
        <v>100</v>
      </c>
      <c r="N18" s="27">
        <f t="shared" si="6"/>
        <v>17952</v>
      </c>
      <c r="O18" s="26"/>
      <c r="P18" s="27">
        <f t="shared" si="7"/>
        <v>0</v>
      </c>
      <c r="Q18" s="26">
        <v>50</v>
      </c>
      <c r="R18" s="27">
        <f t="shared" si="8"/>
        <v>8976</v>
      </c>
    </row>
    <row r="19" spans="1:18" ht="17.25" customHeight="1" x14ac:dyDescent="0.3">
      <c r="A19" s="19" t="s">
        <v>39</v>
      </c>
      <c r="B19" s="36">
        <f>'Private and Federal Occupations'!B9</f>
        <v>156.68</v>
      </c>
      <c r="C19" s="37">
        <v>2</v>
      </c>
      <c r="D19" s="36">
        <f t="shared" si="2"/>
        <v>313.36</v>
      </c>
      <c r="E19" s="35">
        <v>150</v>
      </c>
      <c r="F19" s="36">
        <f t="shared" si="1"/>
        <v>23502</v>
      </c>
      <c r="G19" s="35">
        <v>150</v>
      </c>
      <c r="H19" s="36">
        <f t="shared" si="3"/>
        <v>23502</v>
      </c>
      <c r="I19" s="35"/>
      <c r="J19" s="36">
        <f t="shared" si="4"/>
        <v>0</v>
      </c>
      <c r="K19" s="35"/>
      <c r="L19" s="36">
        <f t="shared" si="5"/>
        <v>0</v>
      </c>
      <c r="M19" s="35">
        <v>100</v>
      </c>
      <c r="N19" s="36">
        <f t="shared" si="6"/>
        <v>15668</v>
      </c>
      <c r="O19" s="35"/>
      <c r="P19" s="36">
        <f t="shared" si="7"/>
        <v>0</v>
      </c>
      <c r="Q19" s="35">
        <v>30</v>
      </c>
      <c r="R19" s="36">
        <f t="shared" si="8"/>
        <v>4700.4000000000005</v>
      </c>
    </row>
    <row r="20" spans="1:18" ht="28.8" x14ac:dyDescent="0.3">
      <c r="A20" s="19" t="s">
        <v>40</v>
      </c>
      <c r="B20" s="27">
        <f>'Private and Federal Occupations'!B10</f>
        <v>122.21</v>
      </c>
      <c r="C20" s="26"/>
      <c r="D20" s="27">
        <f t="shared" si="2"/>
        <v>0</v>
      </c>
      <c r="E20" s="26">
        <v>40</v>
      </c>
      <c r="F20" s="27">
        <f t="shared" si="1"/>
        <v>4888.3999999999996</v>
      </c>
      <c r="G20" s="26"/>
      <c r="H20" s="27">
        <f t="shared" si="3"/>
        <v>0</v>
      </c>
      <c r="I20" s="26">
        <v>5</v>
      </c>
      <c r="J20" s="27">
        <f t="shared" si="4"/>
        <v>611.04999999999995</v>
      </c>
      <c r="K20" s="26"/>
      <c r="L20" s="27">
        <f t="shared" si="5"/>
        <v>0</v>
      </c>
      <c r="M20" s="26">
        <v>50</v>
      </c>
      <c r="N20" s="27">
        <f t="shared" si="6"/>
        <v>6110.5</v>
      </c>
      <c r="O20" s="26">
        <v>5</v>
      </c>
      <c r="P20" s="27">
        <f t="shared" si="7"/>
        <v>611.04999999999995</v>
      </c>
      <c r="Q20" s="26"/>
      <c r="R20" s="27">
        <f t="shared" si="8"/>
        <v>0</v>
      </c>
    </row>
    <row r="21" spans="1:18" ht="43.2" x14ac:dyDescent="0.3">
      <c r="A21" s="19" t="s">
        <v>41</v>
      </c>
      <c r="B21" s="36">
        <f>'Private and Federal Occupations'!B11</f>
        <v>153.96</v>
      </c>
      <c r="C21" s="35"/>
      <c r="D21" s="36">
        <f t="shared" si="2"/>
        <v>0</v>
      </c>
      <c r="E21" s="35">
        <v>100</v>
      </c>
      <c r="F21" s="36">
        <f t="shared" si="1"/>
        <v>15396</v>
      </c>
      <c r="G21" s="35"/>
      <c r="H21" s="36">
        <f t="shared" si="3"/>
        <v>0</v>
      </c>
      <c r="I21" s="35"/>
      <c r="J21" s="36">
        <f t="shared" si="4"/>
        <v>0</v>
      </c>
      <c r="K21" s="35"/>
      <c r="L21" s="36">
        <f t="shared" si="5"/>
        <v>0</v>
      </c>
      <c r="M21" s="35"/>
      <c r="N21" s="36">
        <f t="shared" si="6"/>
        <v>0</v>
      </c>
      <c r="O21" s="35"/>
      <c r="P21" s="36">
        <f t="shared" si="7"/>
        <v>0</v>
      </c>
      <c r="Q21" s="35"/>
      <c r="R21" s="36">
        <f t="shared" si="8"/>
        <v>0</v>
      </c>
    </row>
    <row r="22" spans="1:18" x14ac:dyDescent="0.3">
      <c r="A22" s="19" t="s">
        <v>42</v>
      </c>
      <c r="B22" s="27">
        <f>'Private and Federal Occupations'!B12</f>
        <v>207.19</v>
      </c>
      <c r="C22" s="26"/>
      <c r="D22" s="27">
        <f t="shared" si="2"/>
        <v>0</v>
      </c>
      <c r="E22" s="26">
        <v>200</v>
      </c>
      <c r="F22" s="27">
        <f t="shared" si="1"/>
        <v>41438</v>
      </c>
      <c r="G22" s="26">
        <v>200</v>
      </c>
      <c r="H22" s="27">
        <f t="shared" si="3"/>
        <v>41438</v>
      </c>
      <c r="I22" s="26"/>
      <c r="J22" s="27">
        <f t="shared" si="4"/>
        <v>0</v>
      </c>
      <c r="K22" s="26"/>
      <c r="L22" s="27">
        <f t="shared" si="5"/>
        <v>0</v>
      </c>
      <c r="M22" s="26">
        <v>150</v>
      </c>
      <c r="N22" s="27">
        <f t="shared" si="6"/>
        <v>31078.5</v>
      </c>
      <c r="O22" s="26"/>
      <c r="P22" s="27">
        <f t="shared" si="7"/>
        <v>0</v>
      </c>
      <c r="Q22" s="26">
        <v>45</v>
      </c>
      <c r="R22" s="27">
        <f t="shared" si="8"/>
        <v>9323.5499999999993</v>
      </c>
    </row>
    <row r="23" spans="1:18" x14ac:dyDescent="0.3">
      <c r="A23" s="19" t="s">
        <v>43</v>
      </c>
      <c r="B23" s="36">
        <f>'Private and Federal Occupations'!B13</f>
        <v>79.41</v>
      </c>
      <c r="C23" s="35"/>
      <c r="D23" s="36">
        <f t="shared" si="2"/>
        <v>0</v>
      </c>
      <c r="E23" s="35">
        <v>110</v>
      </c>
      <c r="F23" s="36">
        <f t="shared" si="1"/>
        <v>8735.1</v>
      </c>
      <c r="G23" s="35">
        <v>80</v>
      </c>
      <c r="H23" s="36">
        <f t="shared" si="3"/>
        <v>6352.7999999999993</v>
      </c>
      <c r="I23" s="35">
        <v>3</v>
      </c>
      <c r="J23" s="36">
        <f t="shared" si="4"/>
        <v>238.23</v>
      </c>
      <c r="K23" s="35">
        <v>15</v>
      </c>
      <c r="L23" s="36">
        <f t="shared" si="5"/>
        <v>1191.1499999999999</v>
      </c>
      <c r="M23" s="35">
        <v>20</v>
      </c>
      <c r="N23" s="36">
        <f t="shared" si="6"/>
        <v>1588.1999999999998</v>
      </c>
      <c r="O23" s="35">
        <v>5</v>
      </c>
      <c r="P23" s="36">
        <f t="shared" si="7"/>
        <v>397.04999999999995</v>
      </c>
      <c r="Q23" s="35">
        <v>10</v>
      </c>
      <c r="R23" s="36">
        <f t="shared" si="8"/>
        <v>794.09999999999991</v>
      </c>
    </row>
    <row r="24" spans="1:18" x14ac:dyDescent="0.3">
      <c r="A24" s="14" t="s">
        <v>44</v>
      </c>
      <c r="B24" s="20"/>
      <c r="C24" s="21">
        <f t="shared" ref="C24:R24" si="9">SUM(C12:C23)</f>
        <v>4</v>
      </c>
      <c r="D24" s="22">
        <f t="shared" si="9"/>
        <v>867.82</v>
      </c>
      <c r="E24" s="20">
        <f t="shared" si="9"/>
        <v>1380</v>
      </c>
      <c r="F24" s="22">
        <f t="shared" si="9"/>
        <v>255741</v>
      </c>
      <c r="G24" s="20">
        <f t="shared" si="9"/>
        <v>940</v>
      </c>
      <c r="H24" s="22">
        <f t="shared" si="9"/>
        <v>173724.5</v>
      </c>
      <c r="I24" s="20">
        <f t="shared" si="9"/>
        <v>8</v>
      </c>
      <c r="J24" s="22">
        <f t="shared" si="9"/>
        <v>849.28</v>
      </c>
      <c r="K24" s="20">
        <f t="shared" si="9"/>
        <v>35</v>
      </c>
      <c r="L24" s="22">
        <f t="shared" si="9"/>
        <v>6735.75</v>
      </c>
      <c r="M24" s="20">
        <f t="shared" si="9"/>
        <v>850</v>
      </c>
      <c r="N24" s="22">
        <f t="shared" si="9"/>
        <v>164989.90000000002</v>
      </c>
      <c r="O24" s="20">
        <f t="shared" si="9"/>
        <v>10</v>
      </c>
      <c r="P24" s="22">
        <f t="shared" si="9"/>
        <v>1008.0999999999999</v>
      </c>
      <c r="Q24" s="20">
        <f t="shared" si="9"/>
        <v>190</v>
      </c>
      <c r="R24" s="22">
        <f t="shared" si="9"/>
        <v>39041.700000000004</v>
      </c>
    </row>
    <row r="25" spans="1:18" x14ac:dyDescent="0.3">
      <c r="B25" s="52"/>
      <c r="C25" s="33"/>
      <c r="D25" s="32"/>
      <c r="F25" s="32"/>
      <c r="H25" s="32"/>
      <c r="J25" s="32"/>
      <c r="L25" s="32"/>
      <c r="N25" s="32"/>
      <c r="P25" s="32"/>
      <c r="R25" s="32"/>
    </row>
    <row r="26" spans="1:18" s="38" customFormat="1" ht="28.8" x14ac:dyDescent="0.3">
      <c r="A26" s="19" t="s">
        <v>45</v>
      </c>
      <c r="B26" s="15" t="s">
        <v>46</v>
      </c>
      <c r="C26" s="15" t="s">
        <v>47</v>
      </c>
      <c r="D26" s="15" t="s">
        <v>48</v>
      </c>
      <c r="E26" s="15" t="s">
        <v>49</v>
      </c>
      <c r="F26" s="15" t="s">
        <v>50</v>
      </c>
      <c r="G26" s="15" t="s">
        <v>51</v>
      </c>
      <c r="H26" s="15" t="s">
        <v>48</v>
      </c>
      <c r="I26" s="15" t="s">
        <v>49</v>
      </c>
      <c r="J26" s="15" t="s">
        <v>50</v>
      </c>
      <c r="K26" s="15" t="s">
        <v>52</v>
      </c>
      <c r="L26" s="15" t="s">
        <v>48</v>
      </c>
      <c r="M26" s="15" t="s">
        <v>49</v>
      </c>
      <c r="N26" s="15" t="s">
        <v>50</v>
      </c>
    </row>
    <row r="27" spans="1:18" x14ac:dyDescent="0.3">
      <c r="A27" s="19" t="s">
        <v>53</v>
      </c>
      <c r="B27" s="27">
        <f>'Private and Federal Occupations'!B16</f>
        <v>66.84</v>
      </c>
      <c r="C27" s="26">
        <v>3</v>
      </c>
      <c r="D27" s="26">
        <v>25</v>
      </c>
      <c r="E27" s="26">
        <f t="shared" ref="E27:E34" si="10">C27*D27</f>
        <v>75</v>
      </c>
      <c r="F27" s="27">
        <f t="shared" ref="F27:F34" si="11">E27*B27</f>
        <v>5013</v>
      </c>
      <c r="G27" s="26">
        <v>3</v>
      </c>
      <c r="H27" s="26">
        <v>25</v>
      </c>
      <c r="I27" s="26">
        <f t="shared" ref="I27:I34" si="12">G27*H27</f>
        <v>75</v>
      </c>
      <c r="J27" s="27">
        <f t="shared" ref="J27:J34" si="13">B27*I27</f>
        <v>5013</v>
      </c>
      <c r="K27" s="26">
        <v>3</v>
      </c>
      <c r="L27" s="26">
        <v>25</v>
      </c>
      <c r="M27" s="26">
        <f t="shared" ref="M27:M34" si="14">K27*L27</f>
        <v>75</v>
      </c>
      <c r="N27" s="27">
        <f t="shared" ref="N27:N34" si="15">B27*M27</f>
        <v>5013</v>
      </c>
    </row>
    <row r="28" spans="1:18" ht="18.75" customHeight="1" x14ac:dyDescent="0.3">
      <c r="A28" s="19" t="s">
        <v>54</v>
      </c>
      <c r="B28" s="36">
        <f>'Private and Federal Occupations'!B17</f>
        <v>48.09</v>
      </c>
      <c r="C28" s="35">
        <v>2</v>
      </c>
      <c r="D28" s="35">
        <v>40</v>
      </c>
      <c r="E28" s="35">
        <f t="shared" si="10"/>
        <v>80</v>
      </c>
      <c r="F28" s="36">
        <f t="shared" si="11"/>
        <v>3847.2000000000003</v>
      </c>
      <c r="G28" s="35">
        <v>2</v>
      </c>
      <c r="H28" s="35">
        <v>40</v>
      </c>
      <c r="I28" s="35">
        <f t="shared" si="12"/>
        <v>80</v>
      </c>
      <c r="J28" s="36">
        <f t="shared" si="13"/>
        <v>3847.2000000000003</v>
      </c>
      <c r="K28" s="35">
        <v>2</v>
      </c>
      <c r="L28" s="35">
        <v>40</v>
      </c>
      <c r="M28" s="35">
        <f t="shared" si="14"/>
        <v>80</v>
      </c>
      <c r="N28" s="36">
        <f t="shared" si="15"/>
        <v>3847.2000000000003</v>
      </c>
    </row>
    <row r="29" spans="1:18" ht="27" customHeight="1" x14ac:dyDescent="0.3">
      <c r="A29" s="19" t="s">
        <v>55</v>
      </c>
      <c r="B29" s="27">
        <f>'Private and Federal Occupations'!B18</f>
        <v>48.09</v>
      </c>
      <c r="C29" s="26">
        <v>8</v>
      </c>
      <c r="D29" s="26">
        <v>40</v>
      </c>
      <c r="E29" s="26">
        <f t="shared" si="10"/>
        <v>320</v>
      </c>
      <c r="F29" s="27">
        <f t="shared" si="11"/>
        <v>15388.800000000001</v>
      </c>
      <c r="G29" s="26">
        <v>8</v>
      </c>
      <c r="H29" s="26">
        <v>40</v>
      </c>
      <c r="I29" s="26">
        <f t="shared" si="12"/>
        <v>320</v>
      </c>
      <c r="J29" s="27">
        <f t="shared" si="13"/>
        <v>15388.800000000001</v>
      </c>
      <c r="K29" s="26">
        <v>8</v>
      </c>
      <c r="L29" s="26">
        <v>40</v>
      </c>
      <c r="M29" s="26">
        <f t="shared" si="14"/>
        <v>320</v>
      </c>
      <c r="N29" s="27">
        <f t="shared" si="15"/>
        <v>15388.800000000001</v>
      </c>
    </row>
    <row r="30" spans="1:18" ht="18" customHeight="1" x14ac:dyDescent="0.3">
      <c r="A30" s="19" t="s">
        <v>56</v>
      </c>
      <c r="B30" s="36">
        <f>'Private and Federal Occupations'!B19</f>
        <v>56.82</v>
      </c>
      <c r="C30" s="35">
        <v>1</v>
      </c>
      <c r="D30" s="35">
        <v>20</v>
      </c>
      <c r="E30" s="35">
        <f t="shared" si="10"/>
        <v>20</v>
      </c>
      <c r="F30" s="36">
        <f t="shared" si="11"/>
        <v>1136.4000000000001</v>
      </c>
      <c r="G30" s="35">
        <v>1</v>
      </c>
      <c r="H30" s="35">
        <v>20</v>
      </c>
      <c r="I30" s="35">
        <f t="shared" si="12"/>
        <v>20</v>
      </c>
      <c r="J30" s="36">
        <f t="shared" si="13"/>
        <v>1136.4000000000001</v>
      </c>
      <c r="K30" s="35">
        <v>1</v>
      </c>
      <c r="L30" s="35">
        <v>20</v>
      </c>
      <c r="M30" s="35">
        <f t="shared" si="14"/>
        <v>20</v>
      </c>
      <c r="N30" s="36">
        <f t="shared" si="15"/>
        <v>1136.4000000000001</v>
      </c>
    </row>
    <row r="31" spans="1:18" ht="18" customHeight="1" x14ac:dyDescent="0.3">
      <c r="A31" s="19" t="s">
        <v>57</v>
      </c>
      <c r="B31" s="27">
        <f>'Private and Federal Occupations'!B20</f>
        <v>66.84</v>
      </c>
      <c r="C31" s="26">
        <v>1</v>
      </c>
      <c r="D31" s="26">
        <v>25</v>
      </c>
      <c r="E31" s="26">
        <f t="shared" si="10"/>
        <v>25</v>
      </c>
      <c r="F31" s="27">
        <f t="shared" si="11"/>
        <v>1671</v>
      </c>
      <c r="G31" s="26">
        <v>1</v>
      </c>
      <c r="H31" s="26">
        <v>25</v>
      </c>
      <c r="I31" s="26">
        <f t="shared" si="12"/>
        <v>25</v>
      </c>
      <c r="J31" s="27">
        <f t="shared" si="13"/>
        <v>1671</v>
      </c>
      <c r="K31" s="26">
        <v>1</v>
      </c>
      <c r="L31" s="26">
        <v>25</v>
      </c>
      <c r="M31" s="26">
        <f t="shared" si="14"/>
        <v>25</v>
      </c>
      <c r="N31" s="27">
        <f t="shared" si="15"/>
        <v>1671</v>
      </c>
    </row>
    <row r="32" spans="1:18" ht="18" customHeight="1" x14ac:dyDescent="0.3">
      <c r="A32" s="19" t="s">
        <v>58</v>
      </c>
      <c r="B32" s="36">
        <f>'Private and Federal Occupations'!B21</f>
        <v>78.975721153846152</v>
      </c>
      <c r="C32" s="35">
        <v>1</v>
      </c>
      <c r="D32" s="35">
        <v>25</v>
      </c>
      <c r="E32" s="35">
        <f t="shared" si="10"/>
        <v>25</v>
      </c>
      <c r="F32" s="36">
        <f t="shared" si="11"/>
        <v>1974.3930288461538</v>
      </c>
      <c r="G32" s="35">
        <v>1</v>
      </c>
      <c r="H32" s="35">
        <v>25</v>
      </c>
      <c r="I32" s="35">
        <f t="shared" si="12"/>
        <v>25</v>
      </c>
      <c r="J32" s="36">
        <f t="shared" si="13"/>
        <v>1974.3930288461538</v>
      </c>
      <c r="K32" s="35">
        <v>1</v>
      </c>
      <c r="L32" s="35">
        <v>25</v>
      </c>
      <c r="M32" s="35">
        <f t="shared" si="14"/>
        <v>25</v>
      </c>
      <c r="N32" s="36">
        <f t="shared" si="15"/>
        <v>1974.3930288461538</v>
      </c>
    </row>
    <row r="33" spans="1:14" x14ac:dyDescent="0.3">
      <c r="A33" s="19" t="s">
        <v>59</v>
      </c>
      <c r="B33" s="36">
        <f>'Private and Federal Occupations'!B22</f>
        <v>56.82</v>
      </c>
      <c r="C33" s="26">
        <v>1</v>
      </c>
      <c r="D33" s="26">
        <v>40</v>
      </c>
      <c r="E33" s="26">
        <f t="shared" si="10"/>
        <v>40</v>
      </c>
      <c r="F33" s="27">
        <f t="shared" si="11"/>
        <v>2272.8000000000002</v>
      </c>
      <c r="G33" s="26">
        <v>1</v>
      </c>
      <c r="H33" s="26">
        <v>40</v>
      </c>
      <c r="I33" s="26">
        <f t="shared" si="12"/>
        <v>40</v>
      </c>
      <c r="J33" s="27">
        <f t="shared" si="13"/>
        <v>2272.8000000000002</v>
      </c>
      <c r="K33" s="26">
        <v>1</v>
      </c>
      <c r="L33" s="26">
        <v>40</v>
      </c>
      <c r="M33" s="26">
        <f t="shared" si="14"/>
        <v>40</v>
      </c>
      <c r="N33" s="27">
        <f t="shared" si="15"/>
        <v>2272.8000000000002</v>
      </c>
    </row>
    <row r="34" spans="1:14" ht="26.25" customHeight="1" x14ac:dyDescent="0.3">
      <c r="A34" s="19" t="s">
        <v>60</v>
      </c>
      <c r="B34" s="36">
        <f>'Private and Federal Occupations'!B23</f>
        <v>40.44</v>
      </c>
      <c r="C34" s="35">
        <v>2</v>
      </c>
      <c r="D34" s="35">
        <v>80</v>
      </c>
      <c r="E34" s="35">
        <f t="shared" si="10"/>
        <v>160</v>
      </c>
      <c r="F34" s="36">
        <f t="shared" si="11"/>
        <v>6470.4</v>
      </c>
      <c r="G34" s="35">
        <v>2</v>
      </c>
      <c r="H34" s="35">
        <v>80</v>
      </c>
      <c r="I34" s="35">
        <f t="shared" si="12"/>
        <v>160</v>
      </c>
      <c r="J34" s="36">
        <f t="shared" si="13"/>
        <v>6470.4</v>
      </c>
      <c r="K34" s="35">
        <v>2</v>
      </c>
      <c r="L34" s="35">
        <v>80</v>
      </c>
      <c r="M34" s="35">
        <f t="shared" si="14"/>
        <v>160</v>
      </c>
      <c r="N34" s="36">
        <f t="shared" si="15"/>
        <v>6470.4</v>
      </c>
    </row>
    <row r="35" spans="1:14" x14ac:dyDescent="0.3">
      <c r="A35" s="14" t="s">
        <v>44</v>
      </c>
      <c r="B35" s="20"/>
      <c r="C35" s="20">
        <f>SUM(C27:C34)</f>
        <v>19</v>
      </c>
      <c r="D35" s="20"/>
      <c r="E35" s="20">
        <f>SUM(E27:E34)</f>
        <v>745</v>
      </c>
      <c r="F35" s="22">
        <f>SUM(F27:F34)</f>
        <v>37773.993028846155</v>
      </c>
      <c r="G35" s="20">
        <f>SUM(G27:G34)</f>
        <v>19</v>
      </c>
      <c r="H35" s="20"/>
      <c r="I35" s="20">
        <f>SUM(I27:I34)</f>
        <v>745</v>
      </c>
      <c r="J35" s="22">
        <f>SUM(J27:J34)</f>
        <v>37773.993028846155</v>
      </c>
      <c r="K35" s="20">
        <f>SUM(K27:K34)</f>
        <v>19</v>
      </c>
      <c r="L35" s="20"/>
      <c r="M35" s="20">
        <f>SUM(M27:M34)</f>
        <v>745</v>
      </c>
      <c r="N35" s="22">
        <f>SUM(N27:N34)</f>
        <v>37773.993028846155</v>
      </c>
    </row>
    <row r="36" spans="1:14" ht="15" thickBot="1" x14ac:dyDescent="0.35"/>
    <row r="37" spans="1:14" ht="15" thickBot="1" x14ac:dyDescent="0.35">
      <c r="A37" s="63" t="s">
        <v>63</v>
      </c>
      <c r="B37" s="64" t="s">
        <v>64</v>
      </c>
      <c r="D37" s="25" t="s">
        <v>62</v>
      </c>
      <c r="F37" s="39" t="s">
        <v>62</v>
      </c>
      <c r="H37" s="25" t="s">
        <v>62</v>
      </c>
      <c r="I37" s="25" t="s">
        <v>62</v>
      </c>
    </row>
    <row r="38" spans="1:14" ht="15" thickBot="1" x14ac:dyDescent="0.35"/>
    <row r="39" spans="1:14" ht="28.8" x14ac:dyDescent="0.3">
      <c r="A39" s="65"/>
      <c r="B39" s="65" t="s">
        <v>65</v>
      </c>
      <c r="C39" s="66" t="s">
        <v>72</v>
      </c>
      <c r="D39" s="65" t="s">
        <v>67</v>
      </c>
      <c r="E39" s="66" t="s">
        <v>73</v>
      </c>
    </row>
    <row r="40" spans="1:14" x14ac:dyDescent="0.3">
      <c r="A40" s="1" t="s">
        <v>69</v>
      </c>
      <c r="B40" s="50">
        <f>C24+E24+G24+I24+K24+M24+O24+Q24</f>
        <v>3417</v>
      </c>
      <c r="C40" s="67">
        <f>B40*F3</f>
        <v>10251</v>
      </c>
      <c r="D40" s="68">
        <f>D24+F24+H24+J24+L24+N24+P24+R24</f>
        <v>642958.04999999993</v>
      </c>
      <c r="E40" s="51">
        <f>D40*F3</f>
        <v>1928874.15</v>
      </c>
    </row>
    <row r="41" spans="1:14" x14ac:dyDescent="0.3">
      <c r="A41" s="9" t="s">
        <v>45</v>
      </c>
      <c r="B41" s="25">
        <f>E35+I35+M35</f>
        <v>2235</v>
      </c>
      <c r="C41" s="69">
        <f>B41*F3</f>
        <v>6705</v>
      </c>
      <c r="D41" s="32">
        <f>F35+J35+N35</f>
        <v>113321.97908653846</v>
      </c>
      <c r="E41" s="32">
        <f>D41*F3</f>
        <v>339965.9372596154</v>
      </c>
    </row>
    <row r="42" spans="1:14" x14ac:dyDescent="0.3">
      <c r="A42" s="1" t="s">
        <v>63</v>
      </c>
      <c r="B42" s="50"/>
      <c r="C42" s="70"/>
      <c r="D42" s="51">
        <v>150000</v>
      </c>
      <c r="E42" s="51">
        <f>D42*F3</f>
        <v>450000</v>
      </c>
    </row>
    <row r="43" spans="1:14" ht="15" thickBot="1" x14ac:dyDescent="0.35">
      <c r="A43" s="7" t="s">
        <v>61</v>
      </c>
      <c r="B43" s="7"/>
      <c r="C43" s="8"/>
      <c r="D43" s="7"/>
      <c r="E43" s="8">
        <f>SUM(E40:E42)</f>
        <v>2718840.0872596153</v>
      </c>
    </row>
  </sheetData>
  <pageMargins left="0.25" right="0.25" top="0.75" bottom="0.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1"/>
  <sheetViews>
    <sheetView topLeftCell="A4" workbookViewId="0">
      <selection activeCell="B27" sqref="B27"/>
    </sheetView>
  </sheetViews>
  <sheetFormatPr defaultColWidth="8.88671875" defaultRowHeight="14.4" x14ac:dyDescent="0.3"/>
  <cols>
    <col min="1" max="1" width="21" style="25" customWidth="1"/>
    <col min="2" max="2" width="16.88671875" style="25" customWidth="1"/>
    <col min="3" max="3" width="20.109375" style="25" customWidth="1"/>
    <col min="4" max="4" width="15.88671875" style="25" customWidth="1"/>
    <col min="5" max="5" width="16" style="25" customWidth="1"/>
    <col min="6" max="6" width="11.5546875" style="25" customWidth="1"/>
    <col min="7" max="7" width="12.33203125" style="25" customWidth="1"/>
    <col min="8" max="8" width="14.88671875" style="25" customWidth="1"/>
    <col min="9" max="9" width="9.33203125" style="25" bestFit="1" customWidth="1"/>
    <col min="10" max="10" width="11" style="25" customWidth="1"/>
    <col min="11" max="11" width="11.5546875" style="25" customWidth="1"/>
    <col min="12" max="12" width="12.109375" style="25" customWidth="1"/>
    <col min="13" max="13" width="8.88671875" style="25"/>
    <col min="14" max="14" width="11.33203125" style="25" customWidth="1"/>
    <col min="15" max="15" width="8.88671875" style="25"/>
    <col min="16" max="16" width="11.5546875" style="25" customWidth="1"/>
    <col min="17" max="17" width="13.109375" style="25" customWidth="1"/>
    <col min="18" max="18" width="10.5546875" style="25" customWidth="1"/>
    <col min="19" max="19" width="11.44140625" style="25" customWidth="1"/>
    <col min="20" max="20" width="15.5546875" style="25" customWidth="1"/>
    <col min="21" max="21" width="8.88671875" style="25"/>
    <col min="22" max="22" width="14.44140625" style="25" customWidth="1"/>
    <col min="23" max="16384" width="8.88671875" style="25"/>
  </cols>
  <sheetData>
    <row r="1" spans="1:10" x14ac:dyDescent="0.3">
      <c r="A1" s="9" t="s">
        <v>74</v>
      </c>
    </row>
    <row r="2" spans="1:10" x14ac:dyDescent="0.3">
      <c r="A2" s="9"/>
    </row>
    <row r="3" spans="1:10" x14ac:dyDescent="0.3">
      <c r="A3" s="41" t="s">
        <v>75</v>
      </c>
      <c r="B3" s="11"/>
      <c r="C3" s="41"/>
      <c r="D3" s="71">
        <v>5</v>
      </c>
    </row>
    <row r="4" spans="1:10" x14ac:dyDescent="0.3">
      <c r="A4" s="42"/>
      <c r="B4" s="9"/>
      <c r="C4" s="42"/>
      <c r="D4" s="42"/>
    </row>
    <row r="6" spans="1:10" x14ac:dyDescent="0.3">
      <c r="A6" s="11" t="s">
        <v>1</v>
      </c>
      <c r="B6" s="11" t="s">
        <v>2</v>
      </c>
      <c r="C6" s="40" t="s">
        <v>10</v>
      </c>
    </row>
    <row r="7" spans="1:10" x14ac:dyDescent="0.3">
      <c r="A7" s="13" t="s">
        <v>11</v>
      </c>
      <c r="B7" s="27">
        <f t="shared" ref="B7:C9" si="0">D28</f>
        <v>6893.1600000000008</v>
      </c>
      <c r="C7" s="27">
        <f t="shared" si="0"/>
        <v>34465.800000000003</v>
      </c>
    </row>
    <row r="8" spans="1:10" x14ac:dyDescent="0.3">
      <c r="A8" s="11" t="s">
        <v>5</v>
      </c>
      <c r="B8" s="36">
        <f t="shared" si="0"/>
        <v>48.09</v>
      </c>
      <c r="C8" s="36">
        <f t="shared" si="0"/>
        <v>240.45000000000002</v>
      </c>
    </row>
    <row r="9" spans="1:10" x14ac:dyDescent="0.3">
      <c r="A9" s="13" t="s">
        <v>6</v>
      </c>
      <c r="B9" s="27">
        <v>30000</v>
      </c>
      <c r="C9" s="27">
        <f t="shared" si="0"/>
        <v>150000</v>
      </c>
    </row>
    <row r="10" spans="1:10" x14ac:dyDescent="0.3">
      <c r="A10" s="20" t="s">
        <v>76</v>
      </c>
      <c r="B10" s="72"/>
      <c r="C10" s="22">
        <f>SUM(C7:C9)</f>
        <v>184706.25</v>
      </c>
    </row>
    <row r="11" spans="1:10" x14ac:dyDescent="0.3">
      <c r="D11" s="32"/>
    </row>
    <row r="12" spans="1:10" x14ac:dyDescent="0.3">
      <c r="B12" s="52"/>
      <c r="C12" s="33"/>
      <c r="E12" s="73"/>
    </row>
    <row r="13" spans="1:10" ht="28.8" x14ac:dyDescent="0.3">
      <c r="A13" s="14" t="s">
        <v>69</v>
      </c>
      <c r="B13" s="15" t="s">
        <v>22</v>
      </c>
      <c r="C13" s="12" t="s">
        <v>23</v>
      </c>
      <c r="D13" s="74" t="s">
        <v>24</v>
      </c>
      <c r="E13" s="74" t="s">
        <v>28</v>
      </c>
      <c r="F13" s="74" t="s">
        <v>24</v>
      </c>
    </row>
    <row r="14" spans="1:10" x14ac:dyDescent="0.3">
      <c r="A14" s="19" t="s">
        <v>37</v>
      </c>
      <c r="B14" s="36">
        <f>'Private and Federal Occupations'!B7</f>
        <v>277.23</v>
      </c>
      <c r="C14" s="37">
        <v>2</v>
      </c>
      <c r="D14" s="36">
        <f t="shared" ref="D14:D15" si="1">B14*C14</f>
        <v>554.46</v>
      </c>
      <c r="E14" s="35">
        <v>20</v>
      </c>
      <c r="F14" s="36">
        <f>B14*E14</f>
        <v>5544.6</v>
      </c>
    </row>
    <row r="15" spans="1:10" x14ac:dyDescent="0.3">
      <c r="A15" s="19" t="s">
        <v>43</v>
      </c>
      <c r="B15" s="36">
        <f>'Private and Federal Occupations'!B13</f>
        <v>79.41</v>
      </c>
      <c r="C15" s="26"/>
      <c r="D15" s="27">
        <f t="shared" si="1"/>
        <v>0</v>
      </c>
      <c r="E15" s="26">
        <v>10</v>
      </c>
      <c r="F15" s="27">
        <f>B15*E15</f>
        <v>794.09999999999991</v>
      </c>
      <c r="G15" s="52"/>
      <c r="H15" s="52"/>
      <c r="I15" s="52"/>
      <c r="J15" s="52"/>
    </row>
    <row r="16" spans="1:10" x14ac:dyDescent="0.3">
      <c r="A16" s="14" t="s">
        <v>44</v>
      </c>
      <c r="B16" s="20"/>
      <c r="C16" s="21">
        <f>SUM(C14:C15)</f>
        <v>2</v>
      </c>
      <c r="D16" s="22">
        <f>SUM(D14:D15)</f>
        <v>554.46</v>
      </c>
      <c r="E16" s="20">
        <f>SUM(E14:E15)</f>
        <v>30</v>
      </c>
      <c r="F16" s="22">
        <f>SUM(F14:F15)</f>
        <v>6338.7000000000007</v>
      </c>
      <c r="G16" s="52"/>
      <c r="H16" s="53"/>
      <c r="I16" s="52"/>
      <c r="J16" s="53"/>
    </row>
    <row r="17" spans="1:22" x14ac:dyDescent="0.3">
      <c r="A17" s="75"/>
      <c r="B17" s="76"/>
      <c r="C17" s="77"/>
      <c r="D17" s="78"/>
      <c r="E17" s="76"/>
      <c r="F17" s="78"/>
      <c r="G17" s="52"/>
      <c r="H17" s="53"/>
      <c r="I17" s="52"/>
      <c r="J17" s="53"/>
    </row>
    <row r="18" spans="1:22" ht="30" customHeight="1" x14ac:dyDescent="0.3">
      <c r="B18" s="52"/>
      <c r="C18" s="33"/>
      <c r="D18" s="32"/>
      <c r="F18" s="32"/>
      <c r="G18" s="52"/>
      <c r="H18" s="53"/>
      <c r="I18" s="52"/>
      <c r="J18" s="53"/>
    </row>
    <row r="19" spans="1:22" s="38" customFormat="1" ht="30.75" customHeight="1" x14ac:dyDescent="0.3">
      <c r="A19" s="15" t="s">
        <v>45</v>
      </c>
      <c r="B19" s="15" t="s">
        <v>46</v>
      </c>
      <c r="C19" s="15" t="s">
        <v>77</v>
      </c>
      <c r="D19" s="15" t="s">
        <v>48</v>
      </c>
      <c r="E19" s="15" t="s">
        <v>49</v>
      </c>
      <c r="F19" s="15" t="s">
        <v>50</v>
      </c>
      <c r="G19" s="79"/>
      <c r="H19" s="79"/>
      <c r="I19" s="79"/>
      <c r="J19" s="79"/>
    </row>
    <row r="20" spans="1:22" x14ac:dyDescent="0.3">
      <c r="A20" s="15" t="s">
        <v>54</v>
      </c>
      <c r="B20" s="36">
        <f>'Private and Federal Occupations'!B17</f>
        <v>48.09</v>
      </c>
      <c r="C20" s="26">
        <v>1</v>
      </c>
      <c r="D20" s="26">
        <v>1</v>
      </c>
      <c r="E20" s="26">
        <f>C20*D20</f>
        <v>1</v>
      </c>
      <c r="F20" s="27">
        <f>E20*B20</f>
        <v>48.09</v>
      </c>
      <c r="G20" s="52"/>
      <c r="H20" s="52"/>
      <c r="I20" s="52"/>
      <c r="J20" s="52"/>
    </row>
    <row r="21" spans="1:22" x14ac:dyDescent="0.3">
      <c r="A21" s="20" t="s">
        <v>44</v>
      </c>
      <c r="B21" s="20"/>
      <c r="C21" s="20">
        <f>SUM(C20:C20)</f>
        <v>1</v>
      </c>
      <c r="D21" s="20"/>
      <c r="E21" s="20">
        <f>SUM(E20:E20)</f>
        <v>1</v>
      </c>
      <c r="F21" s="22">
        <f>SUM(F20:F20)</f>
        <v>48.09</v>
      </c>
      <c r="G21" s="52"/>
      <c r="H21" s="53"/>
      <c r="I21" s="52"/>
      <c r="J21" s="53"/>
    </row>
    <row r="22" spans="1:22" x14ac:dyDescent="0.3">
      <c r="A22" s="76"/>
      <c r="B22" s="76"/>
      <c r="C22" s="76"/>
      <c r="D22" s="76"/>
      <c r="E22" s="76"/>
      <c r="F22" s="78"/>
      <c r="G22" s="52"/>
      <c r="H22" s="53"/>
      <c r="I22" s="52"/>
      <c r="J22" s="53"/>
    </row>
    <row r="23" spans="1:22" x14ac:dyDescent="0.3">
      <c r="C23" s="25" t="s">
        <v>62</v>
      </c>
      <c r="G23" s="52"/>
      <c r="H23" s="52"/>
      <c r="I23" s="52"/>
      <c r="J23" s="52"/>
    </row>
    <row r="24" spans="1:22" x14ac:dyDescent="0.3">
      <c r="A24" s="11" t="s">
        <v>63</v>
      </c>
      <c r="B24" s="43" t="s">
        <v>78</v>
      </c>
      <c r="G24" s="52"/>
      <c r="H24" s="80"/>
      <c r="I24" s="52"/>
      <c r="J24" s="81"/>
    </row>
    <row r="26" spans="1:22" x14ac:dyDescent="0.3">
      <c r="V26" s="32"/>
    </row>
    <row r="27" spans="1:22" x14ac:dyDescent="0.3">
      <c r="A27" s="11"/>
      <c r="B27" s="11" t="s">
        <v>65</v>
      </c>
      <c r="C27" s="40" t="s">
        <v>79</v>
      </c>
      <c r="D27" s="11" t="s">
        <v>67</v>
      </c>
      <c r="E27" s="40" t="s">
        <v>80</v>
      </c>
    </row>
    <row r="28" spans="1:22" x14ac:dyDescent="0.3">
      <c r="A28" s="13" t="s">
        <v>69</v>
      </c>
      <c r="B28" s="26">
        <f>C16+E16</f>
        <v>32</v>
      </c>
      <c r="C28" s="44">
        <f>B28*D3</f>
        <v>160</v>
      </c>
      <c r="D28" s="45">
        <f>D16+F16</f>
        <v>6893.1600000000008</v>
      </c>
      <c r="E28" s="27">
        <f>D28*D3</f>
        <v>34465.800000000003</v>
      </c>
    </row>
    <row r="29" spans="1:22" x14ac:dyDescent="0.3">
      <c r="A29" s="11" t="s">
        <v>45</v>
      </c>
      <c r="B29" s="35">
        <f>C21</f>
        <v>1</v>
      </c>
      <c r="C29" s="46">
        <f>B29*D3</f>
        <v>5</v>
      </c>
      <c r="D29" s="36">
        <f>F21</f>
        <v>48.09</v>
      </c>
      <c r="E29" s="36">
        <f>D29*D3</f>
        <v>240.45000000000002</v>
      </c>
    </row>
    <row r="30" spans="1:22" x14ac:dyDescent="0.3">
      <c r="A30" s="13" t="s">
        <v>63</v>
      </c>
      <c r="B30" s="26"/>
      <c r="C30" s="47"/>
      <c r="D30" s="27">
        <v>30000</v>
      </c>
      <c r="E30" s="27">
        <f>D30*D3</f>
        <v>150000</v>
      </c>
    </row>
    <row r="31" spans="1:22" x14ac:dyDescent="0.3">
      <c r="A31" s="20" t="s">
        <v>61</v>
      </c>
      <c r="B31" s="20"/>
      <c r="C31" s="22"/>
      <c r="D31" s="20"/>
      <c r="E31" s="22">
        <f>SUM(E28:E30)</f>
        <v>184706.25</v>
      </c>
    </row>
  </sheetData>
  <pageMargins left="0.25" right="0.25" top="0.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4"/>
  <sheetViews>
    <sheetView topLeftCell="A4" workbookViewId="0">
      <pane xSplit="1" topLeftCell="B1" activePane="topRight" state="frozen"/>
      <selection activeCell="A7" sqref="A7"/>
      <selection pane="topRight" activeCell="B11" sqref="B11"/>
    </sheetView>
  </sheetViews>
  <sheetFormatPr defaultColWidth="8.88671875" defaultRowHeight="14.4" x14ac:dyDescent="0.3"/>
  <cols>
    <col min="1" max="1" width="20.88671875" style="25" customWidth="1"/>
    <col min="2" max="2" width="15.44140625" style="25" customWidth="1"/>
    <col min="3" max="4" width="13.33203125" style="25" customWidth="1"/>
    <col min="5" max="5" width="12.109375" style="25" customWidth="1"/>
    <col min="6" max="6" width="11.5546875" style="25" customWidth="1"/>
    <col min="7" max="7" width="12.33203125" style="25" customWidth="1"/>
    <col min="8" max="8" width="8.88671875" style="25" customWidth="1"/>
    <col min="9" max="9" width="9.6640625" style="25" customWidth="1"/>
    <col min="10" max="10" width="11" style="25" customWidth="1"/>
    <col min="11" max="11" width="10.33203125" style="25" customWidth="1"/>
    <col min="12" max="12" width="9.6640625" style="25" customWidth="1"/>
    <col min="13" max="13" width="8" style="25" customWidth="1"/>
    <col min="14" max="14" width="11.33203125" style="25" customWidth="1"/>
    <col min="15" max="15" width="9.5546875" style="25" customWidth="1"/>
    <col min="16" max="16" width="11.5546875" style="25" customWidth="1"/>
    <col min="17" max="17" width="13.109375" style="25" customWidth="1"/>
    <col min="18" max="18" width="10.5546875" style="25" customWidth="1"/>
    <col min="19" max="16384" width="8.88671875" style="25"/>
  </cols>
  <sheetData>
    <row r="1" spans="1:14" x14ac:dyDescent="0.3">
      <c r="A1" s="9" t="s">
        <v>81</v>
      </c>
      <c r="B1" s="9"/>
      <c r="C1" s="9"/>
      <c r="D1" s="9"/>
    </row>
    <row r="3" spans="1:14" x14ac:dyDescent="0.3">
      <c r="A3" s="11" t="s">
        <v>82</v>
      </c>
      <c r="B3" s="11"/>
      <c r="C3" s="11"/>
      <c r="D3" s="11"/>
      <c r="E3" s="41"/>
      <c r="F3" s="40">
        <v>0</v>
      </c>
    </row>
    <row r="4" spans="1:14" x14ac:dyDescent="0.3">
      <c r="A4" s="9"/>
      <c r="B4" s="9"/>
      <c r="C4" s="9"/>
      <c r="D4" s="9"/>
      <c r="E4" s="42"/>
      <c r="F4" s="9"/>
    </row>
    <row r="5" spans="1:14" x14ac:dyDescent="0.3">
      <c r="A5" s="11" t="s">
        <v>1</v>
      </c>
      <c r="B5" s="11"/>
      <c r="C5" s="12" t="s">
        <v>2</v>
      </c>
      <c r="D5" s="24" t="s">
        <v>83</v>
      </c>
    </row>
    <row r="6" spans="1:14" x14ac:dyDescent="0.3">
      <c r="A6" s="13" t="s">
        <v>4</v>
      </c>
      <c r="B6" s="26"/>
      <c r="C6" s="27">
        <f t="shared" ref="C6:D8" si="0">D31</f>
        <v>43953.120000000003</v>
      </c>
      <c r="D6" s="27">
        <f t="shared" si="0"/>
        <v>0</v>
      </c>
    </row>
    <row r="7" spans="1:14" x14ac:dyDescent="0.3">
      <c r="A7" s="14" t="s">
        <v>5</v>
      </c>
      <c r="B7" s="28"/>
      <c r="C7" s="29">
        <f t="shared" si="0"/>
        <v>56957.520000000004</v>
      </c>
      <c r="D7" s="29">
        <f t="shared" si="0"/>
        <v>0</v>
      </c>
    </row>
    <row r="8" spans="1:14" x14ac:dyDescent="0.3">
      <c r="A8" s="13" t="s">
        <v>6</v>
      </c>
      <c r="B8" s="26"/>
      <c r="C8" s="30">
        <f t="shared" si="0"/>
        <v>150000</v>
      </c>
      <c r="D8" s="31">
        <f t="shared" si="0"/>
        <v>0</v>
      </c>
    </row>
    <row r="9" spans="1:14" x14ac:dyDescent="0.3">
      <c r="A9" s="20" t="s">
        <v>20</v>
      </c>
      <c r="B9" s="20"/>
      <c r="C9" s="20"/>
      <c r="D9" s="22">
        <f>SUM(D6:D8)</f>
        <v>0</v>
      </c>
    </row>
    <row r="10" spans="1:14" x14ac:dyDescent="0.3">
      <c r="A10" s="10"/>
      <c r="B10" s="52"/>
      <c r="C10" s="10"/>
      <c r="D10" s="5"/>
    </row>
    <row r="11" spans="1:14" ht="36" customHeight="1" x14ac:dyDescent="0.3">
      <c r="A11" s="15" t="s">
        <v>69</v>
      </c>
      <c r="B11" s="15" t="s">
        <v>22</v>
      </c>
      <c r="C11" s="16" t="s">
        <v>23</v>
      </c>
      <c r="D11" s="17" t="s">
        <v>24</v>
      </c>
      <c r="E11" s="17" t="s">
        <v>25</v>
      </c>
      <c r="F11" s="17" t="s">
        <v>24</v>
      </c>
      <c r="G11" s="15" t="s">
        <v>84</v>
      </c>
      <c r="H11" s="15" t="s">
        <v>24</v>
      </c>
      <c r="I11" s="17" t="s">
        <v>28</v>
      </c>
      <c r="J11" s="17" t="s">
        <v>24</v>
      </c>
      <c r="K11" s="17" t="s">
        <v>29</v>
      </c>
      <c r="L11" s="15" t="s">
        <v>24</v>
      </c>
      <c r="M11" s="17" t="s">
        <v>30</v>
      </c>
      <c r="N11" s="17" t="s">
        <v>24</v>
      </c>
    </row>
    <row r="12" spans="1:14" x14ac:dyDescent="0.3">
      <c r="A12" s="18" t="s">
        <v>32</v>
      </c>
      <c r="B12" s="27">
        <f>'Private and Federal Occupations'!B2</f>
        <v>277.23</v>
      </c>
      <c r="C12" s="34">
        <v>2</v>
      </c>
      <c r="D12" s="27">
        <f>B12*C12</f>
        <v>554.46</v>
      </c>
      <c r="E12" s="26">
        <v>40</v>
      </c>
      <c r="F12" s="27">
        <f t="shared" ref="F12:F16" si="1">B12*E12</f>
        <v>11089.2</v>
      </c>
      <c r="G12" s="26">
        <v>4</v>
      </c>
      <c r="H12" s="27">
        <f>B12*G12</f>
        <v>1108.92</v>
      </c>
      <c r="I12" s="26">
        <v>5</v>
      </c>
      <c r="J12" s="27">
        <f>B12*I12</f>
        <v>1386.15</v>
      </c>
      <c r="K12" s="26">
        <v>10</v>
      </c>
      <c r="L12" s="27">
        <f>B12*K12</f>
        <v>2772.3</v>
      </c>
      <c r="M12" s="26">
        <v>5</v>
      </c>
      <c r="N12" s="27">
        <f>B12*M12</f>
        <v>1386.15</v>
      </c>
    </row>
    <row r="13" spans="1:14" ht="17.25" customHeight="1" x14ac:dyDescent="0.3">
      <c r="A13" s="15" t="s">
        <v>39</v>
      </c>
      <c r="B13" s="36">
        <f>'Private and Federal Occupations'!B9</f>
        <v>156.68</v>
      </c>
      <c r="C13" s="37">
        <v>2</v>
      </c>
      <c r="D13" s="36">
        <f t="shared" ref="D13:D16" si="2">B13*C13</f>
        <v>313.36</v>
      </c>
      <c r="E13" s="35">
        <v>40</v>
      </c>
      <c r="F13" s="36">
        <f t="shared" si="1"/>
        <v>6267.2000000000007</v>
      </c>
      <c r="G13" s="35"/>
      <c r="H13" s="36">
        <f>B13*G13</f>
        <v>0</v>
      </c>
      <c r="I13" s="35"/>
      <c r="J13" s="36">
        <f>B13*I13</f>
        <v>0</v>
      </c>
      <c r="K13" s="35"/>
      <c r="L13" s="36">
        <f>B13*K13</f>
        <v>0</v>
      </c>
      <c r="M13" s="35"/>
      <c r="N13" s="36">
        <f>B13*M13</f>
        <v>0</v>
      </c>
    </row>
    <row r="14" spans="1:14" ht="43.2" x14ac:dyDescent="0.3">
      <c r="A14" s="15" t="s">
        <v>41</v>
      </c>
      <c r="B14" s="36">
        <f>'Private and Federal Occupations'!B11</f>
        <v>153.96</v>
      </c>
      <c r="C14" s="35"/>
      <c r="D14" s="36">
        <f t="shared" si="2"/>
        <v>0</v>
      </c>
      <c r="E14" s="35">
        <v>30</v>
      </c>
      <c r="F14" s="36">
        <f t="shared" si="1"/>
        <v>4618.8</v>
      </c>
      <c r="G14" s="35"/>
      <c r="H14" s="36">
        <f>B14*G14</f>
        <v>0</v>
      </c>
      <c r="I14" s="35"/>
      <c r="J14" s="36">
        <f>B14*I14</f>
        <v>0</v>
      </c>
      <c r="K14" s="35">
        <v>20</v>
      </c>
      <c r="L14" s="36">
        <f>B14*K14</f>
        <v>3079.2000000000003</v>
      </c>
      <c r="M14" s="35"/>
      <c r="N14" s="36">
        <f>B14*M14</f>
        <v>0</v>
      </c>
    </row>
    <row r="15" spans="1:14" x14ac:dyDescent="0.3">
      <c r="A15" s="18" t="s">
        <v>42</v>
      </c>
      <c r="B15" s="27">
        <v>20.94</v>
      </c>
      <c r="C15" s="26"/>
      <c r="D15" s="27">
        <f t="shared" si="2"/>
        <v>0</v>
      </c>
      <c r="E15" s="26">
        <v>20</v>
      </c>
      <c r="F15" s="27">
        <f t="shared" si="1"/>
        <v>418.8</v>
      </c>
      <c r="G15" s="26"/>
      <c r="H15" s="27">
        <f>B15*G15</f>
        <v>0</v>
      </c>
      <c r="I15" s="26"/>
      <c r="J15" s="27">
        <f>B15*I15</f>
        <v>0</v>
      </c>
      <c r="K15" s="26"/>
      <c r="L15" s="27">
        <f>B15*K15</f>
        <v>0</v>
      </c>
      <c r="M15" s="26"/>
      <c r="N15" s="27">
        <f>B15*M15</f>
        <v>0</v>
      </c>
    </row>
    <row r="16" spans="1:14" x14ac:dyDescent="0.3">
      <c r="A16" s="15" t="s">
        <v>43</v>
      </c>
      <c r="B16" s="36">
        <f>'Private and Federal Occupations'!B13</f>
        <v>79.41</v>
      </c>
      <c r="C16" s="35"/>
      <c r="D16" s="36">
        <f t="shared" si="2"/>
        <v>0</v>
      </c>
      <c r="E16" s="35">
        <v>110</v>
      </c>
      <c r="F16" s="36">
        <f t="shared" si="1"/>
        <v>8735.1</v>
      </c>
      <c r="G16" s="35">
        <v>3</v>
      </c>
      <c r="H16" s="36">
        <f>B16*G16</f>
        <v>238.23</v>
      </c>
      <c r="I16" s="35">
        <v>15</v>
      </c>
      <c r="J16" s="36">
        <f>B16*I16</f>
        <v>1191.1499999999999</v>
      </c>
      <c r="K16" s="35">
        <v>5</v>
      </c>
      <c r="L16" s="36">
        <f>B16*K16</f>
        <v>397.04999999999995</v>
      </c>
      <c r="M16" s="35">
        <v>5</v>
      </c>
      <c r="N16" s="36">
        <f>B16*M16</f>
        <v>397.04999999999995</v>
      </c>
    </row>
    <row r="17" spans="1:18" x14ac:dyDescent="0.3">
      <c r="A17" s="20" t="s">
        <v>44</v>
      </c>
      <c r="B17" s="20"/>
      <c r="C17" s="21">
        <f t="shared" ref="C17:N17" si="3">SUM(C12:C16)</f>
        <v>4</v>
      </c>
      <c r="D17" s="22">
        <f t="shared" si="3"/>
        <v>867.82</v>
      </c>
      <c r="E17" s="20">
        <f t="shared" si="3"/>
        <v>240</v>
      </c>
      <c r="F17" s="22">
        <f t="shared" si="3"/>
        <v>31129.1</v>
      </c>
      <c r="G17" s="20">
        <f t="shared" si="3"/>
        <v>7</v>
      </c>
      <c r="H17" s="22">
        <f t="shared" si="3"/>
        <v>1347.15</v>
      </c>
      <c r="I17" s="20">
        <f t="shared" si="3"/>
        <v>20</v>
      </c>
      <c r="J17" s="22">
        <f t="shared" si="3"/>
        <v>2577.3000000000002</v>
      </c>
      <c r="K17" s="20">
        <f t="shared" si="3"/>
        <v>35</v>
      </c>
      <c r="L17" s="22">
        <f t="shared" si="3"/>
        <v>6248.55</v>
      </c>
      <c r="M17" s="20">
        <f t="shared" si="3"/>
        <v>10</v>
      </c>
      <c r="N17" s="22">
        <f t="shared" si="3"/>
        <v>1783.2</v>
      </c>
    </row>
    <row r="18" spans="1:18" x14ac:dyDescent="0.3">
      <c r="B18" s="52"/>
      <c r="C18" s="33"/>
      <c r="D18" s="32"/>
      <c r="F18" s="32"/>
      <c r="H18" s="32"/>
      <c r="J18" s="32"/>
      <c r="L18" s="32"/>
      <c r="N18" s="32"/>
      <c r="P18" s="32"/>
      <c r="R18" s="32"/>
    </row>
    <row r="19" spans="1:18" ht="28.8" x14ac:dyDescent="0.3">
      <c r="A19" s="15" t="s">
        <v>45</v>
      </c>
      <c r="B19" s="15" t="s">
        <v>46</v>
      </c>
      <c r="C19" s="15" t="s">
        <v>47</v>
      </c>
      <c r="D19" s="15" t="s">
        <v>48</v>
      </c>
      <c r="E19" s="15" t="s">
        <v>49</v>
      </c>
      <c r="F19" s="15" t="s">
        <v>50</v>
      </c>
      <c r="G19" s="15" t="s">
        <v>51</v>
      </c>
      <c r="H19" s="15" t="s">
        <v>48</v>
      </c>
      <c r="I19" s="15" t="s">
        <v>49</v>
      </c>
      <c r="J19" s="15" t="s">
        <v>50</v>
      </c>
      <c r="K19" s="15" t="s">
        <v>85</v>
      </c>
      <c r="L19" s="15" t="s">
        <v>48</v>
      </c>
      <c r="M19" s="15" t="s">
        <v>49</v>
      </c>
      <c r="N19" s="15" t="s">
        <v>50</v>
      </c>
      <c r="O19" s="38"/>
      <c r="P19" s="38"/>
      <c r="Q19" s="38"/>
      <c r="R19" s="38"/>
    </row>
    <row r="20" spans="1:18" x14ac:dyDescent="0.3">
      <c r="A20" s="18" t="s">
        <v>53</v>
      </c>
      <c r="B20" s="27">
        <f>'Private and Federal Occupations'!B16</f>
        <v>66.84</v>
      </c>
      <c r="C20" s="26">
        <v>3</v>
      </c>
      <c r="D20" s="26">
        <v>6</v>
      </c>
      <c r="E20" s="26">
        <f t="shared" ref="E20:E23" si="4">C20*D20</f>
        <v>18</v>
      </c>
      <c r="F20" s="27">
        <f t="shared" ref="F20:F23" si="5">E20*B20</f>
        <v>1203.1200000000001</v>
      </c>
      <c r="G20" s="26">
        <v>3</v>
      </c>
      <c r="H20" s="26">
        <v>25</v>
      </c>
      <c r="I20" s="26">
        <f t="shared" ref="I20:I23" si="6">G20*H20</f>
        <v>75</v>
      </c>
      <c r="J20" s="27">
        <f t="shared" ref="J20:J23" si="7">B20*I20</f>
        <v>5013</v>
      </c>
      <c r="K20" s="26">
        <v>3</v>
      </c>
      <c r="L20" s="26">
        <v>25</v>
      </c>
      <c r="M20" s="26">
        <f t="shared" ref="M20:M23" si="8">K20*L20</f>
        <v>75</v>
      </c>
      <c r="N20" s="27">
        <f t="shared" ref="N20:N23" si="9">B20*M20</f>
        <v>5013</v>
      </c>
    </row>
    <row r="21" spans="1:18" x14ac:dyDescent="0.3">
      <c r="A21" s="15" t="s">
        <v>54</v>
      </c>
      <c r="B21" s="36">
        <f>'Private and Federal Occupations'!B17</f>
        <v>48.09</v>
      </c>
      <c r="C21" s="35">
        <v>1</v>
      </c>
      <c r="D21" s="35">
        <v>40</v>
      </c>
      <c r="E21" s="35">
        <f t="shared" si="4"/>
        <v>40</v>
      </c>
      <c r="F21" s="36">
        <f t="shared" si="5"/>
        <v>1923.6000000000001</v>
      </c>
      <c r="G21" s="35">
        <v>2</v>
      </c>
      <c r="H21" s="35">
        <v>40</v>
      </c>
      <c r="I21" s="35">
        <f t="shared" si="6"/>
        <v>80</v>
      </c>
      <c r="J21" s="36">
        <f t="shared" si="7"/>
        <v>3847.2000000000003</v>
      </c>
      <c r="K21" s="35">
        <v>2</v>
      </c>
      <c r="L21" s="35">
        <v>40</v>
      </c>
      <c r="M21" s="35">
        <f t="shared" si="8"/>
        <v>80</v>
      </c>
      <c r="N21" s="36">
        <f t="shared" si="9"/>
        <v>3847.2000000000003</v>
      </c>
    </row>
    <row r="22" spans="1:18" ht="28.8" x14ac:dyDescent="0.3">
      <c r="A22" s="18" t="s">
        <v>55</v>
      </c>
      <c r="B22" s="27">
        <f>'Private and Federal Occupations'!B18</f>
        <v>48.09</v>
      </c>
      <c r="C22" s="26">
        <v>1</v>
      </c>
      <c r="D22" s="26">
        <v>40</v>
      </c>
      <c r="E22" s="26">
        <f t="shared" si="4"/>
        <v>40</v>
      </c>
      <c r="F22" s="27">
        <f t="shared" si="5"/>
        <v>1923.6000000000001</v>
      </c>
      <c r="G22" s="26">
        <v>8</v>
      </c>
      <c r="H22" s="26">
        <v>40</v>
      </c>
      <c r="I22" s="26">
        <f t="shared" si="6"/>
        <v>320</v>
      </c>
      <c r="J22" s="27">
        <f t="shared" si="7"/>
        <v>15388.800000000001</v>
      </c>
      <c r="K22" s="26">
        <v>8</v>
      </c>
      <c r="L22" s="26">
        <v>40</v>
      </c>
      <c r="M22" s="26">
        <f t="shared" si="8"/>
        <v>320</v>
      </c>
      <c r="N22" s="27">
        <f t="shared" si="9"/>
        <v>15388.800000000001</v>
      </c>
    </row>
    <row r="23" spans="1:18" ht="28.8" x14ac:dyDescent="0.3">
      <c r="A23" s="15" t="s">
        <v>56</v>
      </c>
      <c r="B23" s="36">
        <f>'Private and Federal Occupations'!B19</f>
        <v>56.82</v>
      </c>
      <c r="C23" s="35">
        <v>1</v>
      </c>
      <c r="D23" s="35">
        <v>20</v>
      </c>
      <c r="E23" s="35">
        <f t="shared" si="4"/>
        <v>20</v>
      </c>
      <c r="F23" s="36">
        <f t="shared" si="5"/>
        <v>1136.4000000000001</v>
      </c>
      <c r="G23" s="35">
        <v>1</v>
      </c>
      <c r="H23" s="35">
        <v>20</v>
      </c>
      <c r="I23" s="35">
        <f t="shared" si="6"/>
        <v>20</v>
      </c>
      <c r="J23" s="36">
        <f t="shared" si="7"/>
        <v>1136.4000000000001</v>
      </c>
      <c r="K23" s="35">
        <v>1</v>
      </c>
      <c r="L23" s="35">
        <v>20</v>
      </c>
      <c r="M23" s="35">
        <f t="shared" si="8"/>
        <v>20</v>
      </c>
      <c r="N23" s="36">
        <f t="shared" si="9"/>
        <v>1136.4000000000001</v>
      </c>
    </row>
    <row r="24" spans="1:18" x14ac:dyDescent="0.3">
      <c r="A24" s="20" t="s">
        <v>44</v>
      </c>
      <c r="B24" s="20"/>
      <c r="C24" s="20">
        <f>SUM(C20:C23)</f>
        <v>6</v>
      </c>
      <c r="D24" s="20"/>
      <c r="E24" s="20">
        <f>SUM(E20:E23)</f>
        <v>118</v>
      </c>
      <c r="F24" s="22">
        <f>SUM(F20:F23)</f>
        <v>6186.7200000000012</v>
      </c>
      <c r="G24" s="20">
        <f>SUM(G20:G23)</f>
        <v>14</v>
      </c>
      <c r="H24" s="20"/>
      <c r="I24" s="20">
        <f>SUM(I20:I23)</f>
        <v>495</v>
      </c>
      <c r="J24" s="22">
        <f>SUM(J20:J23)</f>
        <v>25385.4</v>
      </c>
      <c r="K24" s="20">
        <f>SUM(K20:K23)</f>
        <v>14</v>
      </c>
      <c r="L24" s="20"/>
      <c r="M24" s="20">
        <f>SUM(M20:M23)</f>
        <v>495</v>
      </c>
      <c r="N24" s="22">
        <f>SUM(N20:N23)</f>
        <v>25385.4</v>
      </c>
    </row>
    <row r="25" spans="1:18" x14ac:dyDescent="0.3">
      <c r="F25" s="32"/>
      <c r="J25" s="32"/>
      <c r="N25" s="32"/>
    </row>
    <row r="26" spans="1:18" x14ac:dyDescent="0.3">
      <c r="C26" s="25" t="s">
        <v>62</v>
      </c>
    </row>
    <row r="27" spans="1:18" x14ac:dyDescent="0.3">
      <c r="A27" s="11" t="s">
        <v>63</v>
      </c>
      <c r="B27" s="43" t="s">
        <v>64</v>
      </c>
      <c r="D27" s="25" t="s">
        <v>62</v>
      </c>
      <c r="F27" s="39" t="s">
        <v>62</v>
      </c>
      <c r="G27" s="25" t="s">
        <v>62</v>
      </c>
      <c r="H27" s="25" t="s">
        <v>62</v>
      </c>
    </row>
    <row r="30" spans="1:18" ht="28.8" x14ac:dyDescent="0.3">
      <c r="A30" s="15"/>
      <c r="B30" s="15" t="s">
        <v>65</v>
      </c>
      <c r="C30" s="23" t="s">
        <v>86</v>
      </c>
      <c r="D30" s="15" t="s">
        <v>67</v>
      </c>
      <c r="E30" s="23" t="s">
        <v>87</v>
      </c>
      <c r="F30" s="38"/>
      <c r="G30" s="38"/>
      <c r="H30" s="38"/>
      <c r="I30" s="38"/>
      <c r="J30" s="38"/>
      <c r="K30" s="38"/>
      <c r="L30" s="38"/>
      <c r="M30" s="38"/>
      <c r="N30" s="38"/>
    </row>
    <row r="31" spans="1:18" x14ac:dyDescent="0.3">
      <c r="A31" s="13" t="s">
        <v>69</v>
      </c>
      <c r="B31" s="26">
        <f>C17+E17+G17+I17+K17+M17</f>
        <v>316</v>
      </c>
      <c r="C31" s="44">
        <f>B31*F3</f>
        <v>0</v>
      </c>
      <c r="D31" s="45">
        <f>D17+F17+H17+J17+L17+N17</f>
        <v>43953.120000000003</v>
      </c>
      <c r="E31" s="27">
        <f>D31*F3</f>
        <v>0</v>
      </c>
    </row>
    <row r="32" spans="1:18" x14ac:dyDescent="0.3">
      <c r="A32" s="11" t="s">
        <v>45</v>
      </c>
      <c r="B32" s="35">
        <f>E24+I24+M24</f>
        <v>1108</v>
      </c>
      <c r="C32" s="46">
        <f>B32*F3</f>
        <v>0</v>
      </c>
      <c r="D32" s="36">
        <f>F24+J24+N24</f>
        <v>56957.520000000004</v>
      </c>
      <c r="E32" s="36">
        <f>D32*F3</f>
        <v>0</v>
      </c>
    </row>
    <row r="33" spans="1:18" x14ac:dyDescent="0.3">
      <c r="A33" s="13" t="s">
        <v>63</v>
      </c>
      <c r="B33" s="26"/>
      <c r="C33" s="47"/>
      <c r="D33" s="27">
        <v>150000</v>
      </c>
      <c r="E33" s="27">
        <f>D33*F3</f>
        <v>0</v>
      </c>
    </row>
    <row r="34" spans="1:18" x14ac:dyDescent="0.3">
      <c r="A34" s="20" t="s">
        <v>61</v>
      </c>
      <c r="B34" s="20"/>
      <c r="C34" s="22"/>
      <c r="D34" s="20"/>
      <c r="E34" s="22">
        <f>SUM(E31:E33)</f>
        <v>0</v>
      </c>
      <c r="O34" s="38"/>
      <c r="P34" s="38"/>
      <c r="Q34" s="38"/>
      <c r="R34" s="38"/>
    </row>
  </sheetData>
  <pageMargins left="0.7" right="0.2" top="0.7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2"/>
  <sheetViews>
    <sheetView workbookViewId="0">
      <selection activeCell="D8" sqref="D8"/>
    </sheetView>
  </sheetViews>
  <sheetFormatPr defaultColWidth="9.109375" defaultRowHeight="14.4" x14ac:dyDescent="0.3"/>
  <cols>
    <col min="1" max="1" width="20.88671875" style="25" customWidth="1"/>
    <col min="2" max="2" width="15.44140625" style="25" customWidth="1"/>
    <col min="3" max="4" width="13.33203125" style="25" customWidth="1"/>
    <col min="5" max="5" width="15.109375" style="25" customWidth="1"/>
    <col min="6" max="6" width="11.5546875" style="25" customWidth="1"/>
    <col min="7" max="7" width="12.33203125" style="25" customWidth="1"/>
    <col min="8" max="8" width="8.88671875" style="25" customWidth="1"/>
    <col min="9" max="9" width="9.6640625" style="25" customWidth="1"/>
    <col min="10" max="10" width="11" style="25" customWidth="1"/>
    <col min="11" max="11" width="10.33203125" style="25" customWidth="1"/>
    <col min="12" max="12" width="9.6640625" style="25" customWidth="1"/>
    <col min="13" max="13" width="8" style="25" customWidth="1"/>
    <col min="14" max="14" width="11.33203125" style="25" customWidth="1"/>
    <col min="15" max="15" width="9.5546875" style="25" customWidth="1"/>
    <col min="16" max="16" width="11.5546875" style="25" customWidth="1"/>
    <col min="17" max="17" width="13.109375" style="25" customWidth="1"/>
    <col min="18" max="18" width="10.5546875" style="25" customWidth="1"/>
    <col min="19" max="16384" width="9.109375" style="25"/>
  </cols>
  <sheetData>
    <row r="1" spans="1:18" x14ac:dyDescent="0.3">
      <c r="A1" s="9" t="s">
        <v>88</v>
      </c>
      <c r="B1" s="9"/>
      <c r="C1" s="9"/>
      <c r="D1" s="9"/>
    </row>
    <row r="3" spans="1:18" x14ac:dyDescent="0.3">
      <c r="A3" s="11" t="s">
        <v>89</v>
      </c>
      <c r="B3" s="11"/>
      <c r="C3" s="11"/>
      <c r="D3" s="11"/>
      <c r="E3" s="41"/>
      <c r="F3" s="40">
        <v>30</v>
      </c>
    </row>
    <row r="4" spans="1:18" x14ac:dyDescent="0.3">
      <c r="A4" s="9"/>
      <c r="B4" s="9"/>
      <c r="C4" s="9"/>
      <c r="D4" s="9"/>
      <c r="E4" s="42"/>
      <c r="F4" s="9"/>
    </row>
    <row r="5" spans="1:18" x14ac:dyDescent="0.3">
      <c r="A5" s="11" t="s">
        <v>1</v>
      </c>
      <c r="B5" s="11"/>
      <c r="C5" s="12" t="s">
        <v>2</v>
      </c>
      <c r="D5" s="24" t="s">
        <v>15</v>
      </c>
    </row>
    <row r="6" spans="1:18" x14ac:dyDescent="0.3">
      <c r="A6" s="13" t="s">
        <v>4</v>
      </c>
      <c r="B6" s="26"/>
      <c r="C6" s="27">
        <f>D20</f>
        <v>156.68</v>
      </c>
      <c r="D6" s="27">
        <f>E20</f>
        <v>4700.4000000000005</v>
      </c>
    </row>
    <row r="7" spans="1:18" x14ac:dyDescent="0.3">
      <c r="A7" s="14" t="s">
        <v>5</v>
      </c>
      <c r="B7" s="28"/>
      <c r="C7" s="29">
        <f>D21</f>
        <v>72.135000000000005</v>
      </c>
      <c r="D7" s="29">
        <f>E21</f>
        <v>2164.0500000000002</v>
      </c>
    </row>
    <row r="8" spans="1:18" x14ac:dyDescent="0.3">
      <c r="A8" s="20" t="s">
        <v>20</v>
      </c>
      <c r="B8" s="20"/>
      <c r="C8" s="20"/>
      <c r="D8" s="22">
        <f>SUM(D6:D7)</f>
        <v>6864.4500000000007</v>
      </c>
    </row>
    <row r="9" spans="1:18" x14ac:dyDescent="0.3">
      <c r="A9" s="10"/>
      <c r="B9" s="52"/>
      <c r="C9" s="10"/>
      <c r="D9" s="5"/>
    </row>
    <row r="10" spans="1:18" ht="36" customHeight="1" x14ac:dyDescent="0.3">
      <c r="A10" s="15" t="s">
        <v>21</v>
      </c>
      <c r="B10" s="15" t="s">
        <v>22</v>
      </c>
      <c r="C10" s="16" t="s">
        <v>23</v>
      </c>
      <c r="D10" s="17" t="s">
        <v>24</v>
      </c>
      <c r="E10" s="17" t="s">
        <v>90</v>
      </c>
      <c r="F10" s="48" t="s">
        <v>24</v>
      </c>
    </row>
    <row r="11" spans="1:18" ht="17.25" customHeight="1" x14ac:dyDescent="0.3">
      <c r="A11" s="15" t="s">
        <v>39</v>
      </c>
      <c r="B11" s="36">
        <f>'Private and Federal Occupations'!B9</f>
        <v>156.68</v>
      </c>
      <c r="C11" s="37">
        <v>0.5</v>
      </c>
      <c r="D11" s="36">
        <f t="shared" ref="D11" si="0">B11*C11</f>
        <v>78.34</v>
      </c>
      <c r="E11" s="35">
        <v>0.5</v>
      </c>
      <c r="F11" s="29">
        <f t="shared" ref="F11" si="1">B11*E11</f>
        <v>78.34</v>
      </c>
    </row>
    <row r="12" spans="1:18" x14ac:dyDescent="0.3">
      <c r="A12" s="20" t="s">
        <v>44</v>
      </c>
      <c r="B12" s="20"/>
      <c r="C12" s="21">
        <f>SUM(C11:C11)</f>
        <v>0.5</v>
      </c>
      <c r="D12" s="22">
        <f>SUM(D11:D11)</f>
        <v>78.34</v>
      </c>
      <c r="E12" s="20">
        <f>SUM(E11:E11)</f>
        <v>0.5</v>
      </c>
      <c r="F12" s="22">
        <f>SUM(F11:F11)</f>
        <v>78.34</v>
      </c>
    </row>
    <row r="13" spans="1:18" x14ac:dyDescent="0.3">
      <c r="B13" s="52"/>
      <c r="C13" s="33"/>
      <c r="D13" s="32"/>
      <c r="F13" s="32"/>
      <c r="H13" s="32"/>
      <c r="J13" s="32"/>
      <c r="L13" s="32"/>
      <c r="N13" s="32"/>
      <c r="P13" s="32"/>
      <c r="R13" s="32"/>
    </row>
    <row r="14" spans="1:18" ht="28.8" x14ac:dyDescent="0.3">
      <c r="A14" s="15" t="s">
        <v>91</v>
      </c>
      <c r="B14" s="15" t="s">
        <v>46</v>
      </c>
      <c r="C14" s="15" t="s">
        <v>47</v>
      </c>
      <c r="D14" s="15" t="s">
        <v>48</v>
      </c>
      <c r="E14" s="15" t="s">
        <v>49</v>
      </c>
      <c r="F14" s="15" t="s">
        <v>50</v>
      </c>
      <c r="G14" s="38"/>
      <c r="H14" s="38"/>
      <c r="I14" s="38"/>
      <c r="J14" s="38"/>
    </row>
    <row r="15" spans="1:18" ht="28.8" x14ac:dyDescent="0.3">
      <c r="A15" s="18" t="s">
        <v>55</v>
      </c>
      <c r="B15" s="27">
        <f>'Private and Federal Occupations'!B18</f>
        <v>48.09</v>
      </c>
      <c r="C15" s="26">
        <v>1</v>
      </c>
      <c r="D15" s="26">
        <v>1.5</v>
      </c>
      <c r="E15" s="26">
        <f t="shared" ref="E15" si="2">C15*D15</f>
        <v>1.5</v>
      </c>
      <c r="F15" s="27">
        <f t="shared" ref="F15" si="3">E15*B15</f>
        <v>72.135000000000005</v>
      </c>
    </row>
    <row r="16" spans="1:18" x14ac:dyDescent="0.3">
      <c r="A16" s="20" t="s">
        <v>44</v>
      </c>
      <c r="B16" s="20"/>
      <c r="C16" s="20">
        <f>SUM(C15:C15)</f>
        <v>1</v>
      </c>
      <c r="D16" s="20"/>
      <c r="E16" s="20">
        <f>SUM(E15:E15)</f>
        <v>1.5</v>
      </c>
      <c r="F16" s="22">
        <f>SUM(F15:F15)</f>
        <v>72.135000000000005</v>
      </c>
    </row>
    <row r="17" spans="1:18" x14ac:dyDescent="0.3">
      <c r="F17" s="32"/>
      <c r="J17" s="32"/>
      <c r="N17" s="32"/>
    </row>
    <row r="19" spans="1:18" ht="28.8" x14ac:dyDescent="0.3">
      <c r="A19" s="15"/>
      <c r="B19" s="15" t="s">
        <v>65</v>
      </c>
      <c r="C19" s="23" t="s">
        <v>92</v>
      </c>
      <c r="D19" s="15" t="s">
        <v>67</v>
      </c>
      <c r="E19" s="23" t="s">
        <v>93</v>
      </c>
      <c r="F19" s="38"/>
      <c r="G19" s="38"/>
      <c r="H19" s="38"/>
      <c r="I19" s="38"/>
      <c r="J19" s="38"/>
      <c r="K19" s="38"/>
      <c r="L19" s="38"/>
      <c r="M19" s="38"/>
      <c r="N19" s="38"/>
    </row>
    <row r="20" spans="1:18" x14ac:dyDescent="0.3">
      <c r="A20" s="13" t="s">
        <v>69</v>
      </c>
      <c r="B20" s="26">
        <f>C12+E12</f>
        <v>1</v>
      </c>
      <c r="C20" s="44">
        <f>B20*F3</f>
        <v>30</v>
      </c>
      <c r="D20" s="45">
        <f>D12+F12</f>
        <v>156.68</v>
      </c>
      <c r="E20" s="27">
        <f>D20*F3</f>
        <v>4700.4000000000005</v>
      </c>
    </row>
    <row r="21" spans="1:18" x14ac:dyDescent="0.3">
      <c r="A21" s="11" t="s">
        <v>45</v>
      </c>
      <c r="B21" s="35">
        <f>E16</f>
        <v>1.5</v>
      </c>
      <c r="C21" s="46">
        <f>B21*F3</f>
        <v>45</v>
      </c>
      <c r="D21" s="36">
        <f>F16</f>
        <v>72.135000000000005</v>
      </c>
      <c r="E21" s="36">
        <f>D21*F3</f>
        <v>2164.0500000000002</v>
      </c>
    </row>
    <row r="22" spans="1:18" x14ac:dyDescent="0.3">
      <c r="A22" s="20" t="s">
        <v>61</v>
      </c>
      <c r="B22" s="20"/>
      <c r="C22" s="22"/>
      <c r="D22" s="20"/>
      <c r="E22" s="22">
        <f>SUM(E20:E21)</f>
        <v>6864.4500000000007</v>
      </c>
      <c r="O22" s="38"/>
      <c r="P22" s="38"/>
      <c r="Q22" s="38"/>
      <c r="R22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2750-EEC3-44DC-879E-3895C7A48C6B}">
  <dimension ref="A1:B27"/>
  <sheetViews>
    <sheetView tabSelected="1" workbookViewId="0">
      <selection activeCell="A24" sqref="A24"/>
    </sheetView>
  </sheetViews>
  <sheetFormatPr defaultColWidth="8.88671875" defaultRowHeight="14.4" x14ac:dyDescent="0.3"/>
  <cols>
    <col min="1" max="1" width="45.109375" style="25" bestFit="1" customWidth="1"/>
    <col min="2" max="2" width="19.88671875" style="25" customWidth="1"/>
    <col min="3" max="16384" width="8.88671875" style="25"/>
  </cols>
  <sheetData>
    <row r="1" spans="1:2" x14ac:dyDescent="0.3">
      <c r="A1" s="25" t="s">
        <v>21</v>
      </c>
      <c r="B1" s="25" t="s">
        <v>22</v>
      </c>
    </row>
    <row r="2" spans="1:2" x14ac:dyDescent="0.3">
      <c r="A2" s="25" t="s">
        <v>32</v>
      </c>
      <c r="B2" s="49">
        <v>277.23</v>
      </c>
    </row>
    <row r="3" spans="1:2" x14ac:dyDescent="0.3">
      <c r="A3" s="25" t="s">
        <v>33</v>
      </c>
      <c r="B3" s="49">
        <v>277.23</v>
      </c>
    </row>
    <row r="4" spans="1:2" x14ac:dyDescent="0.3">
      <c r="A4" s="25" t="s">
        <v>34</v>
      </c>
      <c r="B4" s="49">
        <v>277.23</v>
      </c>
    </row>
    <row r="5" spans="1:2" x14ac:dyDescent="0.3">
      <c r="A5" s="25" t="s">
        <v>35</v>
      </c>
      <c r="B5" s="49">
        <v>155.12</v>
      </c>
    </row>
    <row r="6" spans="1:2" x14ac:dyDescent="0.3">
      <c r="A6" s="25" t="s">
        <v>36</v>
      </c>
      <c r="B6" s="49">
        <v>167.52</v>
      </c>
    </row>
    <row r="7" spans="1:2" x14ac:dyDescent="0.3">
      <c r="A7" s="25" t="s">
        <v>37</v>
      </c>
      <c r="B7" s="49">
        <v>277.23</v>
      </c>
    </row>
    <row r="8" spans="1:2" x14ac:dyDescent="0.3">
      <c r="A8" s="25" t="s">
        <v>38</v>
      </c>
      <c r="B8" s="49">
        <v>179.52</v>
      </c>
    </row>
    <row r="9" spans="1:2" x14ac:dyDescent="0.3">
      <c r="A9" s="25" t="s">
        <v>39</v>
      </c>
      <c r="B9" s="49">
        <v>156.68</v>
      </c>
    </row>
    <row r="10" spans="1:2" x14ac:dyDescent="0.3">
      <c r="A10" s="25" t="s">
        <v>40</v>
      </c>
      <c r="B10" s="49">
        <v>122.21</v>
      </c>
    </row>
    <row r="11" spans="1:2" x14ac:dyDescent="0.3">
      <c r="A11" s="25" t="s">
        <v>94</v>
      </c>
      <c r="B11" s="49">
        <v>153.96</v>
      </c>
    </row>
    <row r="12" spans="1:2" x14ac:dyDescent="0.3">
      <c r="A12" s="25" t="s">
        <v>42</v>
      </c>
      <c r="B12" s="49">
        <v>207.19</v>
      </c>
    </row>
    <row r="13" spans="1:2" x14ac:dyDescent="0.3">
      <c r="A13" s="25" t="s">
        <v>43</v>
      </c>
      <c r="B13" s="49">
        <v>79.41</v>
      </c>
    </row>
    <row r="15" spans="1:2" x14ac:dyDescent="0.3">
      <c r="A15" s="25" t="s">
        <v>91</v>
      </c>
      <c r="B15" s="25" t="s">
        <v>95</v>
      </c>
    </row>
    <row r="16" spans="1:2" x14ac:dyDescent="0.3">
      <c r="A16" s="25" t="s">
        <v>53</v>
      </c>
      <c r="B16" s="32">
        <v>66.84</v>
      </c>
    </row>
    <row r="17" spans="1:2" x14ac:dyDescent="0.3">
      <c r="A17" s="25" t="s">
        <v>54</v>
      </c>
      <c r="B17" s="32">
        <v>48.09</v>
      </c>
    </row>
    <row r="18" spans="1:2" x14ac:dyDescent="0.3">
      <c r="A18" s="25" t="s">
        <v>55</v>
      </c>
      <c r="B18" s="32">
        <v>48.09</v>
      </c>
    </row>
    <row r="19" spans="1:2" x14ac:dyDescent="0.3">
      <c r="A19" s="25" t="s">
        <v>56</v>
      </c>
      <c r="B19" s="32">
        <v>56.82</v>
      </c>
    </row>
    <row r="20" spans="1:2" x14ac:dyDescent="0.3">
      <c r="A20" s="25" t="s">
        <v>57</v>
      </c>
      <c r="B20" s="32">
        <v>66.84</v>
      </c>
    </row>
    <row r="21" spans="1:2" x14ac:dyDescent="0.3">
      <c r="A21" s="25" t="s">
        <v>96</v>
      </c>
      <c r="B21" s="32">
        <f>((131239+197300)/2)/2080</f>
        <v>78.975721153846152</v>
      </c>
    </row>
    <row r="22" spans="1:2" x14ac:dyDescent="0.3">
      <c r="A22" s="25" t="s">
        <v>59</v>
      </c>
      <c r="B22" s="32">
        <v>56.82</v>
      </c>
    </row>
    <row r="23" spans="1:2" x14ac:dyDescent="0.3">
      <c r="A23" s="25" t="s">
        <v>60</v>
      </c>
      <c r="B23" s="32">
        <v>40.44</v>
      </c>
    </row>
    <row r="25" spans="1:2" x14ac:dyDescent="0.3">
      <c r="A25" s="59" t="s">
        <v>97</v>
      </c>
    </row>
    <row r="26" spans="1:2" x14ac:dyDescent="0.3">
      <c r="A26" s="60" t="s">
        <v>98</v>
      </c>
    </row>
    <row r="27" spans="1:2" x14ac:dyDescent="0.3">
      <c r="A27" s="60" t="s">
        <v>99</v>
      </c>
    </row>
  </sheetData>
  <hyperlinks>
    <hyperlink ref="A25" r:id="rId1" xr:uid="{154A83DE-A73F-4D0A-8EC5-A30F119C3377}"/>
    <hyperlink ref="A26" r:id="rId2" xr:uid="{F47E8E50-CDAB-4E10-9162-78BA64ED001D}"/>
    <hyperlink ref="A27" r:id="rId3" xr:uid="{7094B4DE-5EAD-4E33-8616-A358A6689E9F}"/>
  </hyperlinks>
  <pageMargins left="0.7" right="0.7" top="0.75" bottom="0.75" header="0.3" footer="0.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BDBE815F05E4885591CED89FFD385" ma:contentTypeVersion="8" ma:contentTypeDescription="Create a new document." ma:contentTypeScope="" ma:versionID="1b76d04be0e74bf385451a4b71c3501c">
  <xsd:schema xmlns:xsd="http://www.w3.org/2001/XMLSchema" xmlns:xs="http://www.w3.org/2001/XMLSchema" xmlns:p="http://schemas.microsoft.com/office/2006/metadata/properties" xmlns:ns2="a1b2674d-54f9-4586-a136-140e05e0fc28" xmlns:ns3="ac50b52c-f64e-45eb-a165-db8afdea20ac" targetNamespace="http://schemas.microsoft.com/office/2006/metadata/properties" ma:root="true" ma:fieldsID="c33e8af2317cd18660b2b4761b0f1764" ns2:_="" ns3:_="">
    <xsd:import namespace="a1b2674d-54f9-4586-a136-140e05e0fc28"/>
    <xsd:import namespace="ac50b52c-f64e-45eb-a165-db8afdea20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Year" minOccurs="0"/>
                <xsd:element ref="ns3:Document_x0020_Type" minOccurs="0"/>
                <xsd:element ref="ns3:Document_x0020_Type0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0b52c-f64e-45eb-a165-db8afdea2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Year" ma:index="12" nillable="true" ma:displayName="Year" ma:internalName="Year">
      <xsd:simpleType>
        <xsd:restriction base="dms:Text">
          <xsd:maxLength value="255"/>
        </xsd:restriction>
      </xsd:simpleType>
    </xsd:element>
    <xsd:element name="Document_x0020_Type" ma:index="13" nillable="true" ma:displayName="Project Title" ma:description="Enter Name of Project" ma:internalName="Document_x0020_Type">
      <xsd:simpleType>
        <xsd:restriction base="dms:Text">
          <xsd:maxLength value="255"/>
        </xsd:restriction>
      </xsd:simpleType>
    </xsd:element>
    <xsd:element name="Document_x0020_Type0" ma:index="14" nillable="true" ma:displayName="Document Type" ma:description="Add the document category" ma:format="Dropdown" ma:internalName="Document_x0020_Type0">
      <xsd:simpleType>
        <xsd:restriction base="dms:Choice">
          <xsd:enumeration value="Workplan"/>
          <xsd:enumeration value="Proposed Rule"/>
          <xsd:enumeration value="Final Rule"/>
          <xsd:enumeration value="Final Rule w. Comment"/>
          <xsd:enumeration value="Briefing Paper"/>
          <xsd:enumeration value="Typeset"/>
          <xsd:enumeration value="Comments"/>
          <xsd:enumeration value="FAD"/>
          <xsd:enumeration value="Interpretation"/>
          <xsd:enumeration value="Review of Arbitration Award"/>
          <xsd:enumeration value="FAQ"/>
          <xsd:enumeration value="Fact Sheet"/>
          <xsd:enumeration value="Release Memo"/>
          <xsd:enumeration value="Presentation"/>
        </xsd:restriction>
      </xsd:simpleType>
    </xsd:element>
    <xsd:element name="Status" ma:index="15" nillable="true" ma:displayName="Status" ma:default="Working" ma:description="Working or Old Version" ma:format="Dropdown" ma:internalName="Status">
      <xsd:simpleType>
        <xsd:restriction base="dms:Choice">
          <xsd:enumeration value="Working"/>
          <xsd:enumeration value="Final"/>
          <xsd:enumeration value="Old Vers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ac50b52c-f64e-45eb-a165-db8afdea20ac">Paperwork</Document_x0020_Type>
    <Document_x0020_Type0 xmlns="ac50b52c-f64e-45eb-a165-db8afdea20ac" xsi:nil="true"/>
    <Status xmlns="ac50b52c-f64e-45eb-a165-db8afdea20ac">Working</Status>
    <Year xmlns="ac50b52c-f64e-45eb-a165-db8afdea20ac">2020</Year>
  </documentManagement>
</p:properties>
</file>

<file path=customXml/itemProps1.xml><?xml version="1.0" encoding="utf-8"?>
<ds:datastoreItem xmlns:ds="http://schemas.openxmlformats.org/officeDocument/2006/customXml" ds:itemID="{337AC1E3-A31F-4984-AF70-658A04E29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2674d-54f9-4586-a136-140e05e0fc28"/>
    <ds:schemaRef ds:uri="ac50b52c-f64e-45eb-a165-db8afdea2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0783D-088E-4229-AF39-73567F5DFE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D1243-D2F8-4D0C-98F9-8DD7542CBCC2}">
  <ds:schemaRefs>
    <ds:schemaRef ds:uri="http://purl.org/dc/terms/"/>
    <ds:schemaRef ds:uri="http://schemas.microsoft.com/office/2006/metadata/properties"/>
    <ds:schemaRef ds:uri="http://purl.org/dc/elements/1.1/"/>
    <ds:schemaRef ds:uri="ac50b52c-f64e-45eb-a165-db8afdea20ac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a1b2674d-54f9-4586-a136-140e05e0fc2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Totals</vt:lpstr>
      <vt:lpstr>508(h) wo CP</vt:lpstr>
      <vt:lpstr>508(h) w CP</vt:lpstr>
      <vt:lpstr>CP</vt:lpstr>
      <vt:lpstr>IBWIP</vt:lpstr>
      <vt:lpstr>NRS</vt:lpstr>
      <vt:lpstr>Private and Federal Occupations</vt:lpstr>
      <vt:lpstr>IBWIP!Print_Area</vt:lpstr>
    </vt:vector>
  </TitlesOfParts>
  <Manager/>
  <Company>Risk Management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Subpart V Costs</dc:title>
  <dc:subject/>
  <dc:creator>erin.albright</dc:creator>
  <cp:keywords/>
  <dc:description/>
  <cp:lastModifiedBy>Kliethermes, Sarah - RMA</cp:lastModifiedBy>
  <cp:revision/>
  <dcterms:created xsi:type="dcterms:W3CDTF">2010-06-24T16:16:35Z</dcterms:created>
  <dcterms:modified xsi:type="dcterms:W3CDTF">2020-09-02T15:38:56Z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0x010100818BDBE815F05E4885591CED89FFD385</vt:lpwstr>
  </property>
</Properties>
</file>