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heckCompatibility="1" defaultThemeVersion="124226"/>
  <mc:AlternateContent xmlns:mc="http://schemas.openxmlformats.org/markup-compatibility/2006">
    <mc:Choice Requires="x15">
      <x15ac:absPath xmlns:x15ac="http://schemas.microsoft.com/office/spreadsheetml/2010/11/ac" url="\\MDRDFS11\MRPBS - Marketing &amp; Regulatory Programs Business Services\ITD - Information Technology Division\IMC\ICs - PPQ\0117\2020\"/>
    </mc:Choice>
  </mc:AlternateContent>
  <bookViews>
    <workbookView xWindow="0" yWindow="0" windowWidth="21570" windowHeight="9120"/>
  </bookViews>
  <sheets>
    <sheet name="APHIS 71" sheetId="2" r:id="rId1"/>
    <sheet name="ROCIS Calculations" sheetId="5" r:id="rId2"/>
  </sheets>
  <definedNames>
    <definedName name="_xlnm.Print_Area" localSheetId="0">'APHIS 71'!$A$1:$AG$17</definedName>
    <definedName name="_xlnm.Print_Titles" localSheetId="0">'APHIS 71'!$13:$14</definedName>
  </definedNames>
  <calcPr calcId="152511"/>
</workbook>
</file>

<file path=xl/calcChain.xml><?xml version="1.0" encoding="utf-8"?>
<calcChain xmlns="http://schemas.openxmlformats.org/spreadsheetml/2006/main">
  <c r="F11" i="2" l="1"/>
  <c r="A11" i="2"/>
  <c r="AE16" i="2" l="1"/>
  <c r="AE15" i="2"/>
  <c r="T11" i="2" l="1"/>
  <c r="B1" i="5"/>
  <c r="C73" i="5"/>
  <c r="C76" i="5"/>
  <c r="C74" i="5"/>
  <c r="C60" i="5"/>
  <c r="C58" i="5"/>
  <c r="C61" i="5"/>
  <c r="C59" i="5"/>
  <c r="C45" i="5"/>
  <c r="C43" i="5"/>
  <c r="C46" i="5"/>
  <c r="C44" i="5"/>
  <c r="C30" i="5"/>
  <c r="C31" i="5"/>
  <c r="C28" i="5"/>
  <c r="C29" i="5"/>
  <c r="F71" i="5"/>
  <c r="E71" i="5"/>
  <c r="C69" i="5"/>
  <c r="F72" i="5"/>
  <c r="E72" i="5"/>
  <c r="D72" i="5"/>
  <c r="F56" i="5"/>
  <c r="E56" i="5"/>
  <c r="C56" i="5"/>
  <c r="C54" i="5"/>
  <c r="F57" i="5"/>
  <c r="E57" i="5"/>
  <c r="D57" i="5"/>
  <c r="F41" i="5"/>
  <c r="D41" i="5"/>
  <c r="C39" i="5"/>
  <c r="F9" i="5"/>
  <c r="F42" i="5"/>
  <c r="E42" i="5"/>
  <c r="D42" i="5"/>
  <c r="F27" i="5"/>
  <c r="E26" i="5"/>
  <c r="E27" i="5"/>
  <c r="D27" i="5"/>
  <c r="C24" i="5"/>
  <c r="F15" i="5"/>
  <c r="C65" i="5" s="1"/>
  <c r="F14" i="5"/>
  <c r="F13" i="5"/>
  <c r="F12" i="5"/>
  <c r="F11" i="5"/>
  <c r="F10" i="5"/>
  <c r="F26" i="5"/>
  <c r="F8" i="5"/>
  <c r="C20" i="5" s="1"/>
  <c r="D26" i="5"/>
  <c r="C11" i="5"/>
  <c r="C7" i="5"/>
  <c r="C41" i="5"/>
  <c r="C75" i="5"/>
  <c r="E41" i="5"/>
  <c r="D56" i="5"/>
  <c r="C26" i="5" l="1"/>
  <c r="C71" i="5"/>
  <c r="D71" i="5"/>
  <c r="C13" i="5"/>
  <c r="C15" i="5" s="1"/>
  <c r="C50" i="5"/>
  <c r="C52" i="5" s="1"/>
  <c r="C67" i="5"/>
  <c r="C22" i="5"/>
  <c r="C35" i="5"/>
  <c r="C37" i="5" s="1"/>
  <c r="F16" i="5"/>
  <c r="O11" i="2"/>
  <c r="C9" i="5"/>
  <c r="Y11" i="2" l="1"/>
</calcChain>
</file>

<file path=xl/comments1.xml><?xml version="1.0" encoding="utf-8"?>
<comments xmlns="http://schemas.openxmlformats.org/spreadsheetml/2006/main">
  <authors>
    <author>Moxey, Joseph  - APHIS</author>
  </authors>
  <commentList>
    <comment ref="A3" authorId="0" shapeId="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0" shapeId="0">
      <text>
        <r>
          <rPr>
            <sz val="8"/>
            <color indexed="81"/>
            <rFont val="Arial"/>
            <family val="2"/>
          </rPr>
          <t xml:space="preserve">Docket number assigned by RAD for  for 60-day public comment period Federal Register notice </t>
        </r>
      </text>
    </comment>
    <comment ref="AB5" authorId="0" shapeId="0">
      <text>
        <r>
          <rPr>
            <sz val="8"/>
            <color indexed="81"/>
            <rFont val="Arial"/>
            <family val="2"/>
          </rPr>
          <t>Citation for 60-day public comment period Federal Register notice (e.g., 84FR38333)</t>
        </r>
      </text>
    </comment>
    <comment ref="A10" authorId="0" shapeId="0">
      <text>
        <r>
          <rPr>
            <sz val="8"/>
            <color indexed="81"/>
            <rFont val="Arial"/>
            <family val="2"/>
          </rPr>
          <t>This is the sum of Part II, Column I, filtered to capture only first occurences as marked in Part II, Column C.</t>
        </r>
      </text>
    </comment>
    <comment ref="F10" authorId="0" shapeId="0">
      <text>
        <r>
          <rPr>
            <sz val="8"/>
            <color indexed="81"/>
            <rFont val="Arial"/>
            <family val="2"/>
          </rPr>
          <t>This is the sum of all entries in Part II, Column J.</t>
        </r>
      </text>
    </comment>
    <comment ref="K10" authorId="0" shapeId="0">
      <text>
        <r>
          <rPr>
            <sz val="8"/>
            <color indexed="81"/>
            <rFont val="Arial"/>
            <family val="2"/>
          </rPr>
          <t>Enter the estimated percentage of total responses that are submitted electronically</t>
        </r>
      </text>
    </comment>
    <comment ref="T10" authorId="0" shapeId="0">
      <text>
        <r>
          <rPr>
            <sz val="8"/>
            <color indexed="81"/>
            <rFont val="Arial"/>
            <family val="2"/>
          </rPr>
          <t>This is the sum of all entries in Part II, Column L.</t>
        </r>
      </text>
    </comment>
    <comment ref="AC10" authorId="0" shapeId="0">
      <text>
        <r>
          <rPr>
            <sz val="8"/>
            <color indexed="81"/>
            <rFont val="Arial"/>
            <family val="2"/>
          </rPr>
          <t>Enter the percentage of total business respondents that are small entities</t>
        </r>
      </text>
    </comment>
    <comment ref="A13" authorId="0" shapeId="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0" shapeId="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0" shapeId="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0" shapeId="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0" shapeId="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0" shapeId="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0" shapeId="0">
      <text>
        <r>
          <rPr>
            <u/>
            <sz val="8"/>
            <color indexed="81"/>
            <rFont val="Arial"/>
            <family val="2"/>
          </rPr>
          <t>Enter all that apply if the collection instrument is a form</t>
        </r>
        <r>
          <rPr>
            <sz val="8"/>
            <color indexed="81"/>
            <rFont val="Arial"/>
            <family val="2"/>
          </rPr>
          <t xml:space="preserve">:
  Paper
  PDF
  Info System
</t>
        </r>
      </text>
    </comment>
    <comment ref="V13" authorId="0" shapeId="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0" shapeId="0">
      <text>
        <r>
          <rPr>
            <sz val="8"/>
            <color indexed="81"/>
            <rFont val="Arial"/>
            <family val="2"/>
          </rPr>
          <t>Each instance of the activity counts as one response regardless of the respondent type.
Each recordkeeper counts as one response.</t>
        </r>
      </text>
    </comment>
    <comment ref="AB13" authorId="0" shapeId="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<sst xmlns="http://schemas.openxmlformats.org/spreadsheetml/2006/main" count="131" uniqueCount="90">
  <si>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</si>
  <si>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</si>
  <si>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</si>
  <si>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</si>
  <si>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</si>
  <si>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</si>
  <si>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</si>
  <si>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</si>
  <si>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</si>
  <si>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</si>
  <si>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</si>
  <si>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</si>
  <si>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</si>
  <si>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</si>
  <si>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</si>
  <si>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</si>
  <si>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</si>
  <si>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</si>
  <si>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</si>
  <si>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</si>
  <si>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</si>
  <si>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</si>
  <si>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</si>
  <si>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</si>
  <si>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</si>
  <si>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</si>
  <si>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</si>
  <si>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</si>
  <si>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</si>
  <si>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</si>
  <si>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</si>
  <si>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</si>
  <si>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</si>
  <si>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</si>
  <si>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P1</t>
  </si>
  <si>
    <t>X</t>
  </si>
  <si>
    <t>I</t>
  </si>
  <si>
    <t>E</t>
  </si>
  <si>
    <t>(L)</t>
  </si>
  <si>
    <t>ESTIMATED HOURS PER RESPONSE               or                            ANNUAL HOURS PER RECORDKEEPER</t>
  </si>
  <si>
    <t>PUBLIC COMMENT DOCKET NO.</t>
  </si>
  <si>
    <t>FEDERAL REGISTER DATE</t>
  </si>
  <si>
    <t>FEDERAL REGISTER NOTICE</t>
  </si>
  <si>
    <t>Collection Number</t>
  </si>
  <si>
    <t>Expiration Date</t>
  </si>
  <si>
    <t>Formula Check for Information Collections</t>
  </si>
  <si>
    <t>Summary</t>
  </si>
  <si>
    <t>A = Respondents (given)</t>
  </si>
  <si>
    <t>B = Responses per Respondent</t>
  </si>
  <si>
    <t>C = Annual Responses (given)</t>
  </si>
  <si>
    <t>D = Total Burden Hours (given)</t>
  </si>
  <si>
    <t>Estimate of Burden (hours/ response)</t>
  </si>
  <si>
    <t>Individual</t>
  </si>
  <si>
    <t>Reporting</t>
  </si>
  <si>
    <t>Record Keeping</t>
  </si>
  <si>
    <t>3d Party</t>
  </si>
  <si>
    <t>Respondents</t>
  </si>
  <si>
    <t>Total</t>
  </si>
  <si>
    <t>S1, State Government</t>
  </si>
  <si>
    <t>FG, Foreign Government</t>
  </si>
  <si>
    <t>S2, Local Government</t>
  </si>
  <si>
    <t>S3, Tribal Government</t>
  </si>
  <si>
    <t>P1, Business</t>
  </si>
  <si>
    <t>P2, Farm</t>
  </si>
  <si>
    <t>P3, Non, Not-for-Profit</t>
  </si>
  <si>
    <t xml:space="preserve">  I , Individual or Household</t>
  </si>
  <si>
    <t>Private</t>
  </si>
  <si>
    <t>Foreign Government</t>
  </si>
  <si>
    <t>State, Local, Tribal Gov't</t>
  </si>
  <si>
    <t>E1 = Estimate Adjustments (Responses)</t>
  </si>
  <si>
    <t>E2 = Estimate Adjustments (Hours)</t>
  </si>
  <si>
    <t>ESTIMATED ANNUAL NUMBER OF RESPONDENTS            or                    RECORDKEEPERS</t>
  </si>
  <si>
    <t>ESTIMATED ANNUAL RESPONSES</t>
  </si>
  <si>
    <t>ESTIMATED ANNUAL BURDEN HOURS</t>
  </si>
  <si>
    <t>Renewal</t>
  </si>
  <si>
    <t>Question 12 calculations?</t>
  </si>
  <si>
    <t>0579-0117</t>
  </si>
  <si>
    <t>September 23, 2020</t>
  </si>
  <si>
    <t>APHIS-2020-0039</t>
  </si>
  <si>
    <t>Dr. Robert Baca</t>
  </si>
  <si>
    <t>(301) 851-2292</t>
  </si>
  <si>
    <t>Vol. 85, No. 100 PG 31135</t>
  </si>
  <si>
    <t>Environmental Monitoring</t>
  </si>
  <si>
    <t>S1</t>
  </si>
  <si>
    <t>7 CFR 372.9(3)(b)</t>
  </si>
  <si>
    <t>CEQ regulations promulgated for implementing procedural provision of the National Environmental Policy Act (STATE)</t>
  </si>
  <si>
    <t>APHIS 2060</t>
  </si>
  <si>
    <t>10/31/2020</t>
  </si>
  <si>
    <t>CEQ regulations promulgated for implementing procedural provision of the National Environmental Policy Act (BUSINESS)</t>
  </si>
  <si>
    <t>PDF</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</si>
</sst>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0.000"/>
    <numFmt numFmtId="165" formatCode="#,##0.000"/>
    <numFmt numFmtId="169" formatCode="_(* #,##0_);_(* \(#,##0\);_(* &quot;-&quot;??_);_(@_)"/>
    <numFmt numFmtId="171" formatCode="_(* #,##0.000_);_(* \(#,##0.000\);_(* &quot;-&quot;??_);_(@_)"/>
    <numFmt numFmtId="172" formatCode="0000\-0000"/>
    <numFmt numFmtId="173" formatCode="_(* #,##0.00000_);_(* \(#,##0.00000\);_(* &quot;-&quot;??_);_(@_)"/>
  </numFmts>
  <fonts count="17"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name val="Times New Roman"/>
      <family val="1"/>
    </font>
    <font>
      <sz val="8"/>
      <color rgb="FFFF0000"/>
      <name val="Arial"/>
      <family val="2"/>
    </font>
    <font>
      <b/>
      <sz val="8"/>
      <color theme="1"/>
      <name val="Arial"/>
      <family val="2"/>
    </font>
    <font>
      <b/>
      <u/>
      <sz val="8"/>
      <color theme="1"/>
      <name val="Arial"/>
      <family val="2"/>
    </font>
    <font>
      <u/>
      <sz val="8"/>
      <name val="Arial"/>
      <family val="2"/>
    </font>
    <font>
      <sz val="7"/>
      <name val="Arial"/>
      <family val="2"/>
    </font>
    <font>
      <sz val="7"/>
      <color rgb="FFFF0000"/>
      <name val="Arial"/>
      <family val="2"/>
    </font>
    <font>
      <b/>
      <sz val="10"/>
      <name val="Arial"/>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43" fontId="1" fillId="0" borderId="0" applyFont="0" applyFill="0" applyBorder="0" applyAlignment="0" applyProtection="0"/>
  </cellStyleXfs>
  <cellXfs count="175">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1" fillId="0" borderId="0" xfId="0" applyFont="1" applyBorder="1" applyAlignment="1">
      <alignment horizontal="left" vertical="top"/>
    </xf>
    <xf numFmtId="0" fontId="9" fillId="0" borderId="0" xfId="0" applyFont="1" applyBorder="1" applyAlignment="1">
      <alignment horizontal="left" vertical="top"/>
    </xf>
    <xf numFmtId="0" fontId="5" fillId="0" borderId="0" xfId="0" applyFont="1" applyAlignment="1">
      <alignment horizontal="center" vertical="center"/>
    </xf>
    <xf numFmtId="0" fontId="5" fillId="0" borderId="0" xfId="0" applyFont="1" applyAlignment="1">
      <alignment vertical="center"/>
    </xf>
    <xf numFmtId="0" fontId="12" fillId="0" borderId="0" xfId="0" applyFont="1" applyAlignment="1">
      <alignment horizontal="left" vertical="center"/>
    </xf>
    <xf numFmtId="3" fontId="5" fillId="0" borderId="0" xfId="0" applyNumberFormat="1" applyFont="1" applyAlignment="1">
      <alignment vertical="center"/>
    </xf>
    <xf numFmtId="0" fontId="13" fillId="0" borderId="0" xfId="0" applyFont="1" applyAlignment="1">
      <alignment horizontal="center" vertical="center"/>
    </xf>
    <xf numFmtId="169" fontId="5" fillId="0" borderId="0" xfId="0" applyNumberFormat="1" applyFont="1" applyBorder="1" applyAlignment="1">
      <alignment vertical="center"/>
    </xf>
    <xf numFmtId="171" fontId="5" fillId="0" borderId="0" xfId="0" applyNumberFormat="1" applyFont="1" applyAlignment="1">
      <alignment vertical="center"/>
    </xf>
    <xf numFmtId="169" fontId="14" fillId="0" borderId="0" xfId="1" applyNumberFormat="1" applyFont="1" applyAlignment="1">
      <alignment vertical="center"/>
    </xf>
    <xf numFmtId="169" fontId="14" fillId="0" borderId="0" xfId="1" applyNumberFormat="1" applyFont="1" applyBorder="1" applyAlignment="1">
      <alignment vertical="center"/>
    </xf>
    <xf numFmtId="169" fontId="14" fillId="0" borderId="8" xfId="1" applyNumberFormat="1" applyFont="1" applyBorder="1" applyAlignment="1">
      <alignment vertical="center"/>
    </xf>
    <xf numFmtId="0" fontId="6" fillId="0" borderId="1" xfId="0" applyFont="1" applyBorder="1" applyAlignment="1">
      <alignment horizontal="center" vertical="center" wrapText="1"/>
    </xf>
    <xf numFmtId="0" fontId="5" fillId="0" borderId="3" xfId="0" applyFont="1" applyBorder="1" applyAlignment="1">
      <alignment horizontal="left" vertical="top"/>
    </xf>
    <xf numFmtId="0" fontId="10" fillId="0" borderId="0" xfId="0" applyFont="1" applyAlignment="1">
      <alignment vertical="center"/>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9" fillId="0" borderId="4" xfId="0" applyFont="1" applyBorder="1" applyAlignment="1">
      <alignment horizontal="left" vertical="top"/>
    </xf>
    <xf numFmtId="0" fontId="9" fillId="0" borderId="0" xfId="0" applyFont="1" applyBorder="1" applyAlignment="1" applyProtection="1">
      <alignment horizontal="left" vertical="top"/>
      <protection locked="0"/>
    </xf>
    <xf numFmtId="3" fontId="8"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 xfId="0" applyFont="1" applyBorder="1" applyAlignment="1">
      <alignment horizontal="center" vertic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center" vertical="top"/>
    </xf>
    <xf numFmtId="0" fontId="5" fillId="0" borderId="5" xfId="0" applyFont="1" applyBorder="1" applyAlignment="1">
      <alignment horizontal="left" vertical="top"/>
    </xf>
    <xf numFmtId="0" fontId="5" fillId="0" borderId="3" xfId="0" applyFont="1" applyBorder="1" applyAlignment="1">
      <alignment horizontal="left" vertical="top"/>
    </xf>
    <xf numFmtId="0" fontId="5" fillId="0" borderId="13" xfId="0" applyFont="1" applyBorder="1" applyAlignment="1">
      <alignment horizontal="left" vertical="top"/>
    </xf>
    <xf numFmtId="1" fontId="16" fillId="0" borderId="6" xfId="0" applyNumberFormat="1" applyFont="1" applyBorder="1" applyAlignment="1">
      <alignment horizontal="center" vertical="center"/>
    </xf>
    <xf numFmtId="1" fontId="16" fillId="0" borderId="8" xfId="0" applyNumberFormat="1" applyFont="1" applyBorder="1" applyAlignment="1">
      <alignment horizontal="center" vertical="center"/>
    </xf>
    <xf numFmtId="1" fontId="16" fillId="0" borderId="9" xfId="0" applyNumberFormat="1" applyFont="1" applyBorder="1" applyAlignment="1">
      <alignment horizontal="center" vertical="center"/>
    </xf>
    <xf numFmtId="3" fontId="16" fillId="0" borderId="6" xfId="0" applyNumberFormat="1"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6" fillId="0" borderId="5" xfId="0" applyFont="1" applyBorder="1" applyAlignment="1">
      <alignment horizontal="center" vertical="center"/>
    </xf>
    <xf numFmtId="0" fontId="6" fillId="0" borderId="3" xfId="0" applyFont="1" applyBorder="1" applyAlignment="1">
      <alignment horizontal="center" vertical="center"/>
    </xf>
    <xf numFmtId="0" fontId="6" fillId="0" borderId="13" xfId="0" applyFont="1" applyBorder="1" applyAlignment="1">
      <alignment horizontal="center" vertical="center"/>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49" fontId="8" fillId="0" borderId="10" xfId="0" applyNumberFormat="1" applyFont="1" applyBorder="1" applyAlignment="1">
      <alignment horizontal="left" vertical="center" wrapText="1"/>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172" fontId="8" fillId="0" borderId="6" xfId="0" applyNumberFormat="1" applyFont="1" applyBorder="1" applyAlignment="1">
      <alignment horizontal="center" vertical="center"/>
    </xf>
    <xf numFmtId="172" fontId="8" fillId="0" borderId="8" xfId="0" applyNumberFormat="1" applyFont="1" applyBorder="1" applyAlignment="1">
      <alignment horizontal="center" vertical="center"/>
    </xf>
    <xf numFmtId="172" fontId="8" fillId="0" borderId="9" xfId="0" applyNumberFormat="1" applyFont="1" applyBorder="1" applyAlignment="1">
      <alignment horizontal="center" vertical="center"/>
    </xf>
    <xf numFmtId="49" fontId="8" fillId="0" borderId="6" xfId="0" applyNumberFormat="1" applyFont="1" applyBorder="1" applyAlignment="1">
      <alignment horizontal="center" vertical="center"/>
    </xf>
    <xf numFmtId="49" fontId="8" fillId="0" borderId="8" xfId="0" applyNumberFormat="1" applyFont="1" applyBorder="1" applyAlignment="1">
      <alignment horizontal="center" vertical="center"/>
    </xf>
    <xf numFmtId="49" fontId="8" fillId="0" borderId="9" xfId="0" applyNumberFormat="1" applyFont="1" applyBorder="1" applyAlignment="1">
      <alignment horizontal="center" vertical="center"/>
    </xf>
    <xf numFmtId="0" fontId="8" fillId="2" borderId="6"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8" fillId="2" borderId="9" xfId="0" applyFont="1" applyFill="1" applyBorder="1" applyAlignment="1" applyProtection="1">
      <alignment horizontal="center" vertical="center"/>
      <protection locked="0"/>
    </xf>
    <xf numFmtId="0" fontId="8" fillId="2" borderId="6"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14" fontId="8" fillId="2" borderId="6" xfId="0" applyNumberFormat="1" applyFont="1" applyFill="1" applyBorder="1" applyAlignment="1">
      <alignment horizontal="center" vertical="center"/>
    </xf>
    <xf numFmtId="0" fontId="5" fillId="0" borderId="5" xfId="0" applyFont="1" applyBorder="1" applyAlignment="1" applyProtection="1">
      <alignment horizontal="left" vertical="top"/>
      <protection locked="0"/>
    </xf>
    <xf numFmtId="0" fontId="5" fillId="0" borderId="3" xfId="0" applyFont="1" applyBorder="1" applyAlignment="1" applyProtection="1">
      <alignment horizontal="left" vertical="top"/>
      <protection locked="0"/>
    </xf>
    <xf numFmtId="0" fontId="5" fillId="0" borderId="13" xfId="0" applyFont="1" applyBorder="1" applyAlignment="1" applyProtection="1">
      <alignment horizontal="left" vertical="top"/>
      <protection locked="0"/>
    </xf>
    <xf numFmtId="0" fontId="5" fillId="0" borderId="5" xfId="0" applyFont="1" applyBorder="1" applyAlignment="1" applyProtection="1">
      <alignment horizontal="left" vertical="top"/>
    </xf>
    <xf numFmtId="0" fontId="5" fillId="0" borderId="3" xfId="0" applyFont="1" applyBorder="1" applyAlignment="1" applyProtection="1">
      <alignment horizontal="left" vertical="top"/>
    </xf>
    <xf numFmtId="0" fontId="5" fillId="0" borderId="13" xfId="0" applyFont="1" applyBorder="1" applyAlignment="1" applyProtection="1">
      <alignment horizontal="left" vertical="top"/>
    </xf>
    <xf numFmtId="0" fontId="1" fillId="0" borderId="4"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8" fillId="0" borderId="0"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8" fillId="0" borderId="9" xfId="0" applyFont="1" applyBorder="1" applyAlignment="1">
      <alignment horizontal="left" vertical="top"/>
    </xf>
    <xf numFmtId="0" fontId="5" fillId="0" borderId="4" xfId="0" applyFont="1" applyBorder="1" applyAlignment="1">
      <alignment horizontal="left" vertical="top"/>
    </xf>
    <xf numFmtId="0" fontId="5" fillId="0" borderId="6" xfId="0" applyFont="1" applyBorder="1" applyAlignment="1">
      <alignment horizontal="left" vertical="top"/>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164" fontId="16" fillId="0" borderId="6" xfId="0" applyNumberFormat="1" applyFont="1" applyBorder="1" applyAlignment="1" applyProtection="1">
      <alignment horizontal="center" vertical="center"/>
      <protection locked="0"/>
    </xf>
    <xf numFmtId="164" fontId="16" fillId="0" borderId="8" xfId="0" applyNumberFormat="1" applyFont="1" applyBorder="1" applyAlignment="1" applyProtection="1">
      <alignment horizontal="center" vertical="center"/>
      <protection locked="0"/>
    </xf>
    <xf numFmtId="164" fontId="16" fillId="0" borderId="9" xfId="0" applyNumberFormat="1" applyFont="1" applyBorder="1" applyAlignment="1" applyProtection="1">
      <alignment horizontal="center" vertical="center"/>
      <protection locked="0"/>
    </xf>
    <xf numFmtId="9" fontId="16" fillId="0" borderId="6" xfId="0" applyNumberFormat="1"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3" fontId="16" fillId="0" borderId="6" xfId="0" applyNumberFormat="1" applyFont="1" applyBorder="1" applyAlignment="1">
      <alignment horizontal="center" vertical="center"/>
    </xf>
    <xf numFmtId="0" fontId="13" fillId="0" borderId="31" xfId="0" applyFont="1" applyBorder="1" applyAlignment="1">
      <alignment horizontal="center" vertical="center"/>
    </xf>
    <xf numFmtId="0" fontId="13" fillId="0" borderId="0" xfId="0" applyFont="1" applyAlignment="1">
      <alignment horizontal="center" vertical="center"/>
    </xf>
    <xf numFmtId="0" fontId="5" fillId="0" borderId="14" xfId="0" applyFont="1" applyBorder="1" applyAlignment="1">
      <alignment horizontal="left" vertical="center"/>
    </xf>
    <xf numFmtId="0" fontId="14" fillId="0" borderId="30" xfId="0" applyFont="1" applyBorder="1" applyAlignment="1">
      <alignment horizontal="left" vertical="center"/>
    </xf>
    <xf numFmtId="0" fontId="14" fillId="0" borderId="1" xfId="0" applyFont="1" applyBorder="1" applyAlignment="1">
      <alignment horizontal="left" vertical="center"/>
    </xf>
    <xf numFmtId="169" fontId="5" fillId="2" borderId="26" xfId="1" applyNumberFormat="1" applyFont="1" applyFill="1" applyBorder="1" applyAlignment="1">
      <alignment horizontal="center" vertical="center"/>
    </xf>
    <xf numFmtId="169" fontId="5" fillId="2" borderId="17" xfId="1" applyNumberFormat="1" applyFont="1" applyFill="1" applyBorder="1" applyAlignment="1">
      <alignment horizontal="center" vertical="center"/>
    </xf>
    <xf numFmtId="0" fontId="5" fillId="0" borderId="31" xfId="0" applyFont="1" applyBorder="1" applyAlignment="1">
      <alignment horizontal="left" vertical="center"/>
    </xf>
    <xf numFmtId="0" fontId="5" fillId="0" borderId="0" xfId="0" applyFont="1" applyAlignment="1">
      <alignment horizontal="left" vertical="center"/>
    </xf>
    <xf numFmtId="0" fontId="14" fillId="0" borderId="31" xfId="0" applyFont="1" applyBorder="1" applyAlignment="1">
      <alignment horizontal="left" vertical="center"/>
    </xf>
    <xf numFmtId="0" fontId="14" fillId="0" borderId="0" xfId="0" applyFont="1" applyAlignment="1">
      <alignment horizontal="left" vertical="center"/>
    </xf>
    <xf numFmtId="0" fontId="11" fillId="0" borderId="23" xfId="0" applyFont="1" applyBorder="1" applyAlignment="1">
      <alignment horizontal="left" vertical="center"/>
    </xf>
    <xf numFmtId="0" fontId="11" fillId="0" borderId="14" xfId="0" applyFont="1" applyBorder="1" applyAlignment="1">
      <alignment horizontal="left" vertical="center"/>
    </xf>
    <xf numFmtId="1" fontId="5" fillId="0" borderId="24" xfId="0" applyNumberFormat="1" applyFont="1" applyBorder="1" applyAlignment="1">
      <alignment horizontal="center" vertical="center"/>
    </xf>
    <xf numFmtId="1" fontId="5" fillId="0" borderId="25" xfId="0" applyNumberFormat="1" applyFont="1" applyBorder="1" applyAlignment="1">
      <alignment horizontal="center" vertical="center"/>
    </xf>
    <xf numFmtId="1" fontId="5" fillId="0" borderId="6" xfId="0" applyNumberFormat="1" applyFont="1" applyBorder="1" applyAlignment="1">
      <alignment horizontal="center" vertical="center"/>
    </xf>
    <xf numFmtId="1" fontId="5" fillId="0" borderId="26" xfId="0" applyNumberFormat="1" applyFont="1" applyBorder="1" applyAlignment="1">
      <alignment horizontal="center" vertical="center"/>
    </xf>
    <xf numFmtId="49" fontId="10" fillId="0" borderId="5" xfId="0" applyNumberFormat="1" applyFont="1" applyBorder="1" applyAlignment="1">
      <alignment horizontal="center" vertical="center"/>
    </xf>
    <xf numFmtId="49" fontId="10" fillId="0" borderId="35" xfId="0" applyNumberFormat="1" applyFont="1" applyBorder="1" applyAlignment="1">
      <alignment horizontal="center" vertical="center"/>
    </xf>
    <xf numFmtId="49" fontId="10" fillId="0" borderId="6" xfId="0" applyNumberFormat="1" applyFont="1" applyBorder="1" applyAlignment="1">
      <alignment horizontal="center" vertical="center"/>
    </xf>
    <xf numFmtId="49" fontId="10" fillId="0" borderId="26" xfId="0" applyNumberFormat="1" applyFont="1" applyBorder="1" applyAlignment="1">
      <alignment horizontal="center" vertical="center"/>
    </xf>
    <xf numFmtId="0" fontId="5" fillId="0" borderId="5" xfId="0" applyFont="1" applyBorder="1" applyAlignment="1">
      <alignment horizontal="center" vertical="center"/>
    </xf>
    <xf numFmtId="0" fontId="5" fillId="0" borderId="35" xfId="0" applyFont="1" applyBorder="1" applyAlignment="1">
      <alignment horizontal="center" vertical="center"/>
    </xf>
    <xf numFmtId="0" fontId="5" fillId="0" borderId="6" xfId="0" applyFont="1" applyBorder="1" applyAlignment="1">
      <alignment horizontal="center" vertical="center"/>
    </xf>
    <xf numFmtId="0" fontId="5" fillId="0" borderId="26" xfId="0" applyFont="1" applyBorder="1" applyAlignment="1">
      <alignment horizontal="center" vertical="center"/>
    </xf>
    <xf numFmtId="169" fontId="5" fillId="0" borderId="17" xfId="1" applyNumberFormat="1" applyFont="1" applyBorder="1" applyAlignment="1">
      <alignment horizontal="left" vertical="center"/>
    </xf>
    <xf numFmtId="0" fontId="5" fillId="0" borderId="32" xfId="0" applyFont="1" applyBorder="1" applyAlignment="1">
      <alignment horizontal="left" vertical="center"/>
    </xf>
    <xf numFmtId="0" fontId="14" fillId="0" borderId="33" xfId="0" applyFont="1" applyBorder="1" applyAlignment="1">
      <alignment horizontal="left" vertical="center"/>
    </xf>
    <xf numFmtId="0" fontId="14" fillId="0" borderId="34" xfId="0" applyFont="1" applyBorder="1" applyAlignment="1">
      <alignment horizontal="left" vertical="center"/>
    </xf>
    <xf numFmtId="173" fontId="5" fillId="0" borderId="36" xfId="1" applyNumberFormat="1" applyFont="1" applyBorder="1" applyAlignment="1">
      <alignment horizontal="left" vertical="center"/>
    </xf>
    <xf numFmtId="173" fontId="5" fillId="0" borderId="37" xfId="1" applyNumberFormat="1" applyFont="1" applyBorder="1" applyAlignment="1">
      <alignment horizontal="left" vertical="center"/>
    </xf>
    <xf numFmtId="0" fontId="15" fillId="0" borderId="31" xfId="0" applyFont="1" applyBorder="1" applyAlignment="1">
      <alignment horizontal="center" vertical="center"/>
    </xf>
    <xf numFmtId="0" fontId="15" fillId="0" borderId="0" xfId="0" applyFont="1" applyAlignment="1">
      <alignment vertical="center"/>
    </xf>
    <xf numFmtId="169" fontId="5" fillId="0" borderId="21" xfId="0" applyNumberFormat="1" applyFont="1" applyBorder="1" applyAlignment="1">
      <alignment horizontal="center" vertical="center"/>
    </xf>
    <xf numFmtId="173" fontId="5" fillId="0" borderId="17" xfId="0" applyNumberFormat="1" applyFont="1" applyBorder="1" applyAlignment="1">
      <alignment horizontal="left" vertical="center"/>
    </xf>
    <xf numFmtId="169" fontId="5" fillId="0" borderId="19" xfId="0" applyNumberFormat="1" applyFont="1" applyBorder="1" applyAlignment="1">
      <alignment horizontal="center" vertical="center"/>
    </xf>
    <xf numFmtId="169" fontId="5" fillId="0" borderId="1" xfId="0" applyNumberFormat="1"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1" xfId="0" applyFont="1" applyBorder="1" applyAlignment="1">
      <alignment horizontal="center" vertical="center" wrapText="1"/>
    </xf>
    <xf numFmtId="169" fontId="5" fillId="2" borderId="26" xfId="0" applyNumberFormat="1" applyFont="1" applyFill="1" applyBorder="1" applyAlignment="1">
      <alignment horizontal="center" vertical="center"/>
    </xf>
    <xf numFmtId="169" fontId="5" fillId="2" borderId="17" xfId="0" applyNumberFormat="1" applyFont="1" applyFill="1" applyBorder="1" applyAlignment="1">
      <alignment horizontal="center" vertical="center"/>
    </xf>
    <xf numFmtId="0" fontId="5" fillId="0" borderId="15" xfId="0" applyFont="1" applyBorder="1" applyAlignment="1">
      <alignment horizontal="left" vertical="center"/>
    </xf>
    <xf numFmtId="0" fontId="14" fillId="0" borderId="2" xfId="0" applyFont="1" applyBorder="1" applyAlignment="1">
      <alignment horizontal="left" vertical="center"/>
    </xf>
    <xf numFmtId="169" fontId="5" fillId="2" borderId="18" xfId="0" applyNumberFormat="1" applyFont="1" applyFill="1" applyBorder="1" applyAlignment="1">
      <alignment horizontal="center" vertical="center"/>
    </xf>
    <xf numFmtId="169" fontId="5" fillId="2" borderId="19" xfId="0" applyNumberFormat="1" applyFont="1" applyFill="1" applyBorder="1" applyAlignment="1">
      <alignment horizontal="right" vertical="center"/>
    </xf>
    <xf numFmtId="169" fontId="5" fillId="2" borderId="20" xfId="0" applyNumberFormat="1" applyFont="1" applyFill="1" applyBorder="1" applyAlignment="1">
      <alignment horizontal="right" vertical="center"/>
    </xf>
    <xf numFmtId="169" fontId="5" fillId="2" borderId="1" xfId="0" applyNumberFormat="1" applyFont="1" applyFill="1" applyBorder="1" applyAlignment="1">
      <alignment horizontal="right" vertical="center"/>
    </xf>
    <xf numFmtId="169" fontId="5" fillId="2" borderId="16" xfId="0" applyNumberFormat="1" applyFont="1" applyFill="1" applyBorder="1" applyAlignment="1">
      <alignment horizontal="right" vertical="center"/>
    </xf>
    <xf numFmtId="169" fontId="5" fillId="2" borderId="21" xfId="0" applyNumberFormat="1" applyFont="1" applyFill="1" applyBorder="1" applyAlignment="1">
      <alignment horizontal="right" vertical="center"/>
    </xf>
    <xf numFmtId="169" fontId="5" fillId="2" borderId="22" xfId="0" applyNumberFormat="1" applyFont="1" applyFill="1" applyBorder="1" applyAlignment="1">
      <alignment horizontal="right" vertical="center"/>
    </xf>
    <xf numFmtId="169" fontId="5" fillId="0" borderId="19" xfId="0" applyNumberFormat="1" applyFont="1" applyBorder="1" applyAlignment="1">
      <alignment horizontal="right" vertical="center"/>
    </xf>
    <xf numFmtId="169" fontId="5" fillId="0" borderId="1" xfId="0" applyNumberFormat="1" applyFont="1" applyBorder="1" applyAlignment="1">
      <alignment horizontal="right" vertical="center"/>
    </xf>
    <xf numFmtId="169" fontId="5" fillId="0" borderId="21" xfId="0" applyNumberFormat="1" applyFont="1" applyBorder="1" applyAlignment="1">
      <alignment horizontal="right" vertical="center"/>
    </xf>
    <xf numFmtId="171" fontId="5" fillId="0" borderId="17" xfId="0" applyNumberFormat="1" applyFont="1" applyBorder="1" applyAlignment="1">
      <alignment horizontal="left" vertical="center"/>
    </xf>
    <xf numFmtId="0" fontId="5" fillId="0" borderId="23" xfId="0" applyFont="1" applyBorder="1" applyAlignment="1">
      <alignment horizontal="left" vertical="center"/>
    </xf>
    <xf numFmtId="0" fontId="14" fillId="0" borderId="42" xfId="0" applyFont="1" applyBorder="1" applyAlignment="1">
      <alignment horizontal="left" vertical="center"/>
    </xf>
    <xf numFmtId="169" fontId="5" fillId="2" borderId="41" xfId="0" applyNumberFormat="1" applyFont="1" applyFill="1" applyBorder="1" applyAlignment="1">
      <alignment horizontal="center" vertical="center"/>
    </xf>
    <xf numFmtId="169" fontId="5" fillId="0" borderId="27" xfId="0" applyNumberFormat="1" applyFont="1" applyFill="1" applyBorder="1" applyAlignment="1">
      <alignment horizontal="right" vertical="center"/>
    </xf>
    <xf numFmtId="169" fontId="5" fillId="0" borderId="19" xfId="0" applyNumberFormat="1" applyFont="1" applyFill="1" applyBorder="1" applyAlignment="1">
      <alignment horizontal="right" vertical="center"/>
    </xf>
    <xf numFmtId="169" fontId="5" fillId="0" borderId="28" xfId="0" applyNumberFormat="1" applyFont="1" applyFill="1" applyBorder="1" applyAlignment="1">
      <alignment horizontal="right" vertical="center"/>
    </xf>
    <xf numFmtId="169" fontId="5" fillId="0" borderId="1" xfId="0" applyNumberFormat="1" applyFont="1" applyFill="1" applyBorder="1" applyAlignment="1">
      <alignment horizontal="right" vertical="center"/>
    </xf>
    <xf numFmtId="169" fontId="5" fillId="0" borderId="29" xfId="0" applyNumberFormat="1" applyFont="1" applyFill="1" applyBorder="1" applyAlignment="1">
      <alignment horizontal="right" vertical="center"/>
    </xf>
    <xf numFmtId="169" fontId="5" fillId="0" borderId="21" xfId="0" applyNumberFormat="1" applyFont="1" applyFill="1" applyBorder="1" applyAlignment="1">
      <alignment horizontal="right" vertical="center"/>
    </xf>
    <xf numFmtId="0" fontId="5" fillId="0" borderId="38" xfId="0" applyFont="1" applyBorder="1" applyAlignment="1">
      <alignment horizontal="left" vertical="center"/>
    </xf>
    <xf numFmtId="0" fontId="5" fillId="0" borderId="30" xfId="0" applyFont="1" applyBorder="1" applyAlignment="1">
      <alignment horizontal="left" vertical="center"/>
    </xf>
    <xf numFmtId="0" fontId="5" fillId="0" borderId="16" xfId="0" applyFont="1" applyBorder="1" applyAlignment="1">
      <alignment horizontal="left" vertical="center"/>
    </xf>
    <xf numFmtId="169" fontId="5" fillId="0" borderId="39" xfId="0" applyNumberFormat="1" applyFont="1" applyFill="1" applyBorder="1" applyAlignment="1">
      <alignment horizontal="right" vertical="center"/>
    </xf>
    <xf numFmtId="169" fontId="5" fillId="0" borderId="20" xfId="0" applyNumberFormat="1" applyFont="1" applyFill="1" applyBorder="1" applyAlignment="1">
      <alignment horizontal="right" vertical="center"/>
    </xf>
    <xf numFmtId="169" fontId="5" fillId="0" borderId="30" xfId="0" applyNumberFormat="1" applyFont="1" applyFill="1" applyBorder="1" applyAlignment="1">
      <alignment horizontal="right" vertical="center"/>
    </xf>
    <xf numFmtId="169" fontId="5" fillId="0" borderId="16" xfId="0" applyNumberFormat="1" applyFont="1" applyFill="1" applyBorder="1" applyAlignment="1">
      <alignment horizontal="right" vertical="center"/>
    </xf>
    <xf numFmtId="169" fontId="5" fillId="0" borderId="40" xfId="0" applyNumberFormat="1" applyFont="1" applyFill="1" applyBorder="1" applyAlignment="1">
      <alignment horizontal="right" vertical="center"/>
    </xf>
    <xf numFmtId="169" fontId="5" fillId="0" borderId="22" xfId="0" applyNumberFormat="1" applyFont="1" applyFill="1" applyBorder="1" applyAlignment="1">
      <alignment horizontal="right" vertic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17"/>
  <sheetViews>
    <sheetView tabSelected="1" view="pageBreakPreview" zoomScaleNormal="100" zoomScaleSheetLayoutView="100" workbookViewId="0">
      <selection activeCell="P17" sqref="P17:R17"/>
    </sheetView>
  </sheetViews>
  <sheetFormatPr defaultColWidth="9.140625" defaultRowHeight="8.25" x14ac:dyDescent="0.2"/>
  <cols>
    <col min="1" max="1" width="3.85546875" style="20" customWidth="1"/>
    <col min="2" max="32" width="3.85546875" style="4" customWidth="1"/>
    <col min="33" max="33" width="3.28515625" style="21" customWidth="1"/>
    <col min="34" max="16384" width="9.140625" style="4"/>
  </cols>
  <sheetData>
    <row r="1" spans="1:33" s="16" customFormat="1" ht="12" customHeight="1" x14ac:dyDescent="0.2">
      <c r="A1" s="32" t="s">
        <v>27</v>
      </c>
      <c r="B1" s="33"/>
      <c r="C1" s="33"/>
      <c r="D1" s="33"/>
      <c r="E1" s="34"/>
      <c r="F1" s="32" t="s">
        <v>14</v>
      </c>
      <c r="G1" s="33"/>
      <c r="H1" s="33"/>
      <c r="I1" s="33"/>
      <c r="J1" s="33"/>
      <c r="K1" s="33"/>
      <c r="L1" s="33"/>
      <c r="M1" s="33"/>
      <c r="N1" s="33"/>
      <c r="O1" s="33"/>
      <c r="P1" s="33"/>
      <c r="Q1" s="33"/>
      <c r="R1" s="33"/>
      <c r="S1" s="33"/>
      <c r="T1" s="33"/>
      <c r="U1" s="33"/>
      <c r="V1" s="33"/>
      <c r="W1" s="33"/>
      <c r="X1" s="33"/>
      <c r="Y1" s="33"/>
      <c r="Z1" s="33"/>
      <c r="AA1" s="34"/>
      <c r="AB1" s="32" t="s">
        <v>0</v>
      </c>
      <c r="AC1" s="33"/>
      <c r="AD1" s="33"/>
      <c r="AE1" s="33"/>
      <c r="AF1" s="33"/>
      <c r="AG1" s="34"/>
    </row>
    <row r="2" spans="1:33" s="2" customFormat="1" ht="15" customHeight="1" x14ac:dyDescent="0.2">
      <c r="A2" s="51" t="s">
        <v>76</v>
      </c>
      <c r="B2" s="52"/>
      <c r="C2" s="52"/>
      <c r="D2" s="52"/>
      <c r="E2" s="53"/>
      <c r="F2" s="70"/>
      <c r="G2" s="71"/>
      <c r="H2" s="71"/>
      <c r="I2" s="71"/>
      <c r="J2" s="71"/>
      <c r="K2" s="71"/>
      <c r="L2" s="71"/>
      <c r="M2" s="71"/>
      <c r="N2" s="71"/>
      <c r="O2" s="71"/>
      <c r="P2" s="71"/>
      <c r="Q2" s="71"/>
      <c r="R2" s="71"/>
      <c r="S2" s="71"/>
      <c r="T2" s="71"/>
      <c r="U2" s="71"/>
      <c r="V2" s="71"/>
      <c r="W2" s="71"/>
      <c r="X2" s="71"/>
      <c r="Y2" s="71"/>
      <c r="Z2" s="71"/>
      <c r="AA2" s="72"/>
      <c r="AB2" s="54" t="s">
        <v>77</v>
      </c>
      <c r="AC2" s="55"/>
      <c r="AD2" s="55"/>
      <c r="AE2" s="55"/>
      <c r="AF2" s="55"/>
      <c r="AG2" s="56"/>
    </row>
    <row r="3" spans="1:33" s="2" customFormat="1" ht="12" customHeight="1" x14ac:dyDescent="0.2">
      <c r="A3" s="32" t="s">
        <v>20</v>
      </c>
      <c r="B3" s="33"/>
      <c r="C3" s="33"/>
      <c r="D3" s="33"/>
      <c r="E3" s="34"/>
      <c r="F3" s="77"/>
      <c r="G3" s="73" t="s">
        <v>82</v>
      </c>
      <c r="H3" s="73"/>
      <c r="I3" s="73"/>
      <c r="J3" s="73"/>
      <c r="K3" s="73"/>
      <c r="L3" s="73"/>
      <c r="M3" s="73"/>
      <c r="N3" s="73"/>
      <c r="O3" s="73"/>
      <c r="P3" s="73"/>
      <c r="Q3" s="73"/>
      <c r="R3" s="73"/>
      <c r="S3" s="73"/>
      <c r="T3" s="73"/>
      <c r="U3" s="73"/>
      <c r="V3" s="73"/>
      <c r="W3" s="73"/>
      <c r="X3" s="73"/>
      <c r="Y3" s="73"/>
      <c r="Z3" s="73"/>
      <c r="AA3" s="74"/>
      <c r="AB3" s="67" t="s">
        <v>40</v>
      </c>
      <c r="AC3" s="68"/>
      <c r="AD3" s="68"/>
      <c r="AE3" s="68"/>
      <c r="AF3" s="68"/>
      <c r="AG3" s="69"/>
    </row>
    <row r="4" spans="1:33" s="2" customFormat="1" ht="15" customHeight="1" x14ac:dyDescent="0.2">
      <c r="A4" s="48" t="s">
        <v>74</v>
      </c>
      <c r="B4" s="49"/>
      <c r="C4" s="49"/>
      <c r="D4" s="49"/>
      <c r="E4" s="50"/>
      <c r="F4" s="77"/>
      <c r="G4" s="73"/>
      <c r="H4" s="73"/>
      <c r="I4" s="73"/>
      <c r="J4" s="73"/>
      <c r="K4" s="73"/>
      <c r="L4" s="73"/>
      <c r="M4" s="73"/>
      <c r="N4" s="73"/>
      <c r="O4" s="73"/>
      <c r="P4" s="73"/>
      <c r="Q4" s="73"/>
      <c r="R4" s="73"/>
      <c r="S4" s="73"/>
      <c r="T4" s="73"/>
      <c r="U4" s="73"/>
      <c r="V4" s="73"/>
      <c r="W4" s="73"/>
      <c r="X4" s="73"/>
      <c r="Y4" s="73"/>
      <c r="Z4" s="73"/>
      <c r="AA4" s="74"/>
      <c r="AB4" s="57" t="s">
        <v>78</v>
      </c>
      <c r="AC4" s="58"/>
      <c r="AD4" s="58"/>
      <c r="AE4" s="58"/>
      <c r="AF4" s="58"/>
      <c r="AG4" s="59"/>
    </row>
    <row r="5" spans="1:33" s="2" customFormat="1" ht="12" customHeight="1" x14ac:dyDescent="0.2">
      <c r="A5" s="32" t="s">
        <v>21</v>
      </c>
      <c r="B5" s="33"/>
      <c r="C5" s="33"/>
      <c r="D5" s="33"/>
      <c r="E5" s="34"/>
      <c r="F5" s="77"/>
      <c r="G5" s="73"/>
      <c r="H5" s="73"/>
      <c r="I5" s="73"/>
      <c r="J5" s="73"/>
      <c r="K5" s="73"/>
      <c r="L5" s="73"/>
      <c r="M5" s="73"/>
      <c r="N5" s="73"/>
      <c r="O5" s="73"/>
      <c r="P5" s="73"/>
      <c r="Q5" s="73"/>
      <c r="R5" s="73"/>
      <c r="S5" s="73"/>
      <c r="T5" s="73"/>
      <c r="U5" s="73"/>
      <c r="V5" s="73"/>
      <c r="W5" s="73"/>
      <c r="X5" s="73"/>
      <c r="Y5" s="73"/>
      <c r="Z5" s="73"/>
      <c r="AA5" s="74"/>
      <c r="AB5" s="64" t="s">
        <v>42</v>
      </c>
      <c r="AC5" s="65"/>
      <c r="AD5" s="65"/>
      <c r="AE5" s="65"/>
      <c r="AF5" s="65"/>
      <c r="AG5" s="66"/>
    </row>
    <row r="6" spans="1:33" s="2" customFormat="1" ht="15" customHeight="1" x14ac:dyDescent="0.2">
      <c r="A6" s="48" t="s">
        <v>79</v>
      </c>
      <c r="B6" s="49"/>
      <c r="C6" s="49"/>
      <c r="D6" s="49"/>
      <c r="E6" s="50"/>
      <c r="F6" s="77"/>
      <c r="G6" s="73"/>
      <c r="H6" s="73"/>
      <c r="I6" s="73"/>
      <c r="J6" s="73"/>
      <c r="K6" s="73"/>
      <c r="L6" s="73"/>
      <c r="M6" s="73"/>
      <c r="N6" s="73"/>
      <c r="O6" s="73"/>
      <c r="P6" s="73"/>
      <c r="Q6" s="73"/>
      <c r="R6" s="73"/>
      <c r="S6" s="73"/>
      <c r="T6" s="73"/>
      <c r="U6" s="73"/>
      <c r="V6" s="73"/>
      <c r="W6" s="73"/>
      <c r="X6" s="73"/>
      <c r="Y6" s="73"/>
      <c r="Z6" s="73"/>
      <c r="AA6" s="74"/>
      <c r="AB6" s="60" t="s">
        <v>81</v>
      </c>
      <c r="AC6" s="61"/>
      <c r="AD6" s="61"/>
      <c r="AE6" s="61"/>
      <c r="AF6" s="61"/>
      <c r="AG6" s="62"/>
    </row>
    <row r="7" spans="1:33" s="2" customFormat="1" ht="12" customHeight="1" x14ac:dyDescent="0.2">
      <c r="A7" s="32" t="s">
        <v>24</v>
      </c>
      <c r="B7" s="33"/>
      <c r="C7" s="33"/>
      <c r="D7" s="33"/>
      <c r="E7" s="34"/>
      <c r="F7" s="77"/>
      <c r="G7" s="73"/>
      <c r="H7" s="73"/>
      <c r="I7" s="73"/>
      <c r="J7" s="73"/>
      <c r="K7" s="73"/>
      <c r="L7" s="73"/>
      <c r="M7" s="73"/>
      <c r="N7" s="73"/>
      <c r="O7" s="73"/>
      <c r="P7" s="73"/>
      <c r="Q7" s="73"/>
      <c r="R7" s="73"/>
      <c r="S7" s="73"/>
      <c r="T7" s="73"/>
      <c r="U7" s="73"/>
      <c r="V7" s="73"/>
      <c r="W7" s="73"/>
      <c r="X7" s="73"/>
      <c r="Y7" s="73"/>
      <c r="Z7" s="73"/>
      <c r="AA7" s="74"/>
      <c r="AB7" s="32" t="s">
        <v>41</v>
      </c>
      <c r="AC7" s="33"/>
      <c r="AD7" s="33"/>
      <c r="AE7" s="33"/>
      <c r="AF7" s="33"/>
      <c r="AG7" s="34"/>
    </row>
    <row r="8" spans="1:33" s="2" customFormat="1" ht="15" customHeight="1" x14ac:dyDescent="0.2">
      <c r="A8" s="48" t="s">
        <v>80</v>
      </c>
      <c r="B8" s="49"/>
      <c r="C8" s="49"/>
      <c r="D8" s="49"/>
      <c r="E8" s="50"/>
      <c r="F8" s="78"/>
      <c r="G8" s="75"/>
      <c r="H8" s="75"/>
      <c r="I8" s="75"/>
      <c r="J8" s="75"/>
      <c r="K8" s="75"/>
      <c r="L8" s="75"/>
      <c r="M8" s="75"/>
      <c r="N8" s="75"/>
      <c r="O8" s="75"/>
      <c r="P8" s="75"/>
      <c r="Q8" s="75"/>
      <c r="R8" s="75"/>
      <c r="S8" s="75"/>
      <c r="T8" s="75"/>
      <c r="U8" s="75"/>
      <c r="V8" s="75"/>
      <c r="W8" s="75"/>
      <c r="X8" s="75"/>
      <c r="Y8" s="75"/>
      <c r="Z8" s="75"/>
      <c r="AA8" s="76"/>
      <c r="AB8" s="63">
        <v>43973</v>
      </c>
      <c r="AC8" s="61"/>
      <c r="AD8" s="61"/>
      <c r="AE8" s="61"/>
      <c r="AF8" s="61"/>
      <c r="AG8" s="62"/>
    </row>
    <row r="9" spans="1:33" s="2" customFormat="1" ht="15" customHeight="1" x14ac:dyDescent="0.2">
      <c r="A9" s="87" t="s">
        <v>22</v>
      </c>
      <c r="B9" s="88"/>
      <c r="C9" s="88"/>
      <c r="D9" s="88"/>
      <c r="E9" s="88"/>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9"/>
    </row>
    <row r="10" spans="1:33" s="18" customFormat="1" ht="12" customHeight="1" x14ac:dyDescent="0.2">
      <c r="A10" s="41" t="s">
        <v>15</v>
      </c>
      <c r="B10" s="42"/>
      <c r="C10" s="42"/>
      <c r="D10" s="42"/>
      <c r="E10" s="43"/>
      <c r="F10" s="41" t="s">
        <v>12</v>
      </c>
      <c r="G10" s="42"/>
      <c r="H10" s="42"/>
      <c r="I10" s="42"/>
      <c r="J10" s="43"/>
      <c r="K10" s="41" t="s">
        <v>30</v>
      </c>
      <c r="L10" s="42"/>
      <c r="M10" s="42"/>
      <c r="N10" s="43"/>
      <c r="O10" s="41" t="s">
        <v>17</v>
      </c>
      <c r="P10" s="42"/>
      <c r="Q10" s="42"/>
      <c r="R10" s="42"/>
      <c r="S10" s="43"/>
      <c r="T10" s="41" t="s">
        <v>16</v>
      </c>
      <c r="U10" s="42"/>
      <c r="V10" s="42"/>
      <c r="W10" s="42"/>
      <c r="X10" s="43"/>
      <c r="Y10" s="41" t="s">
        <v>13</v>
      </c>
      <c r="Z10" s="42"/>
      <c r="AA10" s="42"/>
      <c r="AB10" s="43"/>
      <c r="AC10" s="41" t="s">
        <v>29</v>
      </c>
      <c r="AD10" s="42"/>
      <c r="AE10" s="42"/>
      <c r="AF10" s="42"/>
      <c r="AG10" s="43"/>
    </row>
    <row r="11" spans="1:33" s="2" customFormat="1" ht="18" customHeight="1" x14ac:dyDescent="0.2">
      <c r="A11" s="96">
        <f>SUMIF(C15:C17,"*x*",V15:V17)</f>
        <v>110</v>
      </c>
      <c r="B11" s="94"/>
      <c r="C11" s="94"/>
      <c r="D11" s="94"/>
      <c r="E11" s="95"/>
      <c r="F11" s="96">
        <f>SUM(Y15:Y17)</f>
        <v>2200</v>
      </c>
      <c r="G11" s="94"/>
      <c r="H11" s="94"/>
      <c r="I11" s="94"/>
      <c r="J11" s="95"/>
      <c r="K11" s="93">
        <v>0</v>
      </c>
      <c r="L11" s="94"/>
      <c r="M11" s="94"/>
      <c r="N11" s="95"/>
      <c r="O11" s="35">
        <f>F11/A11</f>
        <v>20</v>
      </c>
      <c r="P11" s="36"/>
      <c r="Q11" s="36"/>
      <c r="R11" s="36"/>
      <c r="S11" s="37"/>
      <c r="T11" s="38">
        <f>SUM(AE15:AE17)</f>
        <v>1100</v>
      </c>
      <c r="U11" s="39"/>
      <c r="V11" s="39"/>
      <c r="W11" s="39"/>
      <c r="X11" s="40"/>
      <c r="Y11" s="90">
        <f>T11/F11</f>
        <v>0.5</v>
      </c>
      <c r="Z11" s="91"/>
      <c r="AA11" s="91"/>
      <c r="AB11" s="92"/>
      <c r="AC11" s="93">
        <v>0.5</v>
      </c>
      <c r="AD11" s="94"/>
      <c r="AE11" s="94"/>
      <c r="AF11" s="94"/>
      <c r="AG11" s="95"/>
    </row>
    <row r="12" spans="1:33" s="2" customFormat="1" ht="15" customHeight="1" x14ac:dyDescent="0.2">
      <c r="A12" s="87" t="s">
        <v>25</v>
      </c>
      <c r="B12" s="88"/>
      <c r="C12" s="88"/>
      <c r="D12" s="88"/>
      <c r="E12" s="88"/>
      <c r="F12" s="88"/>
      <c r="G12" s="88"/>
      <c r="H12" s="88"/>
      <c r="I12" s="88"/>
      <c r="J12" s="88"/>
      <c r="K12" s="88"/>
      <c r="L12" s="88"/>
      <c r="M12" s="88"/>
      <c r="N12" s="88"/>
      <c r="O12" s="88"/>
      <c r="P12" s="88"/>
      <c r="Q12" s="88"/>
      <c r="R12" s="88"/>
      <c r="S12" s="88"/>
      <c r="T12" s="88"/>
      <c r="U12" s="88"/>
      <c r="V12" s="88"/>
      <c r="W12" s="88"/>
      <c r="X12" s="88"/>
      <c r="Y12" s="88"/>
      <c r="Z12" s="88"/>
      <c r="AA12" s="88"/>
      <c r="AB12" s="88"/>
      <c r="AC12" s="88"/>
      <c r="AD12" s="88"/>
      <c r="AE12" s="88"/>
      <c r="AF12" s="88"/>
      <c r="AG12" s="89"/>
    </row>
    <row r="13" spans="1:33" s="18" customFormat="1" ht="75" customHeight="1" x14ac:dyDescent="0.2">
      <c r="A13" s="1" t="s">
        <v>18</v>
      </c>
      <c r="B13" s="1" t="s">
        <v>19</v>
      </c>
      <c r="C13" s="1" t="s">
        <v>26</v>
      </c>
      <c r="D13" s="1" t="s">
        <v>23</v>
      </c>
      <c r="E13" s="85" t="s">
        <v>33</v>
      </c>
      <c r="F13" s="85"/>
      <c r="G13" s="85"/>
      <c r="H13" s="86" t="s">
        <v>32</v>
      </c>
      <c r="I13" s="86"/>
      <c r="J13" s="86"/>
      <c r="K13" s="86"/>
      <c r="L13" s="86"/>
      <c r="M13" s="86"/>
      <c r="N13" s="86"/>
      <c r="O13" s="86"/>
      <c r="P13" s="86" t="s">
        <v>28</v>
      </c>
      <c r="Q13" s="86"/>
      <c r="R13" s="86"/>
      <c r="S13" s="86" t="s">
        <v>31</v>
      </c>
      <c r="T13" s="86"/>
      <c r="U13" s="86"/>
      <c r="V13" s="86" t="s">
        <v>71</v>
      </c>
      <c r="W13" s="86"/>
      <c r="X13" s="86"/>
      <c r="Y13" s="86" t="s">
        <v>72</v>
      </c>
      <c r="Z13" s="86"/>
      <c r="AA13" s="86"/>
      <c r="AB13" s="86" t="s">
        <v>39</v>
      </c>
      <c r="AC13" s="86"/>
      <c r="AD13" s="86"/>
      <c r="AE13" s="86" t="s">
        <v>73</v>
      </c>
      <c r="AF13" s="86"/>
      <c r="AG13" s="86"/>
    </row>
    <row r="14" spans="1:33" s="18" customFormat="1" ht="12" customHeight="1" x14ac:dyDescent="0.2">
      <c r="A14" s="15" t="s">
        <v>1</v>
      </c>
      <c r="B14" s="15" t="s">
        <v>2</v>
      </c>
      <c r="C14" s="15" t="s">
        <v>3</v>
      </c>
      <c r="D14" s="15" t="s">
        <v>4</v>
      </c>
      <c r="E14" s="44" t="s">
        <v>5</v>
      </c>
      <c r="F14" s="45"/>
      <c r="G14" s="46"/>
      <c r="H14" s="79" t="s">
        <v>6</v>
      </c>
      <c r="I14" s="80"/>
      <c r="J14" s="80"/>
      <c r="K14" s="80"/>
      <c r="L14" s="80"/>
      <c r="M14" s="80"/>
      <c r="N14" s="80"/>
      <c r="O14" s="81"/>
      <c r="P14" s="79" t="s">
        <v>7</v>
      </c>
      <c r="Q14" s="80"/>
      <c r="R14" s="81"/>
      <c r="S14" s="79" t="s">
        <v>8</v>
      </c>
      <c r="T14" s="80"/>
      <c r="U14" s="81"/>
      <c r="V14" s="79" t="s">
        <v>9</v>
      </c>
      <c r="W14" s="80"/>
      <c r="X14" s="81"/>
      <c r="Y14" s="79" t="s">
        <v>10</v>
      </c>
      <c r="Z14" s="80"/>
      <c r="AA14" s="81"/>
      <c r="AB14" s="79" t="s">
        <v>11</v>
      </c>
      <c r="AC14" s="80"/>
      <c r="AD14" s="81"/>
      <c r="AE14" s="79" t="s">
        <v>38</v>
      </c>
      <c r="AF14" s="80"/>
      <c r="AG14" s="81"/>
    </row>
    <row r="15" spans="1:33" s="3" customFormat="1" ht="54" customHeight="1" x14ac:dyDescent="0.2">
      <c r="A15" s="19" t="s">
        <v>37</v>
      </c>
      <c r="B15" s="19" t="s">
        <v>83</v>
      </c>
      <c r="C15" s="19" t="s">
        <v>35</v>
      </c>
      <c r="D15" s="19" t="s">
        <v>36</v>
      </c>
      <c r="E15" s="82" t="s">
        <v>84</v>
      </c>
      <c r="F15" s="83"/>
      <c r="G15" s="84"/>
      <c r="H15" s="47" t="s">
        <v>85</v>
      </c>
      <c r="I15" s="29"/>
      <c r="J15" s="29"/>
      <c r="K15" s="29"/>
      <c r="L15" s="29"/>
      <c r="M15" s="29"/>
      <c r="N15" s="29"/>
      <c r="O15" s="30"/>
      <c r="P15" s="24" t="s">
        <v>86</v>
      </c>
      <c r="Q15" s="25"/>
      <c r="R15" s="26"/>
      <c r="S15" s="27" t="s">
        <v>89</v>
      </c>
      <c r="T15" s="27"/>
      <c r="U15" s="27"/>
      <c r="V15" s="22">
        <v>70</v>
      </c>
      <c r="W15" s="22"/>
      <c r="X15" s="22"/>
      <c r="Y15" s="22">
        <v>1400</v>
      </c>
      <c r="Z15" s="22"/>
      <c r="AA15" s="22"/>
      <c r="AB15" s="23">
        <v>0.5</v>
      </c>
      <c r="AC15" s="23"/>
      <c r="AD15" s="23"/>
      <c r="AE15" s="22">
        <f>ROUNDUP(Y15*AB15,0)</f>
        <v>700</v>
      </c>
      <c r="AF15" s="22"/>
      <c r="AG15" s="22"/>
    </row>
    <row r="16" spans="1:33" s="3" customFormat="1" ht="54" customHeight="1" x14ac:dyDescent="0.2">
      <c r="A16" s="19" t="s">
        <v>37</v>
      </c>
      <c r="B16" s="19" t="s">
        <v>34</v>
      </c>
      <c r="C16" s="19" t="s">
        <v>35</v>
      </c>
      <c r="D16" s="19" t="s">
        <v>36</v>
      </c>
      <c r="E16" s="82" t="s">
        <v>84</v>
      </c>
      <c r="F16" s="83"/>
      <c r="G16" s="84"/>
      <c r="H16" s="47" t="s">
        <v>88</v>
      </c>
      <c r="I16" s="29"/>
      <c r="J16" s="29"/>
      <c r="K16" s="29"/>
      <c r="L16" s="29"/>
      <c r="M16" s="29"/>
      <c r="N16" s="29"/>
      <c r="O16" s="30"/>
      <c r="P16" s="24" t="s">
        <v>86</v>
      </c>
      <c r="Q16" s="25"/>
      <c r="R16" s="26"/>
      <c r="S16" s="27" t="s">
        <v>89</v>
      </c>
      <c r="T16" s="27"/>
      <c r="U16" s="27"/>
      <c r="V16" s="22">
        <v>40</v>
      </c>
      <c r="W16" s="22"/>
      <c r="X16" s="22"/>
      <c r="Y16" s="22">
        <v>800</v>
      </c>
      <c r="Z16" s="22"/>
      <c r="AA16" s="22"/>
      <c r="AB16" s="23">
        <v>0.5</v>
      </c>
      <c r="AC16" s="23"/>
      <c r="AD16" s="23"/>
      <c r="AE16" s="22">
        <f>ROUNDUP(Y16*AB16,0)</f>
        <v>400</v>
      </c>
      <c r="AF16" s="22"/>
      <c r="AG16" s="22"/>
    </row>
    <row r="17" spans="1:33" s="3" customFormat="1" ht="45" customHeight="1" x14ac:dyDescent="0.2">
      <c r="A17" s="19"/>
      <c r="B17" s="19"/>
      <c r="C17" s="19"/>
      <c r="D17" s="19"/>
      <c r="E17" s="28"/>
      <c r="F17" s="29"/>
      <c r="G17" s="30"/>
      <c r="H17" s="28"/>
      <c r="I17" s="29"/>
      <c r="J17" s="29"/>
      <c r="K17" s="29"/>
      <c r="L17" s="29"/>
      <c r="M17" s="29"/>
      <c r="N17" s="29"/>
      <c r="O17" s="30"/>
      <c r="P17" s="24"/>
      <c r="Q17" s="25"/>
      <c r="R17" s="26"/>
      <c r="S17" s="31"/>
      <c r="T17" s="31"/>
      <c r="U17" s="31"/>
      <c r="V17" s="22"/>
      <c r="W17" s="22"/>
      <c r="X17" s="22"/>
      <c r="Y17" s="22"/>
      <c r="Z17" s="22"/>
      <c r="AA17" s="22"/>
      <c r="AB17" s="23"/>
      <c r="AC17" s="23"/>
      <c r="AD17" s="23"/>
      <c r="AE17" s="22"/>
      <c r="AF17" s="22"/>
      <c r="AG17" s="22"/>
    </row>
  </sheetData>
  <mergeCells count="76">
    <mergeCell ref="A9:AG9"/>
    <mergeCell ref="A12:AG12"/>
    <mergeCell ref="E15:G15"/>
    <mergeCell ref="H15:O15"/>
    <mergeCell ref="Y11:AB11"/>
    <mergeCell ref="AC11:AG11"/>
    <mergeCell ref="A11:E11"/>
    <mergeCell ref="F11:J11"/>
    <mergeCell ref="K11:N11"/>
    <mergeCell ref="AB14:AD14"/>
    <mergeCell ref="AE14:AG14"/>
    <mergeCell ref="Y10:AB10"/>
    <mergeCell ref="AC10:AG10"/>
    <mergeCell ref="H13:O13"/>
    <mergeCell ref="AE13:AG13"/>
    <mergeCell ref="AB13:AD13"/>
    <mergeCell ref="A10:E10"/>
    <mergeCell ref="F10:J10"/>
    <mergeCell ref="K10:N10"/>
    <mergeCell ref="O10:S10"/>
    <mergeCell ref="P13:R13"/>
    <mergeCell ref="S13:U13"/>
    <mergeCell ref="S14:U14"/>
    <mergeCell ref="V14:X14"/>
    <mergeCell ref="Y14:AA14"/>
    <mergeCell ref="E16:G16"/>
    <mergeCell ref="E13:G13"/>
    <mergeCell ref="V13:X13"/>
    <mergeCell ref="Y13:AA13"/>
    <mergeCell ref="A6:E6"/>
    <mergeCell ref="AB2:AG2"/>
    <mergeCell ref="AB4:AG4"/>
    <mergeCell ref="AB6:AG6"/>
    <mergeCell ref="AB8:AG8"/>
    <mergeCell ref="AB7:AG7"/>
    <mergeCell ref="AB5:AG5"/>
    <mergeCell ref="AB3:AG3"/>
    <mergeCell ref="F2:AA2"/>
    <mergeCell ref="G3:AA8"/>
    <mergeCell ref="F3:F8"/>
    <mergeCell ref="AB1:AG1"/>
    <mergeCell ref="A1:E1"/>
    <mergeCell ref="A3:E3"/>
    <mergeCell ref="A5:E5"/>
    <mergeCell ref="F1:AA1"/>
    <mergeCell ref="A2:E2"/>
    <mergeCell ref="A4:E4"/>
    <mergeCell ref="A7:E7"/>
    <mergeCell ref="O11:S11"/>
    <mergeCell ref="T11:X11"/>
    <mergeCell ref="T10:X10"/>
    <mergeCell ref="AE16:AG16"/>
    <mergeCell ref="E14:G14"/>
    <mergeCell ref="H16:O16"/>
    <mergeCell ref="P16:R16"/>
    <mergeCell ref="S16:U16"/>
    <mergeCell ref="V16:X16"/>
    <mergeCell ref="Y15:AA15"/>
    <mergeCell ref="A8:E8"/>
    <mergeCell ref="Y16:AA16"/>
    <mergeCell ref="AB16:AD16"/>
    <mergeCell ref="H14:O14"/>
    <mergeCell ref="P14:R14"/>
    <mergeCell ref="E17:G17"/>
    <mergeCell ref="H17:O17"/>
    <mergeCell ref="P17:R17"/>
    <mergeCell ref="S17:U17"/>
    <mergeCell ref="V17:X17"/>
    <mergeCell ref="Y17:AA17"/>
    <mergeCell ref="AB17:AD17"/>
    <mergeCell ref="AE17:AG17"/>
    <mergeCell ref="P15:R15"/>
    <mergeCell ref="S15:U15"/>
    <mergeCell ref="V15:X15"/>
    <mergeCell ref="AB15:AD15"/>
    <mergeCell ref="AE15:AG15"/>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Y11" unlockedFormula="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6"/>
  <sheetViews>
    <sheetView zoomScale="194" zoomScaleNormal="194" workbookViewId="0">
      <selection activeCell="G6" sqref="G6"/>
    </sheetView>
  </sheetViews>
  <sheetFormatPr defaultColWidth="9.140625" defaultRowHeight="9" customHeight="1" x14ac:dyDescent="0.2"/>
  <cols>
    <col min="1" max="1" width="40.42578125" style="6" customWidth="1"/>
    <col min="2" max="2" width="8.7109375" style="6" customWidth="1"/>
    <col min="3" max="6" width="10.7109375" style="6" customWidth="1"/>
    <col min="7" max="9" width="12.7109375" style="6" customWidth="1"/>
    <col min="10" max="10" width="16.7109375" style="6" bestFit="1" customWidth="1"/>
    <col min="11" max="13" width="12.7109375" style="6" customWidth="1"/>
    <col min="14" max="16384" width="9.140625" style="6"/>
  </cols>
  <sheetData>
    <row r="1" spans="1:8" ht="9" customHeight="1" x14ac:dyDescent="0.2">
      <c r="A1" s="108" t="s">
        <v>43</v>
      </c>
      <c r="B1" s="110" t="str">
        <f>'APHIS 71'!A2</f>
        <v>0579-0117</v>
      </c>
      <c r="C1" s="111"/>
      <c r="D1" s="5"/>
      <c r="E1" s="5"/>
    </row>
    <row r="2" spans="1:8" ht="9" customHeight="1" x14ac:dyDescent="0.2">
      <c r="A2" s="109"/>
      <c r="B2" s="112"/>
      <c r="C2" s="113"/>
      <c r="D2" s="5"/>
      <c r="E2" s="5"/>
    </row>
    <row r="3" spans="1:8" ht="9" customHeight="1" x14ac:dyDescent="0.2">
      <c r="A3" s="109" t="s">
        <v>44</v>
      </c>
      <c r="B3" s="114" t="s">
        <v>87</v>
      </c>
      <c r="C3" s="115"/>
      <c r="D3" s="5"/>
      <c r="E3" s="5"/>
    </row>
    <row r="4" spans="1:8" ht="9" customHeight="1" x14ac:dyDescent="0.2">
      <c r="A4" s="109"/>
      <c r="B4" s="116"/>
      <c r="C4" s="117"/>
      <c r="D4" s="5"/>
      <c r="E4" s="5"/>
    </row>
    <row r="5" spans="1:8" ht="9" customHeight="1" x14ac:dyDescent="0.2">
      <c r="A5" s="109" t="s">
        <v>45</v>
      </c>
      <c r="B5" s="118" t="s">
        <v>46</v>
      </c>
      <c r="C5" s="119"/>
      <c r="D5" s="7"/>
      <c r="E5" s="7"/>
      <c r="F5" s="7"/>
      <c r="H5" s="8"/>
    </row>
    <row r="6" spans="1:8" ht="9" customHeight="1" x14ac:dyDescent="0.2">
      <c r="A6" s="109"/>
      <c r="B6" s="120"/>
      <c r="C6" s="121"/>
      <c r="D6" s="97" t="s">
        <v>56</v>
      </c>
      <c r="E6" s="98"/>
      <c r="F6" s="9" t="s">
        <v>57</v>
      </c>
      <c r="G6" s="17" t="s">
        <v>75</v>
      </c>
    </row>
    <row r="7" spans="1:8" ht="10.15" customHeight="1" x14ac:dyDescent="0.2">
      <c r="A7" s="99" t="s">
        <v>47</v>
      </c>
      <c r="B7" s="100"/>
      <c r="C7" s="102">
        <f>'APHIS 71'!A11</f>
        <v>110</v>
      </c>
      <c r="D7" s="104"/>
      <c r="E7" s="105"/>
    </row>
    <row r="8" spans="1:8" ht="10.15" customHeight="1" x14ac:dyDescent="0.2">
      <c r="A8" s="99"/>
      <c r="B8" s="101"/>
      <c r="C8" s="103"/>
      <c r="D8" s="106" t="s">
        <v>59</v>
      </c>
      <c r="E8" s="107"/>
      <c r="F8" s="12">
        <f>SUMIFS('APHIS 71'!$V$15:$V$294,'APHIS 71'!$B$15:$B$294,"=FG", 'APHIS 71'!$C$15:$C$294,"=?")</f>
        <v>0</v>
      </c>
      <c r="H8" s="10"/>
    </row>
    <row r="9" spans="1:8" ht="10.15" customHeight="1" x14ac:dyDescent="0.2">
      <c r="A9" s="99" t="s">
        <v>48</v>
      </c>
      <c r="B9" s="101"/>
      <c r="C9" s="122">
        <f>C11/C7</f>
        <v>20</v>
      </c>
      <c r="D9" s="106" t="s">
        <v>58</v>
      </c>
      <c r="E9" s="107"/>
      <c r="F9" s="13">
        <f>SUMIFS('APHIS 71'!$V$15:$V$294,'APHIS 71'!$B$15:$B$294,"=S1", 'APHIS 71'!$C$15:$C$294,"=?")</f>
        <v>70</v>
      </c>
      <c r="H9" s="10"/>
    </row>
    <row r="10" spans="1:8" ht="10.15" customHeight="1" x14ac:dyDescent="0.2">
      <c r="A10" s="99"/>
      <c r="B10" s="101"/>
      <c r="C10" s="122"/>
      <c r="D10" s="106" t="s">
        <v>60</v>
      </c>
      <c r="E10" s="107"/>
      <c r="F10" s="12">
        <f>SUMIFS('APHIS 71'!$V$15:$V$294,'APHIS 71'!$B$15:$B$294,"=S2", 'APHIS 71'!$C$15:$C$294,"=?")</f>
        <v>0</v>
      </c>
      <c r="H10" s="10"/>
    </row>
    <row r="11" spans="1:8" ht="10.15" customHeight="1" x14ac:dyDescent="0.2">
      <c r="A11" s="99" t="s">
        <v>49</v>
      </c>
      <c r="B11" s="101"/>
      <c r="C11" s="103">
        <f>'APHIS 71'!F11</f>
        <v>2200</v>
      </c>
      <c r="D11" s="106" t="s">
        <v>61</v>
      </c>
      <c r="E11" s="107"/>
      <c r="F11" s="12">
        <f>SUMIFS('APHIS 71'!$V$15:$V$294,'APHIS 71'!$B$15:$B$294,"=S3", 'APHIS 71'!$C$15:$C$294,"=?")</f>
        <v>0</v>
      </c>
      <c r="H11" s="10"/>
    </row>
    <row r="12" spans="1:8" ht="10.15" customHeight="1" x14ac:dyDescent="0.2">
      <c r="A12" s="99"/>
      <c r="B12" s="101"/>
      <c r="C12" s="103"/>
      <c r="D12" s="106" t="s">
        <v>62</v>
      </c>
      <c r="E12" s="107"/>
      <c r="F12" s="12">
        <f>SUMIFS('APHIS 71'!$V$15:$V$294,'APHIS 71'!$B$15:$B$294,"=P1", 'APHIS 71'!$C$15:$C$294,"=?")</f>
        <v>40</v>
      </c>
      <c r="H12" s="10"/>
    </row>
    <row r="13" spans="1:8" ht="10.15" customHeight="1" x14ac:dyDescent="0.2">
      <c r="A13" s="99" t="s">
        <v>50</v>
      </c>
      <c r="B13" s="101"/>
      <c r="C13" s="103">
        <f>'APHIS 71'!T11</f>
        <v>1100</v>
      </c>
      <c r="D13" s="106" t="s">
        <v>63</v>
      </c>
      <c r="E13" s="107"/>
      <c r="F13" s="12">
        <f>SUMIFS('APHIS 71'!$V$15:$V$294,'APHIS 71'!$B$15:$B$294,"=P2", 'APHIS 71'!$C$15:$C$294,"=?")</f>
        <v>0</v>
      </c>
      <c r="G13" s="11"/>
      <c r="H13" s="10"/>
    </row>
    <row r="14" spans="1:8" ht="10.15" customHeight="1" x14ac:dyDescent="0.2">
      <c r="A14" s="99"/>
      <c r="B14" s="101"/>
      <c r="C14" s="103"/>
      <c r="D14" s="106" t="s">
        <v>64</v>
      </c>
      <c r="E14" s="107"/>
      <c r="F14" s="12">
        <f>SUMIFS('APHIS 71'!$V$15:$V$294,'APHIS 71'!$B$15:$B$294,"=P3", 'APHIS 71'!$C$15:$C$294,"=?")</f>
        <v>0</v>
      </c>
      <c r="G14" s="11"/>
      <c r="H14" s="10"/>
    </row>
    <row r="15" spans="1:8" ht="10.15" customHeight="1" x14ac:dyDescent="0.2">
      <c r="A15" s="104" t="s">
        <v>51</v>
      </c>
      <c r="B15" s="124"/>
      <c r="C15" s="126">
        <f>C13/C11</f>
        <v>0.5</v>
      </c>
      <c r="D15" s="106" t="s">
        <v>65</v>
      </c>
      <c r="E15" s="107"/>
      <c r="F15" s="14">
        <f>SUMIFS('APHIS 71'!$V$15:$V$294,'APHIS 71'!$B$15:$B$294,"=I", 'APHIS 71'!$C$15:$C$294,"=?")</f>
        <v>0</v>
      </c>
    </row>
    <row r="16" spans="1:8" ht="10.15" customHeight="1" thickBot="1" x14ac:dyDescent="0.25">
      <c r="A16" s="123"/>
      <c r="B16" s="125"/>
      <c r="C16" s="127"/>
      <c r="D16" s="128"/>
      <c r="E16" s="129"/>
      <c r="F16" s="12">
        <f>SUM(F8:F15)</f>
        <v>110</v>
      </c>
    </row>
    <row r="17" spans="1:6" ht="9" customHeight="1" thickBot="1" x14ac:dyDescent="0.25"/>
    <row r="18" spans="1:6" ht="12" customHeight="1" x14ac:dyDescent="0.2">
      <c r="A18" s="108" t="s">
        <v>45</v>
      </c>
      <c r="B18" s="134" t="s">
        <v>67</v>
      </c>
      <c r="C18" s="135"/>
      <c r="D18" s="136" t="s">
        <v>53</v>
      </c>
      <c r="E18" s="138" t="s">
        <v>54</v>
      </c>
      <c r="F18" s="140" t="s">
        <v>55</v>
      </c>
    </row>
    <row r="19" spans="1:6" ht="12" customHeight="1" x14ac:dyDescent="0.2">
      <c r="A19" s="109"/>
      <c r="B19" s="120"/>
      <c r="C19" s="121"/>
      <c r="D19" s="137"/>
      <c r="E19" s="139"/>
      <c r="F19" s="141"/>
    </row>
    <row r="20" spans="1:6" ht="9" customHeight="1" x14ac:dyDescent="0.2">
      <c r="A20" s="99" t="s">
        <v>47</v>
      </c>
      <c r="B20" s="100"/>
      <c r="C20" s="142">
        <f>F8</f>
        <v>0</v>
      </c>
      <c r="D20" s="132"/>
      <c r="E20" s="133"/>
      <c r="F20" s="130"/>
    </row>
    <row r="21" spans="1:6" ht="9" customHeight="1" x14ac:dyDescent="0.2">
      <c r="A21" s="99"/>
      <c r="B21" s="101"/>
      <c r="C21" s="143"/>
      <c r="D21" s="132"/>
      <c r="E21" s="133"/>
      <c r="F21" s="130"/>
    </row>
    <row r="22" spans="1:6" ht="9" customHeight="1" x14ac:dyDescent="0.2">
      <c r="A22" s="99" t="s">
        <v>48</v>
      </c>
      <c r="B22" s="101"/>
      <c r="C22" s="131" t="e">
        <f>C24/C20</f>
        <v>#DIV/0!</v>
      </c>
      <c r="D22" s="132"/>
      <c r="E22" s="133"/>
      <c r="F22" s="130"/>
    </row>
    <row r="23" spans="1:6" ht="9" customHeight="1" x14ac:dyDescent="0.2">
      <c r="A23" s="99"/>
      <c r="B23" s="101"/>
      <c r="C23" s="131"/>
      <c r="D23" s="132"/>
      <c r="E23" s="133"/>
      <c r="F23" s="130"/>
    </row>
    <row r="24" spans="1:6" ht="9" customHeight="1" x14ac:dyDescent="0.2">
      <c r="A24" s="99" t="s">
        <v>49</v>
      </c>
      <c r="B24" s="101"/>
      <c r="C24" s="143">
        <f>SUMIF('APHIS 71'!$B$15:$B$294,"=FG",'APHIS 71'!$Y$15:$Y$294)</f>
        <v>0</v>
      </c>
      <c r="D24" s="153"/>
      <c r="E24" s="154"/>
      <c r="F24" s="155"/>
    </row>
    <row r="25" spans="1:6" ht="9" customHeight="1" x14ac:dyDescent="0.2">
      <c r="A25" s="99"/>
      <c r="B25" s="101"/>
      <c r="C25" s="143"/>
      <c r="D25" s="153"/>
      <c r="E25" s="154"/>
      <c r="F25" s="155"/>
    </row>
    <row r="26" spans="1:6" ht="9" customHeight="1" x14ac:dyDescent="0.2">
      <c r="A26" s="99" t="s">
        <v>50</v>
      </c>
      <c r="B26" s="101"/>
      <c r="C26" s="143">
        <f>SUMIF('APHIS 71'!$B$15:$B$294,"=FG",'APHIS 71'!$AE$15:$AE$294)</f>
        <v>0</v>
      </c>
      <c r="D26" s="147">
        <f>SUMIFS('APHIS 71'!$AE$15:$AE$294,'APHIS 71'!$B$15:$B$294,"=FG", 'APHIS 71'!$D$15:$D$294,"=I")</f>
        <v>0</v>
      </c>
      <c r="E26" s="149">
        <f>SUMIFS('APHIS 71'!$AE$15:$AE$294,'APHIS 71'!$B$15:$B$294,"=FG", 'APHIS 71'!$D$15:$D$294,"=R")</f>
        <v>0</v>
      </c>
      <c r="F26" s="151">
        <f>SUMIFS('APHIS 71'!$AE$15:$AE$294,'APHIS 71'!$B$15:$B$294,"=FG", 'APHIS 71'!$D$15:$D$294,"=TP")</f>
        <v>0</v>
      </c>
    </row>
    <row r="27" spans="1:6" ht="9" customHeight="1" thickBot="1" x14ac:dyDescent="0.25">
      <c r="A27" s="144"/>
      <c r="B27" s="145"/>
      <c r="C27" s="146"/>
      <c r="D27" s="148">
        <f>SUMIFS('APHIS 71'!$V$15:$V$294,'APHIS 71'!$B$15:$B$294,"=FG", 'APHIS 71'!$C$15:$C$294,"=?")</f>
        <v>0</v>
      </c>
      <c r="E27" s="150">
        <f>SUMIFS('APHIS 71'!$V$15:$V$294,'APHIS 71'!$B$15:$B$294,"=FG", 'APHIS 71'!$C$15:$C$294,"=?")</f>
        <v>0</v>
      </c>
      <c r="F27" s="152">
        <f>SUMIFS('APHIS 71'!$V$15:$V$294,'APHIS 71'!$B$15:$B$294,"=FG", 'APHIS 71'!$C$15:$C$294,"=?")</f>
        <v>0</v>
      </c>
    </row>
    <row r="28" spans="1:6" ht="9" customHeight="1" x14ac:dyDescent="0.2">
      <c r="A28" s="157" t="s">
        <v>69</v>
      </c>
      <c r="B28" s="158"/>
      <c r="C28" s="159">
        <f>SUMIFS('APHIS 71'!$Y$15:$Y$294,'APHIS 71'!$B$15:$B$294,"=FG", 'APHIS 71'!$A$15:$A$294,"=E")</f>
        <v>0</v>
      </c>
      <c r="D28" s="160"/>
      <c r="E28" s="162"/>
      <c r="F28" s="164"/>
    </row>
    <row r="29" spans="1:6" ht="9" customHeight="1" x14ac:dyDescent="0.2">
      <c r="A29" s="99"/>
      <c r="B29" s="100"/>
      <c r="C29" s="143">
        <f>SUMIFS('APHIS 71'!$V$15:$V$294,'APHIS 71'!$B$15:$B$294,"=FG", 'APHIS 71'!$C$15:$C$294,"=?")</f>
        <v>0</v>
      </c>
      <c r="D29" s="161"/>
      <c r="E29" s="163"/>
      <c r="F29" s="165"/>
    </row>
    <row r="30" spans="1:6" ht="9" customHeight="1" x14ac:dyDescent="0.2">
      <c r="A30" s="166" t="s">
        <v>70</v>
      </c>
      <c r="B30" s="167"/>
      <c r="C30" s="142">
        <f>SUMIFS('APHIS 71'!$AE$15:$AE$294,'APHIS 71'!$B$15:$B$294,"=FG", 'APHIS 71'!$A$15:$A$294,"=E")</f>
        <v>0</v>
      </c>
      <c r="D30" s="169"/>
      <c r="E30" s="171"/>
      <c r="F30" s="173"/>
    </row>
    <row r="31" spans="1:6" ht="9" customHeight="1" thickBot="1" x14ac:dyDescent="0.25">
      <c r="A31" s="144"/>
      <c r="B31" s="168"/>
      <c r="C31" s="146">
        <f>SUMIFS('APHIS 71'!$V$15:$V$294,'APHIS 71'!$B$15:$B$294,"=FG", 'APHIS 71'!$C$15:$C$294,"=?")</f>
        <v>0</v>
      </c>
      <c r="D31" s="170"/>
      <c r="E31" s="172"/>
      <c r="F31" s="174"/>
    </row>
    <row r="32" spans="1:6" ht="9" customHeight="1" thickBot="1" x14ac:dyDescent="0.25"/>
    <row r="33" spans="1:6" ht="12" customHeight="1" x14ac:dyDescent="0.2">
      <c r="A33" s="108" t="s">
        <v>45</v>
      </c>
      <c r="B33" s="134" t="s">
        <v>68</v>
      </c>
      <c r="C33" s="135"/>
      <c r="D33" s="136" t="s">
        <v>53</v>
      </c>
      <c r="E33" s="138" t="s">
        <v>54</v>
      </c>
      <c r="F33" s="140" t="s">
        <v>55</v>
      </c>
    </row>
    <row r="34" spans="1:6" ht="12" customHeight="1" x14ac:dyDescent="0.2">
      <c r="A34" s="109"/>
      <c r="B34" s="120"/>
      <c r="C34" s="121"/>
      <c r="D34" s="137"/>
      <c r="E34" s="139"/>
      <c r="F34" s="141"/>
    </row>
    <row r="35" spans="1:6" ht="9" customHeight="1" x14ac:dyDescent="0.2">
      <c r="A35" s="99" t="s">
        <v>47</v>
      </c>
      <c r="B35" s="100"/>
      <c r="C35" s="142">
        <f>SUM(F9:F11)</f>
        <v>70</v>
      </c>
      <c r="D35" s="132"/>
      <c r="E35" s="133"/>
      <c r="F35" s="130"/>
    </row>
    <row r="36" spans="1:6" ht="9" customHeight="1" x14ac:dyDescent="0.2">
      <c r="A36" s="99"/>
      <c r="B36" s="101"/>
      <c r="C36" s="143"/>
      <c r="D36" s="132"/>
      <c r="E36" s="133"/>
      <c r="F36" s="130"/>
    </row>
    <row r="37" spans="1:6" ht="9" customHeight="1" x14ac:dyDescent="0.2">
      <c r="A37" s="99" t="s">
        <v>48</v>
      </c>
      <c r="B37" s="101"/>
      <c r="C37" s="156">
        <f>C39/C35</f>
        <v>20</v>
      </c>
      <c r="D37" s="132"/>
      <c r="E37" s="133"/>
      <c r="F37" s="130"/>
    </row>
    <row r="38" spans="1:6" ht="9" customHeight="1" x14ac:dyDescent="0.2">
      <c r="A38" s="99"/>
      <c r="B38" s="101"/>
      <c r="C38" s="156"/>
      <c r="D38" s="132"/>
      <c r="E38" s="133"/>
      <c r="F38" s="130"/>
    </row>
    <row r="39" spans="1:6" ht="9" customHeight="1" x14ac:dyDescent="0.2">
      <c r="A39" s="99" t="s">
        <v>49</v>
      </c>
      <c r="B39" s="101"/>
      <c r="C39" s="143">
        <f>SUMIF('APHIS 71'!$B$15:$B$294,"=S?",'APHIS 71'!$Y$15:$Y$294)</f>
        <v>1400</v>
      </c>
      <c r="D39" s="153"/>
      <c r="E39" s="154"/>
      <c r="F39" s="155"/>
    </row>
    <row r="40" spans="1:6" ht="9" customHeight="1" x14ac:dyDescent="0.2">
      <c r="A40" s="99"/>
      <c r="B40" s="101"/>
      <c r="C40" s="143"/>
      <c r="D40" s="153"/>
      <c r="E40" s="154"/>
      <c r="F40" s="155"/>
    </row>
    <row r="41" spans="1:6" ht="9" customHeight="1" x14ac:dyDescent="0.2">
      <c r="A41" s="99" t="s">
        <v>50</v>
      </c>
      <c r="B41" s="101"/>
      <c r="C41" s="143">
        <f>SUMIF('APHIS 71'!$B$15:$B$294,"=S?",'APHIS 71'!$AE$15:$AE$294)</f>
        <v>700</v>
      </c>
      <c r="D41" s="147">
        <f>SUMIFS('APHIS 71'!$AE$15:$AE$294,'APHIS 71'!$B$15:$B$294,"=S?", 'APHIS 71'!$D$15:$D$294,"=I")</f>
        <v>700</v>
      </c>
      <c r="E41" s="149">
        <f>SUMIFS('APHIS 71'!$AE$15:$AE$294,'APHIS 71'!$B$15:$B$294,"=S?", 'APHIS 71'!$D$15:$D$294,"=R")</f>
        <v>0</v>
      </c>
      <c r="F41" s="151">
        <f>SUMIFS('APHIS 71'!$AE$15:$AE$294,'APHIS 71'!$B$15:$B$294,"=S?", 'APHIS 71'!$D$15:$D$294,"=TP")</f>
        <v>0</v>
      </c>
    </row>
    <row r="42" spans="1:6" ht="9" customHeight="1" thickBot="1" x14ac:dyDescent="0.25">
      <c r="A42" s="144"/>
      <c r="B42" s="101"/>
      <c r="C42" s="146"/>
      <c r="D42" s="148">
        <f>SUMIFS('APHIS 71'!$V$15:$V$294,'APHIS 71'!$B$15:$B$294,"=FG", 'APHIS 71'!$C$15:$C$294,"=?")</f>
        <v>0</v>
      </c>
      <c r="E42" s="150">
        <f>SUMIFS('APHIS 71'!$V$15:$V$294,'APHIS 71'!$B$15:$B$294,"=FG", 'APHIS 71'!$C$15:$C$294,"=?")</f>
        <v>0</v>
      </c>
      <c r="F42" s="152">
        <f>SUMIFS('APHIS 71'!$V$15:$V$294,'APHIS 71'!$B$15:$B$294,"=FG", 'APHIS 71'!$C$15:$C$294,"=?")</f>
        <v>0</v>
      </c>
    </row>
    <row r="43" spans="1:6" ht="9" customHeight="1" x14ac:dyDescent="0.2">
      <c r="A43" s="157" t="s">
        <v>69</v>
      </c>
      <c r="B43" s="158"/>
      <c r="C43" s="159">
        <f>SUMIFS('APHIS 71'!$Y$15:$Y$294,'APHIS 71'!$B$15:$B$294,"=S?", 'APHIS 71'!$A$15:$A$294,"=E")</f>
        <v>1400</v>
      </c>
      <c r="D43" s="160"/>
      <c r="E43" s="162"/>
      <c r="F43" s="164"/>
    </row>
    <row r="44" spans="1:6" ht="9" customHeight="1" x14ac:dyDescent="0.2">
      <c r="A44" s="99"/>
      <c r="B44" s="100"/>
      <c r="C44" s="143">
        <f>SUMIFS('APHIS 71'!$V$15:$V$294,'APHIS 71'!$B$15:$B$294,"=FG", 'APHIS 71'!$C$15:$C$294,"=?")</f>
        <v>0</v>
      </c>
      <c r="D44" s="161"/>
      <c r="E44" s="163"/>
      <c r="F44" s="165"/>
    </row>
    <row r="45" spans="1:6" ht="9" customHeight="1" x14ac:dyDescent="0.2">
      <c r="A45" s="166" t="s">
        <v>70</v>
      </c>
      <c r="B45" s="167"/>
      <c r="C45" s="142">
        <f>SUMIFS('APHIS 71'!$AE$15:$AE$294,'APHIS 71'!$B$15:$B$294,"=S?", 'APHIS 71'!$A$15:$A$294,"=E")</f>
        <v>700</v>
      </c>
      <c r="D45" s="169"/>
      <c r="E45" s="171"/>
      <c r="F45" s="173"/>
    </row>
    <row r="46" spans="1:6" ht="9" customHeight="1" thickBot="1" x14ac:dyDescent="0.25">
      <c r="A46" s="144"/>
      <c r="B46" s="168"/>
      <c r="C46" s="146">
        <f>SUMIFS('APHIS 71'!$V$15:$V$294,'APHIS 71'!$B$15:$B$294,"=FG", 'APHIS 71'!$C$15:$C$294,"=?")</f>
        <v>0</v>
      </c>
      <c r="D46" s="170"/>
      <c r="E46" s="172"/>
      <c r="F46" s="174"/>
    </row>
    <row r="47" spans="1:6" ht="9" customHeight="1" thickBot="1" x14ac:dyDescent="0.25"/>
    <row r="48" spans="1:6" ht="12" customHeight="1" x14ac:dyDescent="0.2">
      <c r="A48" s="108" t="s">
        <v>45</v>
      </c>
      <c r="B48" s="134" t="s">
        <v>66</v>
      </c>
      <c r="C48" s="135"/>
      <c r="D48" s="136" t="s">
        <v>53</v>
      </c>
      <c r="E48" s="138" t="s">
        <v>54</v>
      </c>
      <c r="F48" s="140" t="s">
        <v>55</v>
      </c>
    </row>
    <row r="49" spans="1:6" ht="12" customHeight="1" x14ac:dyDescent="0.2">
      <c r="A49" s="109"/>
      <c r="B49" s="120"/>
      <c r="C49" s="121"/>
      <c r="D49" s="137"/>
      <c r="E49" s="139"/>
      <c r="F49" s="141"/>
    </row>
    <row r="50" spans="1:6" ht="9" customHeight="1" x14ac:dyDescent="0.2">
      <c r="A50" s="99" t="s">
        <v>47</v>
      </c>
      <c r="B50" s="100"/>
      <c r="C50" s="142">
        <f>SUM(F12:F14)</f>
        <v>40</v>
      </c>
      <c r="D50" s="132"/>
      <c r="E50" s="133"/>
      <c r="F50" s="130"/>
    </row>
    <row r="51" spans="1:6" ht="9" customHeight="1" x14ac:dyDescent="0.2">
      <c r="A51" s="99"/>
      <c r="B51" s="101"/>
      <c r="C51" s="143"/>
      <c r="D51" s="132"/>
      <c r="E51" s="133"/>
      <c r="F51" s="130"/>
    </row>
    <row r="52" spans="1:6" ht="9" customHeight="1" x14ac:dyDescent="0.2">
      <c r="A52" s="99" t="s">
        <v>48</v>
      </c>
      <c r="B52" s="101"/>
      <c r="C52" s="156">
        <f>C54/C50</f>
        <v>20</v>
      </c>
      <c r="D52" s="132"/>
      <c r="E52" s="133"/>
      <c r="F52" s="130"/>
    </row>
    <row r="53" spans="1:6" ht="9" customHeight="1" x14ac:dyDescent="0.2">
      <c r="A53" s="99"/>
      <c r="B53" s="101"/>
      <c r="C53" s="156"/>
      <c r="D53" s="132"/>
      <c r="E53" s="133"/>
      <c r="F53" s="130"/>
    </row>
    <row r="54" spans="1:6" ht="9" customHeight="1" x14ac:dyDescent="0.2">
      <c r="A54" s="99" t="s">
        <v>49</v>
      </c>
      <c r="B54" s="101"/>
      <c r="C54" s="143">
        <f>SUMIF('APHIS 71'!$B$15:$B$294,"=P?",'APHIS 71'!$Y$15:$Y$294)</f>
        <v>800</v>
      </c>
      <c r="D54" s="153"/>
      <c r="E54" s="154"/>
      <c r="F54" s="155"/>
    </row>
    <row r="55" spans="1:6" ht="9" customHeight="1" x14ac:dyDescent="0.2">
      <c r="A55" s="99"/>
      <c r="B55" s="101"/>
      <c r="C55" s="143"/>
      <c r="D55" s="153"/>
      <c r="E55" s="154"/>
      <c r="F55" s="155"/>
    </row>
    <row r="56" spans="1:6" ht="9" customHeight="1" x14ac:dyDescent="0.2">
      <c r="A56" s="99" t="s">
        <v>50</v>
      </c>
      <c r="B56" s="101"/>
      <c r="C56" s="143">
        <f>SUMIF('APHIS 71'!$B$15:$B$294,"=P?",'APHIS 71'!$AE$15:$AE$294)</f>
        <v>400</v>
      </c>
      <c r="D56" s="147">
        <f>SUMIFS('APHIS 71'!$AE$15:$AE$294,'APHIS 71'!$B$15:$B$294,"=P?", 'APHIS 71'!$D$15:$D$294,"=I")</f>
        <v>400</v>
      </c>
      <c r="E56" s="149">
        <f>SUMIFS('APHIS 71'!$AE$15:$AE$294,'APHIS 71'!$B$15:$B$294,"=P?", 'APHIS 71'!$D$15:$D$294,"=R")</f>
        <v>0</v>
      </c>
      <c r="F56" s="151">
        <f>SUMIFS('APHIS 71'!$AE$15:$AE$294,'APHIS 71'!$B$15:$B$294,"=P?", 'APHIS 71'!$D$15:$D$294,"=TP")</f>
        <v>0</v>
      </c>
    </row>
    <row r="57" spans="1:6" ht="9" customHeight="1" thickBot="1" x14ac:dyDescent="0.25">
      <c r="A57" s="144"/>
      <c r="B57" s="101"/>
      <c r="C57" s="146"/>
      <c r="D57" s="148">
        <f>SUMIFS('APHIS 71'!$V$15:$V$294,'APHIS 71'!$B$15:$B$294,"=FG", 'APHIS 71'!$C$15:$C$294,"=?")</f>
        <v>0</v>
      </c>
      <c r="E57" s="150">
        <f>SUMIFS('APHIS 71'!$V$15:$V$294,'APHIS 71'!$B$15:$B$294,"=FG", 'APHIS 71'!$C$15:$C$294,"=?")</f>
        <v>0</v>
      </c>
      <c r="F57" s="152">
        <f>SUMIFS('APHIS 71'!$V$15:$V$294,'APHIS 71'!$B$15:$B$294,"=FG", 'APHIS 71'!$C$15:$C$294,"=?")</f>
        <v>0</v>
      </c>
    </row>
    <row r="58" spans="1:6" ht="9" customHeight="1" x14ac:dyDescent="0.2">
      <c r="A58" s="157" t="s">
        <v>69</v>
      </c>
      <c r="B58" s="158"/>
      <c r="C58" s="159">
        <f>SUMIFS('APHIS 71'!$Y$15:$Y$294,'APHIS 71'!$B$15:$B$294,"=P?", 'APHIS 71'!$A$15:$A$294,"=E")</f>
        <v>800</v>
      </c>
      <c r="D58" s="160"/>
      <c r="E58" s="162"/>
      <c r="F58" s="164"/>
    </row>
    <row r="59" spans="1:6" ht="9" customHeight="1" x14ac:dyDescent="0.2">
      <c r="A59" s="99"/>
      <c r="B59" s="100"/>
      <c r="C59" s="143">
        <f>SUMIFS('APHIS 71'!$V$15:$V$294,'APHIS 71'!$B$15:$B$294,"=FG", 'APHIS 71'!$C$15:$C$294,"=?")</f>
        <v>0</v>
      </c>
      <c r="D59" s="161"/>
      <c r="E59" s="163"/>
      <c r="F59" s="165"/>
    </row>
    <row r="60" spans="1:6" ht="9" customHeight="1" x14ac:dyDescent="0.2">
      <c r="A60" s="166" t="s">
        <v>70</v>
      </c>
      <c r="B60" s="167"/>
      <c r="C60" s="142">
        <f>SUMIFS('APHIS 71'!$AE$15:$AE$294,'APHIS 71'!$B$15:$B$294,"=P?", 'APHIS 71'!$A$15:$A$294,"=E")</f>
        <v>400</v>
      </c>
      <c r="D60" s="169"/>
      <c r="E60" s="171"/>
      <c r="F60" s="173"/>
    </row>
    <row r="61" spans="1:6" ht="9" customHeight="1" thickBot="1" x14ac:dyDescent="0.25">
      <c r="A61" s="144"/>
      <c r="B61" s="168"/>
      <c r="C61" s="146">
        <f>SUMIFS('APHIS 71'!$V$15:$V$294,'APHIS 71'!$B$15:$B$294,"=FG", 'APHIS 71'!$C$15:$C$294,"=?")</f>
        <v>0</v>
      </c>
      <c r="D61" s="170"/>
      <c r="E61" s="172"/>
      <c r="F61" s="174"/>
    </row>
    <row r="62" spans="1:6" ht="9" customHeight="1" thickBot="1" x14ac:dyDescent="0.25"/>
    <row r="63" spans="1:6" ht="12" customHeight="1" x14ac:dyDescent="0.2">
      <c r="A63" s="108" t="s">
        <v>45</v>
      </c>
      <c r="B63" s="134" t="s">
        <v>52</v>
      </c>
      <c r="C63" s="135"/>
      <c r="D63" s="136" t="s">
        <v>53</v>
      </c>
      <c r="E63" s="138" t="s">
        <v>54</v>
      </c>
      <c r="F63" s="140" t="s">
        <v>55</v>
      </c>
    </row>
    <row r="64" spans="1:6" ht="12" customHeight="1" x14ac:dyDescent="0.2">
      <c r="A64" s="109"/>
      <c r="B64" s="120"/>
      <c r="C64" s="121"/>
      <c r="D64" s="137"/>
      <c r="E64" s="139"/>
      <c r="F64" s="141"/>
    </row>
    <row r="65" spans="1:6" ht="9" customHeight="1" x14ac:dyDescent="0.2">
      <c r="A65" s="99" t="s">
        <v>47</v>
      </c>
      <c r="B65" s="100"/>
      <c r="C65" s="142">
        <f>F15</f>
        <v>0</v>
      </c>
      <c r="D65" s="132"/>
      <c r="E65" s="133"/>
      <c r="F65" s="130"/>
    </row>
    <row r="66" spans="1:6" ht="9" customHeight="1" x14ac:dyDescent="0.2">
      <c r="A66" s="99"/>
      <c r="B66" s="101"/>
      <c r="C66" s="143"/>
      <c r="D66" s="132"/>
      <c r="E66" s="133"/>
      <c r="F66" s="130"/>
    </row>
    <row r="67" spans="1:6" ht="9" customHeight="1" x14ac:dyDescent="0.2">
      <c r="A67" s="99" t="s">
        <v>48</v>
      </c>
      <c r="B67" s="101"/>
      <c r="C67" s="156" t="e">
        <f>C69/C65</f>
        <v>#DIV/0!</v>
      </c>
      <c r="D67" s="132"/>
      <c r="E67" s="133"/>
      <c r="F67" s="130"/>
    </row>
    <row r="68" spans="1:6" ht="9" customHeight="1" x14ac:dyDescent="0.2">
      <c r="A68" s="99"/>
      <c r="B68" s="101"/>
      <c r="C68" s="156"/>
      <c r="D68" s="132"/>
      <c r="E68" s="133"/>
      <c r="F68" s="130"/>
    </row>
    <row r="69" spans="1:6" ht="9" customHeight="1" x14ac:dyDescent="0.2">
      <c r="A69" s="99" t="s">
        <v>49</v>
      </c>
      <c r="B69" s="101"/>
      <c r="C69" s="143">
        <f>SUMIF('APHIS 71'!$B$15:$B$294,"=I",'APHIS 71'!$Y$15:$Y$294)</f>
        <v>0</v>
      </c>
      <c r="D69" s="153"/>
      <c r="E69" s="154"/>
      <c r="F69" s="155"/>
    </row>
    <row r="70" spans="1:6" ht="9" customHeight="1" x14ac:dyDescent="0.2">
      <c r="A70" s="99"/>
      <c r="B70" s="101"/>
      <c r="C70" s="143"/>
      <c r="D70" s="153"/>
      <c r="E70" s="154"/>
      <c r="F70" s="155"/>
    </row>
    <row r="71" spans="1:6" ht="9" customHeight="1" x14ac:dyDescent="0.2">
      <c r="A71" s="99" t="s">
        <v>50</v>
      </c>
      <c r="B71" s="101"/>
      <c r="C71" s="143">
        <f>SUMIF('APHIS 71'!$B$15:$B$294,"=I",'APHIS 71'!$AE$15:$AE$294)</f>
        <v>0</v>
      </c>
      <c r="D71" s="147">
        <f>SUMIFS('APHIS 71'!$AE$15:$AE$294,'APHIS 71'!$B$15:$B$294,"=I", 'APHIS 71'!$D$15:$D$294,"=I")</f>
        <v>0</v>
      </c>
      <c r="E71" s="149">
        <f>SUMIFS('APHIS 71'!$AE$15:$AE$294,'APHIS 71'!$B$15:$B$294,"=I", 'APHIS 71'!$D$15:$D$294,"=R")</f>
        <v>0</v>
      </c>
      <c r="F71" s="151">
        <f>SUMIFS('APHIS 71'!$AE$15:$AE$294,'APHIS 71'!$B$15:$B$294,"=I", 'APHIS 71'!$D$15:$D$294,"=TP")</f>
        <v>0</v>
      </c>
    </row>
    <row r="72" spans="1:6" ht="9" customHeight="1" thickBot="1" x14ac:dyDescent="0.25">
      <c r="A72" s="144"/>
      <c r="B72" s="101"/>
      <c r="C72" s="146"/>
      <c r="D72" s="148">
        <f>SUMIFS('APHIS 71'!$V$15:$V$294,'APHIS 71'!$B$15:$B$294,"=FG", 'APHIS 71'!$C$15:$C$294,"=?")</f>
        <v>0</v>
      </c>
      <c r="E72" s="150">
        <f>SUMIFS('APHIS 71'!$V$15:$V$294,'APHIS 71'!$B$15:$B$294,"=FG", 'APHIS 71'!$C$15:$C$294,"=?")</f>
        <v>0</v>
      </c>
      <c r="F72" s="152">
        <f>SUMIFS('APHIS 71'!$V$15:$V$294,'APHIS 71'!$B$15:$B$294,"=FG", 'APHIS 71'!$C$15:$C$294,"=?")</f>
        <v>0</v>
      </c>
    </row>
    <row r="73" spans="1:6" ht="9" customHeight="1" x14ac:dyDescent="0.2">
      <c r="A73" s="157" t="s">
        <v>69</v>
      </c>
      <c r="B73" s="158"/>
      <c r="C73" s="159">
        <f>SUMIFS('APHIS 71'!$Y$15:$Y$294,'APHIS 71'!$B$15:$B$294,"=I", 'APHIS 71'!$A$15:$A$294,"=E")</f>
        <v>0</v>
      </c>
      <c r="D73" s="160"/>
      <c r="E73" s="162"/>
      <c r="F73" s="164"/>
    </row>
    <row r="74" spans="1:6" ht="9" customHeight="1" x14ac:dyDescent="0.2">
      <c r="A74" s="99"/>
      <c r="B74" s="100"/>
      <c r="C74" s="143">
        <f>SUMIFS('APHIS 71'!$V$15:$V$294,'APHIS 71'!$B$15:$B$294,"=FG", 'APHIS 71'!$C$15:$C$294,"=?")</f>
        <v>0</v>
      </c>
      <c r="D74" s="161"/>
      <c r="E74" s="163"/>
      <c r="F74" s="165"/>
    </row>
    <row r="75" spans="1:6" ht="9" customHeight="1" x14ac:dyDescent="0.2">
      <c r="A75" s="166" t="s">
        <v>70</v>
      </c>
      <c r="B75" s="167"/>
      <c r="C75" s="142">
        <f>SUMIFS('APHIS 71'!$AE$15:$AE$294,'APHIS 71'!$B$15:$B$294,"=I", 'APHIS 71'!$A$15:$A$294,"=E")</f>
        <v>0</v>
      </c>
      <c r="D75" s="169"/>
      <c r="E75" s="171"/>
      <c r="F75" s="173"/>
    </row>
    <row r="76" spans="1:6" ht="9" customHeight="1" thickBot="1" x14ac:dyDescent="0.25">
      <c r="A76" s="144"/>
      <c r="B76" s="168"/>
      <c r="C76" s="146">
        <f>SUMIFS('APHIS 71'!$V$15:$V$294,'APHIS 71'!$B$15:$B$294,"=FG", 'APHIS 71'!$C$15:$C$294,"=?")</f>
        <v>0</v>
      </c>
      <c r="D76" s="170"/>
      <c r="E76" s="172"/>
      <c r="F76" s="174"/>
    </row>
  </sheetData>
  <mergeCells count="196">
    <mergeCell ref="A75:A76"/>
    <mergeCell ref="B75:B76"/>
    <mergeCell ref="C75:C76"/>
    <mergeCell ref="D75:D76"/>
    <mergeCell ref="E75:E76"/>
    <mergeCell ref="F75:F76"/>
    <mergeCell ref="A73:A74"/>
    <mergeCell ref="B73:B74"/>
    <mergeCell ref="C73:C74"/>
    <mergeCell ref="D73:D74"/>
    <mergeCell ref="E73:E74"/>
    <mergeCell ref="F73:F74"/>
    <mergeCell ref="A60:A61"/>
    <mergeCell ref="B60:B61"/>
    <mergeCell ref="C60:C61"/>
    <mergeCell ref="D60:D61"/>
    <mergeCell ref="E60:E61"/>
    <mergeCell ref="F60:F61"/>
    <mergeCell ref="A58:A59"/>
    <mergeCell ref="B58:B59"/>
    <mergeCell ref="C58:C59"/>
    <mergeCell ref="D58:D59"/>
    <mergeCell ref="E58:E59"/>
    <mergeCell ref="F58:F59"/>
    <mergeCell ref="A45:A46"/>
    <mergeCell ref="B45:B46"/>
    <mergeCell ref="C45:C46"/>
    <mergeCell ref="D45:D46"/>
    <mergeCell ref="E45:E46"/>
    <mergeCell ref="F45:F46"/>
    <mergeCell ref="A43:A44"/>
    <mergeCell ref="B43:B44"/>
    <mergeCell ref="C43:C44"/>
    <mergeCell ref="D43:D44"/>
    <mergeCell ref="E43:E44"/>
    <mergeCell ref="F43:F44"/>
    <mergeCell ref="A28:A29"/>
    <mergeCell ref="B28:B29"/>
    <mergeCell ref="C28:C29"/>
    <mergeCell ref="D28:D29"/>
    <mergeCell ref="E28:E29"/>
    <mergeCell ref="F28:F29"/>
    <mergeCell ref="A30:A31"/>
    <mergeCell ref="B30:B31"/>
    <mergeCell ref="C30:C31"/>
    <mergeCell ref="D30:D31"/>
    <mergeCell ref="E30:E31"/>
    <mergeCell ref="F30:F31"/>
    <mergeCell ref="A71:A72"/>
    <mergeCell ref="B71:B72"/>
    <mergeCell ref="C71:C72"/>
    <mergeCell ref="D71:D72"/>
    <mergeCell ref="E71:E72"/>
    <mergeCell ref="F71:F72"/>
    <mergeCell ref="A69:A70"/>
    <mergeCell ref="B69:B70"/>
    <mergeCell ref="C69:C70"/>
    <mergeCell ref="D69:D70"/>
    <mergeCell ref="E69:E70"/>
    <mergeCell ref="F69:F70"/>
    <mergeCell ref="F65:F66"/>
    <mergeCell ref="A67:A68"/>
    <mergeCell ref="B67:B68"/>
    <mergeCell ref="C67:C68"/>
    <mergeCell ref="D67:D68"/>
    <mergeCell ref="E67:E68"/>
    <mergeCell ref="F67:F68"/>
    <mergeCell ref="A63:A64"/>
    <mergeCell ref="B63:C64"/>
    <mergeCell ref="D63:D64"/>
    <mergeCell ref="E63:E64"/>
    <mergeCell ref="F63:F64"/>
    <mergeCell ref="A65:A66"/>
    <mergeCell ref="B65:B66"/>
    <mergeCell ref="C65:C66"/>
    <mergeCell ref="D65:D66"/>
    <mergeCell ref="E65:E66"/>
    <mergeCell ref="A56:A57"/>
    <mergeCell ref="B56:B57"/>
    <mergeCell ref="C56:C57"/>
    <mergeCell ref="D56:D57"/>
    <mergeCell ref="E56:E57"/>
    <mergeCell ref="F56:F57"/>
    <mergeCell ref="A54:A55"/>
    <mergeCell ref="B54:B55"/>
    <mergeCell ref="C54:C55"/>
    <mergeCell ref="D54:D55"/>
    <mergeCell ref="E54:E55"/>
    <mergeCell ref="F54:F55"/>
    <mergeCell ref="F50:F51"/>
    <mergeCell ref="A52:A53"/>
    <mergeCell ref="B52:B53"/>
    <mergeCell ref="C52:C53"/>
    <mergeCell ref="D52:D53"/>
    <mergeCell ref="E52:E53"/>
    <mergeCell ref="F52:F53"/>
    <mergeCell ref="A48:A49"/>
    <mergeCell ref="B48:C49"/>
    <mergeCell ref="D48:D49"/>
    <mergeCell ref="E48:E49"/>
    <mergeCell ref="F48:F49"/>
    <mergeCell ref="A50:A51"/>
    <mergeCell ref="B50:B51"/>
    <mergeCell ref="C50:C51"/>
    <mergeCell ref="D50:D51"/>
    <mergeCell ref="E50:E51"/>
    <mergeCell ref="A41:A42"/>
    <mergeCell ref="B41:B42"/>
    <mergeCell ref="C41:C42"/>
    <mergeCell ref="D41:D42"/>
    <mergeCell ref="E41:E42"/>
    <mergeCell ref="F41:F42"/>
    <mergeCell ref="A39:A40"/>
    <mergeCell ref="B39:B40"/>
    <mergeCell ref="C39:C40"/>
    <mergeCell ref="D39:D40"/>
    <mergeCell ref="E39:E40"/>
    <mergeCell ref="F39:F40"/>
    <mergeCell ref="F35:F36"/>
    <mergeCell ref="A37:A38"/>
    <mergeCell ref="B37:B38"/>
    <mergeCell ref="C37:C38"/>
    <mergeCell ref="D37:D38"/>
    <mergeCell ref="E37:E38"/>
    <mergeCell ref="F37:F38"/>
    <mergeCell ref="A33:A34"/>
    <mergeCell ref="B33:C34"/>
    <mergeCell ref="D33:D34"/>
    <mergeCell ref="E33:E34"/>
    <mergeCell ref="F33:F34"/>
    <mergeCell ref="A35:A36"/>
    <mergeCell ref="B35:B36"/>
    <mergeCell ref="C35:C36"/>
    <mergeCell ref="D35:D36"/>
    <mergeCell ref="E35:E36"/>
    <mergeCell ref="A26:A27"/>
    <mergeCell ref="B26:B27"/>
    <mergeCell ref="C26:C27"/>
    <mergeCell ref="D26:D27"/>
    <mergeCell ref="E26:E27"/>
    <mergeCell ref="F26:F27"/>
    <mergeCell ref="A24:A25"/>
    <mergeCell ref="B24:B25"/>
    <mergeCell ref="C24:C25"/>
    <mergeCell ref="D24:D25"/>
    <mergeCell ref="E24:E25"/>
    <mergeCell ref="F24:F25"/>
    <mergeCell ref="F20:F21"/>
    <mergeCell ref="A22:A23"/>
    <mergeCell ref="B22:B23"/>
    <mergeCell ref="C22:C23"/>
    <mergeCell ref="D22:D23"/>
    <mergeCell ref="E22:E23"/>
    <mergeCell ref="F22:F23"/>
    <mergeCell ref="A18:A19"/>
    <mergeCell ref="B18:C19"/>
    <mergeCell ref="D18:D19"/>
    <mergeCell ref="E18:E19"/>
    <mergeCell ref="F18:F19"/>
    <mergeCell ref="A20:A21"/>
    <mergeCell ref="B20:B21"/>
    <mergeCell ref="C20:C21"/>
    <mergeCell ref="D20:D21"/>
    <mergeCell ref="E20:E21"/>
    <mergeCell ref="A13:A14"/>
    <mergeCell ref="B13:B14"/>
    <mergeCell ref="C13:C14"/>
    <mergeCell ref="D13:E13"/>
    <mergeCell ref="D14:E14"/>
    <mergeCell ref="A15:A16"/>
    <mergeCell ref="B15:B16"/>
    <mergeCell ref="C15:C16"/>
    <mergeCell ref="D15:E15"/>
    <mergeCell ref="D16:E16"/>
    <mergeCell ref="A9:A10"/>
    <mergeCell ref="B9:B10"/>
    <mergeCell ref="C9:C10"/>
    <mergeCell ref="D9:E9"/>
    <mergeCell ref="D10:E10"/>
    <mergeCell ref="A11:A12"/>
    <mergeCell ref="B11:B12"/>
    <mergeCell ref="C11:C12"/>
    <mergeCell ref="D11:E11"/>
    <mergeCell ref="D12:E12"/>
    <mergeCell ref="D6:E6"/>
    <mergeCell ref="A7:A8"/>
    <mergeCell ref="B7:B8"/>
    <mergeCell ref="C7:C8"/>
    <mergeCell ref="D7:E7"/>
    <mergeCell ref="D8:E8"/>
    <mergeCell ref="A1:A2"/>
    <mergeCell ref="B1:C2"/>
    <mergeCell ref="A3:A4"/>
    <mergeCell ref="B3:C4"/>
    <mergeCell ref="A5:A6"/>
    <mergeCell ref="B5:C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APHIS 71</vt:lpstr>
      <vt:lpstr>ROCIS Calculations</vt:lpstr>
      <vt:lpstr>'APHIS 71'!Print_Area</vt:lpstr>
      <vt:lpstr>'APHIS 71'!Print_Titles</vt:lpstr>
    </vt:vector>
  </TitlesOfParts>
  <Company>USDA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Harris, Sheniqua M - APHIS</cp:lastModifiedBy>
  <cp:lastPrinted>2020-02-28T17:25:24Z</cp:lastPrinted>
  <dcterms:created xsi:type="dcterms:W3CDTF">2002-09-24T19:35:59Z</dcterms:created>
  <dcterms:modified xsi:type="dcterms:W3CDTF">2020-09-28T10:05:43Z</dcterms:modified>
</cp:coreProperties>
</file>