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65" windowWidth="8385" windowHeight="7320" activeTab="0"/>
  </bookViews>
  <sheets>
    <sheet name="confid" sheetId="1" r:id="rId1"/>
  </sheets>
  <definedNames>
    <definedName name="_scenchg1" localSheetId="0" hidden="1">'confid'!$C$113</definedName>
    <definedName name="_scenchg2" localSheetId="0" hidden="1">'confid'!$D$113</definedName>
    <definedName name="_scenchg3" localSheetId="0" hidden="1">'confid'!$C$114</definedName>
    <definedName name="_scenchg4" localSheetId="0" hidden="1">'confid'!$D$114</definedName>
    <definedName name="GOINGFORWARD">'confid'!$C$292:$E$321</definedName>
    <definedName name="_xlnm.Print_Area" localSheetId="0">'confid'!$A$1:$G$324</definedName>
    <definedName name="scen_change" localSheetId="0" hidden="1">'confid'!$C$113:$D$114</definedName>
    <definedName name="scen_name1" localSheetId="0" hidden="1">"headend upgrade"</definedName>
    <definedName name="scen_name2" localSheetId="0" hidden="1">"2headend"</definedName>
    <definedName name="scen_num" localSheetId="0" hidden="1">2</definedName>
    <definedName name="scen_user1" localSheetId="0" hidden="1">"FCC"</definedName>
    <definedName name="scen_user2" localSheetId="0" hidden="1">"FCC"</definedName>
    <definedName name="scen_value1" localSheetId="0" hidden="1">{"10000";"10000";"2";"3"}</definedName>
    <definedName name="scen_value2" localSheetId="0" hidden="1">{"5000";"5000";"1";"2"}</definedName>
  </definedNames>
  <calcPr fullCalcOnLoad="1"/>
</workbook>
</file>

<file path=xl/sharedStrings.xml><?xml version="1.0" encoding="utf-8"?>
<sst xmlns="http://schemas.openxmlformats.org/spreadsheetml/2006/main" count="460" uniqueCount="289">
  <si>
    <t>FOR OFFICIAL USE ONLY</t>
  </si>
  <si>
    <t>FCC FORM 1210</t>
  </si>
  <si>
    <t xml:space="preserve">UPDATING MAXIMUM PERMITTED RATES FOR REGULATED CABLE SERVICES </t>
  </si>
  <si>
    <t>Cable Operator:</t>
  </si>
  <si>
    <t>Name of Cable Operator</t>
  </si>
  <si>
    <t>Mailing Address of Cable Operator</t>
  </si>
  <si>
    <t>City</t>
  </si>
  <si>
    <t>State</t>
  </si>
  <si>
    <t>ZIP Code</t>
  </si>
  <si>
    <t>YES</t>
  </si>
  <si>
    <t>NO</t>
  </si>
  <si>
    <t>1. Does this filing involve a single franchise authority and a single community unit?</t>
  </si>
  <si>
    <t>If yes, complete the franchise authority information below and enter the associated CUID number here:</t>
  </si>
  <si>
    <t>2. Does this filing involve a single franchise authority but multiple community units?</t>
  </si>
  <si>
    <t>If yes, enter the associated CUIDs below and complete the franchise authority information at the bottom of this page:</t>
  </si>
  <si>
    <t>3. Does this filing involve multiple franchise authorities?</t>
  </si>
  <si>
    <t xml:space="preserve">If yes, attach a separate sheet for each franchise authority and include the following franchise authority information with </t>
  </si>
  <si>
    <t>it's associated CUID(s):</t>
  </si>
  <si>
    <t>Franchise Authority Information:</t>
  </si>
  <si>
    <t>Name of Local Franchising Authority</t>
  </si>
  <si>
    <t>Mailing Address of Local Franchising Authority</t>
  </si>
  <si>
    <t>Telephone number</t>
  </si>
  <si>
    <t>Fax Number</t>
  </si>
  <si>
    <t>TO</t>
  </si>
  <si>
    <t>4. Indicate the time period for which this form is being filed.</t>
  </si>
  <si>
    <t>(mm/dd/yy)</t>
  </si>
  <si>
    <t>5. Status of Previous Filing of FCC Form 1210 (enter an "x" in the appropriate box)</t>
  </si>
  <si>
    <t>a. Is this the first FCC Form 1210 filed in any jurisdiction?</t>
  </si>
  <si>
    <t xml:space="preserve">b. Has an FCC Form 1210 been previously filed with the FCC? </t>
  </si>
  <si>
    <t xml:space="preserve">If yes, enter the date of the most recent filing: </t>
  </si>
  <si>
    <t>c. Has an FCC Form 1210 been previously filed with the Franchising Authority?</t>
  </si>
  <si>
    <t>6. Status of FCC Form 1200 Filing (enter an "x" in the appropriate box)</t>
  </si>
  <si>
    <t>a. Is this form being filed along with an FCC Form 1200?</t>
  </si>
  <si>
    <t xml:space="preserve">b. Has an FCC Form 1200 been previously filed with the FCC? </t>
  </si>
  <si>
    <t xml:space="preserve">If yes, enter the date filed: </t>
  </si>
  <si>
    <t>c. Has an FCC Form 1200 been previously filed with the Franchising Authority?</t>
  </si>
  <si>
    <t>7. Cable Programming Services Complaint Status (enter an "x" in the appropriate box)</t>
  </si>
  <si>
    <t>a. Is this form being filed in response to an FCC Form 329 complaint?</t>
  </si>
  <si>
    <t xml:space="preserve">If yes, enter the date of the complaint: </t>
  </si>
  <si>
    <t xml:space="preserve">8. Selection of "Going Forward" Channel Addition Methodology  (enter an "x" in the appropriate box) </t>
  </si>
  <si>
    <t>Check here if you are using the original rules  [MARKUP METHOD].</t>
  </si>
  <si>
    <t>Check here if you are using the new, alternative rules [CAPS METHOD].</t>
  </si>
  <si>
    <t xml:space="preserve">If using the CAPS METHOD, have  you elected to revise recovery for </t>
  </si>
  <si>
    <t>channels added during the period May 15, to Dec 31, 1994?</t>
  </si>
  <si>
    <t>9. Headend Upgrade Methodology</t>
  </si>
  <si>
    <t>*NOTE:  Operators must certify to the Commission their eligibility to use this module and attach an equipment list and depreciation schedule.</t>
  </si>
  <si>
    <t>Check here if you are a qualifying system using the streamlined headend upgrade methodology.</t>
  </si>
  <si>
    <t>a</t>
  </si>
  <si>
    <t>b</t>
  </si>
  <si>
    <t>c</t>
  </si>
  <si>
    <t>d</t>
  </si>
  <si>
    <t>e</t>
  </si>
  <si>
    <t>Line</t>
  </si>
  <si>
    <t>Line Description</t>
  </si>
  <si>
    <t>Basic</t>
  </si>
  <si>
    <t>Tier 2</t>
  </si>
  <si>
    <t>Tier 3</t>
  </si>
  <si>
    <t>Tier 4</t>
  </si>
  <si>
    <t>Tier 5</t>
  </si>
  <si>
    <t>A1</t>
  </si>
  <si>
    <t>Transition Rate</t>
  </si>
  <si>
    <t>A2</t>
  </si>
  <si>
    <t>Permitted Charge</t>
  </si>
  <si>
    <t>B1</t>
  </si>
  <si>
    <t>Original Cost of Headend Equipment</t>
  </si>
  <si>
    <t>B2</t>
  </si>
  <si>
    <t>Original Cost of Equipment less Depreciation</t>
  </si>
  <si>
    <t>B3</t>
  </si>
  <si>
    <t>Computed Return on Equipment [B2x11.25%]</t>
  </si>
  <si>
    <t>B4</t>
  </si>
  <si>
    <t>Depreciation Expense</t>
  </si>
  <si>
    <t>B5</t>
  </si>
  <si>
    <t>Cost Adjustment [B3+B4]</t>
  </si>
  <si>
    <t>B6</t>
  </si>
  <si>
    <t>Number of Channels Added per Tier</t>
  </si>
  <si>
    <t>B7</t>
  </si>
  <si>
    <t>Per Channel Cost Adjustment  [B5/B6]</t>
  </si>
  <si>
    <t>B8</t>
  </si>
  <si>
    <t>Subscribers per Tier</t>
  </si>
  <si>
    <t>B9</t>
  </si>
  <si>
    <t>Per Channel, per Sub, Cost Adjustment [B7/B8]</t>
  </si>
  <si>
    <t>B10</t>
  </si>
  <si>
    <t>Monthly per Channel Cost Adjustment [B9/12]</t>
  </si>
  <si>
    <t xml:space="preserve">One-Time Adjustment to Revise Programming Added Using Original Methodology [MARKUP METHOD] Between May 15 &amp; Dec 31, 1994.  </t>
  </si>
  <si>
    <t>C1</t>
  </si>
  <si>
    <t xml:space="preserve">Cost Per Tier of Programming to be Revised from Markup Method to Caps Method </t>
  </si>
  <si>
    <t>C2</t>
  </si>
  <si>
    <t>Margin Taken on Above Programming [C1 X .075]</t>
  </si>
  <si>
    <t>C3</t>
  </si>
  <si>
    <t>Non-External Cost Adj. Taken on Above Prog.</t>
  </si>
  <si>
    <t>C4</t>
  </si>
  <si>
    <t>Subscribers per Tier (see instructions)</t>
  </si>
  <si>
    <t>C5</t>
  </si>
  <si>
    <t>Margin Adjusted Prog. Costs per Subscriber [(C2+C3)/C4]</t>
  </si>
  <si>
    <t>One-Time Adjustment of Previous Programming Cost for First Filing of FCC Form 1210</t>
  </si>
  <si>
    <t>C6</t>
  </si>
  <si>
    <t>Cost of Programming per Tier (Form 1200 in B8)</t>
  </si>
  <si>
    <t>C7</t>
  </si>
  <si>
    <t>Margin on 3/31/94 Prog. Cost [C6 x 0.075]</t>
  </si>
  <si>
    <t>C8</t>
  </si>
  <si>
    <t>Subscribers per Tier as of 3/31/94</t>
  </si>
  <si>
    <t>C9</t>
  </si>
  <si>
    <t>Programming Margin Adj. per Subscriber [C7/C8]</t>
  </si>
  <si>
    <t>One-Time Adjustment of Retransmission Consent Fees for the 1210 Filing Period Including October 6, 1994.</t>
  </si>
  <si>
    <t>C10</t>
  </si>
  <si>
    <t xml:space="preserve">Consent Fees per Tier </t>
  </si>
  <si>
    <t>C11</t>
  </si>
  <si>
    <t>Margin on Previous Consent Fees [C10 x 1.075]</t>
  </si>
  <si>
    <t>C12</t>
  </si>
  <si>
    <t xml:space="preserve">Subscribers per Tier </t>
  </si>
  <si>
    <t>C13</t>
  </si>
  <si>
    <t>Margin Adj. Consent Fees per Subscriber [C11/C12]</t>
  </si>
  <si>
    <t>Application of Adjustments to Previous External Costs per Subscriber</t>
  </si>
  <si>
    <t>C14</t>
  </si>
  <si>
    <t>Previous Ext. Costs per Tier per Sub. (See Inst.)</t>
  </si>
  <si>
    <t>C15</t>
  </si>
  <si>
    <t>Adjusted Prev. Ext. Costs [C9+C13+C14-C5]</t>
  </si>
  <si>
    <t>D1</t>
  </si>
  <si>
    <t>Current Cost of Programming Prior to 5/15/94 or Added After 5/15/94 Using Markup method</t>
  </si>
  <si>
    <t>D2</t>
  </si>
  <si>
    <t>Current Retransmission Consent Fees</t>
  </si>
  <si>
    <t>D3</t>
  </si>
  <si>
    <t>Margin Eligible Pgming/Consent Fees [D1+D2]</t>
  </si>
  <si>
    <t>D4</t>
  </si>
  <si>
    <t>Margin Adj. Pgming/Consent Fees [D3 x 1.075]</t>
  </si>
  <si>
    <t>D5</t>
  </si>
  <si>
    <t xml:space="preserve">Taxes </t>
  </si>
  <si>
    <t>D6</t>
  </si>
  <si>
    <t xml:space="preserve">Franchise Related Costs </t>
  </si>
  <si>
    <t>D7</t>
  </si>
  <si>
    <t>Total Current External Costs  [D4+D5+D6]</t>
  </si>
  <si>
    <t>D8</t>
  </si>
  <si>
    <t xml:space="preserve">Current Subscribers </t>
  </si>
  <si>
    <t>D9</t>
  </si>
  <si>
    <t>Current Ext. Costs per Subscriber (D7/D8)</t>
  </si>
  <si>
    <t>Cost of Programming Added Using Caps method Being Claimed as External Costs (per sub, per tier)</t>
  </si>
  <si>
    <t>E1</t>
  </si>
  <si>
    <t>Previous Number of Channels per Regulated Tier</t>
  </si>
  <si>
    <t>E2</t>
  </si>
  <si>
    <t>Current Number of Channels per Regulated Tier</t>
  </si>
  <si>
    <t>E3</t>
  </si>
  <si>
    <t>Net Change in Channels per Regulated Tier [E2-E1]</t>
  </si>
  <si>
    <t>E4</t>
  </si>
  <si>
    <t>Total Increase in Channels* [E3a...E3e]</t>
  </si>
  <si>
    <t>Amount</t>
  </si>
  <si>
    <t>* NOTE:  Operators are allowed to apply more than .30 to programming, however any amount in excess of .30 will be deleted from the $1.20 Operator's cap.</t>
  </si>
  <si>
    <t>F1</t>
  </si>
  <si>
    <t>Previous Operator's Cap Remainder (Revised 1210 line F8)</t>
  </si>
  <si>
    <t>F2</t>
  </si>
  <si>
    <t>Portion of Operator's Cap used (1.20 - F1)</t>
  </si>
  <si>
    <t>F3</t>
  </si>
  <si>
    <t>Aggregate Per Channel Adjustment for Channel Additions &amp; Cost Increases</t>
  </si>
  <si>
    <t>F4</t>
  </si>
  <si>
    <t>Previous License Fee Reserve Remainder (Revised 1210 in F9)</t>
  </si>
  <si>
    <t>F5</t>
  </si>
  <si>
    <t>Portion of License Fee Reserve used (See Inst.)</t>
  </si>
  <si>
    <t>F6</t>
  </si>
  <si>
    <t xml:space="preserve">Aggregate Cost of Programming Applied Against License Fee Reserve per Current Channel Added </t>
  </si>
  <si>
    <t>F7</t>
  </si>
  <si>
    <t>Total Amount Applied to Cap &amp; License Fee Reserve [F2+F3+F5+F6]</t>
  </si>
  <si>
    <t>F8</t>
  </si>
  <si>
    <t xml:space="preserve">Current Operator's Cap Remainder [F1-F3] </t>
  </si>
  <si>
    <t>F9</t>
  </si>
  <si>
    <t>Current License Fee Reserve Remainder [F4-F6]</t>
  </si>
  <si>
    <t>Tier Allocation of Channel Adjustments &amp; Amounts Applied Against the License Fee Reserve</t>
  </si>
  <si>
    <t>F10</t>
  </si>
  <si>
    <t>Current per Channel Adjustment per Tier</t>
  </si>
  <si>
    <t>F11</t>
  </si>
  <si>
    <t>Current License Fee Reserve Amt. per Tier</t>
  </si>
  <si>
    <t>G1</t>
  </si>
  <si>
    <t>G2</t>
  </si>
  <si>
    <t>G3</t>
  </si>
  <si>
    <t>Sum of Previous Channels [G1a...e]</t>
  </si>
  <si>
    <t>G4</t>
  </si>
  <si>
    <t>Sum of Current Channels [G2a...e]</t>
  </si>
  <si>
    <t>G5</t>
  </si>
  <si>
    <t>Average of Previous and New Channels [(G3+G4)/2]</t>
  </si>
  <si>
    <t>G6</t>
  </si>
  <si>
    <t>Adjustment per Channel (see table)</t>
  </si>
  <si>
    <t>G7</t>
  </si>
  <si>
    <t>Per Channel Adjustment per Tier</t>
  </si>
  <si>
    <t>Calculating Residual (Transition Rate)</t>
  </si>
  <si>
    <t>H1</t>
  </si>
  <si>
    <t>Transition Rate [A1]</t>
  </si>
  <si>
    <t>H2</t>
  </si>
  <si>
    <t>Adjusted Previous External Costs  [C15]</t>
  </si>
  <si>
    <t>H3</t>
  </si>
  <si>
    <t>Total Per Channel Adjustments after 5/14/94 for Channels Added Using Caps method by Tier</t>
  </si>
  <si>
    <t>H4</t>
  </si>
  <si>
    <t>Tier Residual [H1-H2-H3]</t>
  </si>
  <si>
    <t>H5</t>
  </si>
  <si>
    <t>Previous Channels per Regulated Tier [E1]</t>
  </si>
  <si>
    <t>H6</t>
  </si>
  <si>
    <t xml:space="preserve">Previous Caps Method Channels per Tier </t>
  </si>
  <si>
    <t>H7</t>
  </si>
  <si>
    <t>Remaining Channels [H5-H6]</t>
  </si>
  <si>
    <t>H8</t>
  </si>
  <si>
    <t>Per Channel Residual [H4/H7]</t>
  </si>
  <si>
    <t>Channel Deletion and Channel Movement  (See Instructions)</t>
  </si>
  <si>
    <t>H9</t>
  </si>
  <si>
    <t>Residual of Channels Deleted From Tier</t>
  </si>
  <si>
    <t>H10</t>
  </si>
  <si>
    <t>Residual of Channels Moved (added) to Tier</t>
  </si>
  <si>
    <t>H11</t>
  </si>
  <si>
    <t>Net Per-Channel Cost Adj. per Tier [H10-H9]</t>
  </si>
  <si>
    <t>Calculating Residual (Permitted Charge)</t>
  </si>
  <si>
    <t>H12</t>
  </si>
  <si>
    <t>Permitted Charge [A2]</t>
  </si>
  <si>
    <t>H13</t>
  </si>
  <si>
    <t>H14</t>
  </si>
  <si>
    <t>H15</t>
  </si>
  <si>
    <t>Tier Residual [H12-H13-H14]</t>
  </si>
  <si>
    <t>H16</t>
  </si>
  <si>
    <t>H17</t>
  </si>
  <si>
    <t>H18</t>
  </si>
  <si>
    <t>Remaining Channels [H16-H17]</t>
  </si>
  <si>
    <t>H19</t>
  </si>
  <si>
    <t>Per Channel Residual [H15/H18]</t>
  </si>
  <si>
    <t>H20</t>
  </si>
  <si>
    <t>H21</t>
  </si>
  <si>
    <t>H22</t>
  </si>
  <si>
    <t>Net Per-Channel Cost Adj. per Tier [H21-H20]</t>
  </si>
  <si>
    <t>I1</t>
  </si>
  <si>
    <t>Transition Rate  [A1]</t>
  </si>
  <si>
    <t>I2</t>
  </si>
  <si>
    <t>Per Channel Cost Adjustments [B10+F10+F11+G7+H11]</t>
  </si>
  <si>
    <t>I3</t>
  </si>
  <si>
    <t>Adjusted Previous External Costs per Sub [C15]</t>
  </si>
  <si>
    <t>I4</t>
  </si>
  <si>
    <t>Portion of Rate Eligible for Inflation Adj. [I1+I2-I3]</t>
  </si>
  <si>
    <t>I5</t>
  </si>
  <si>
    <t>Inflation Adjustment Factor (See Instructions)</t>
  </si>
  <si>
    <t>I6</t>
  </si>
  <si>
    <t>Rate Adjusted for Inflation [I4*I5]</t>
  </si>
  <si>
    <t>I7</t>
  </si>
  <si>
    <t>Current External Costs per Sub [D9]</t>
  </si>
  <si>
    <t>I8</t>
  </si>
  <si>
    <t>Updated Transition Rate  [I6+I7]</t>
  </si>
  <si>
    <t>J1</t>
  </si>
  <si>
    <t xml:space="preserve">Permitted Charge [A2]  </t>
  </si>
  <si>
    <t>J2</t>
  </si>
  <si>
    <t>Per Channel Cost Adjustment [B10+F10+F11+G7+H22]</t>
  </si>
  <si>
    <t>J3</t>
  </si>
  <si>
    <t>Adjusted Previous External Costs per Sub. [C15]</t>
  </si>
  <si>
    <t>J4</t>
  </si>
  <si>
    <t>Portion of Rate Eligible for Inflation Adj. [J1+J2-J3]</t>
  </si>
  <si>
    <t>J5</t>
  </si>
  <si>
    <t>J6</t>
  </si>
  <si>
    <t>Rate Adjusted for Inflation [J4*J5]</t>
  </si>
  <si>
    <t>J7</t>
  </si>
  <si>
    <t>Current External Costs per Subscriber [D9]</t>
  </si>
  <si>
    <t>J8</t>
  </si>
  <si>
    <t>Updated Permitted Charge [J6 + J7]</t>
  </si>
  <si>
    <t>K1</t>
  </si>
  <si>
    <t>Current Subscribers  [D8]</t>
  </si>
  <si>
    <t>K2</t>
  </si>
  <si>
    <t>Weighting Factor [K1a...e / K1a]</t>
  </si>
  <si>
    <t>K3</t>
  </si>
  <si>
    <t>Updated Transition Rate [I8]</t>
  </si>
  <si>
    <t>K4</t>
  </si>
  <si>
    <t>Weighted Transition Rate [K2*K3]</t>
  </si>
  <si>
    <t>K5</t>
  </si>
  <si>
    <t>Aggregate Transition Rate [K4a...e]</t>
  </si>
  <si>
    <t>K6</t>
  </si>
  <si>
    <t>Updated Permitted Charge  [J8]</t>
  </si>
  <si>
    <t>K7</t>
  </si>
  <si>
    <t>Weighted Permitted Charge [K2*K6]</t>
  </si>
  <si>
    <t>K8</t>
  </si>
  <si>
    <t>Aggregate Permitted Charge [K7 a...e]</t>
  </si>
  <si>
    <t>COMPARE LINES  K5 AND K8.</t>
  </si>
  <si>
    <t xml:space="preserve">     If K5 is larger than K8, enter the tier rates from Line K3 (your updated transition rate) on Line K9 below.</t>
  </si>
  <si>
    <t xml:space="preserve">     If K8 is larger than K5, enter the tier rates from Line K6 (your updated permitted charge) on Line K9 below.</t>
  </si>
  <si>
    <t>K9</t>
  </si>
  <si>
    <t>Maximum Permitted Rate</t>
  </si>
  <si>
    <t>Certification Statement</t>
  </si>
  <si>
    <t>WILLFUL FALSE STATEMENTS MADE ON THIS FORM ARE PUNISHABLE BY FINE AND/OR IMPRISONMENT</t>
  </si>
  <si>
    <t>(U.S. CODE TITLE 18, SECTION 1001), AND/OR FORFEITURE (U.S. CODE, TITLE 47, SECTION 503).</t>
  </si>
  <si>
    <t>I certify that the statements made in this form are true and correct to the best of my knowledge and belief, and are made in good faith.</t>
  </si>
  <si>
    <t>Signature</t>
  </si>
  <si>
    <t>Date</t>
  </si>
  <si>
    <t>Name and Title of Person Completing this Form:</t>
  </si>
  <si>
    <t>TABLE A.</t>
  </si>
  <si>
    <t xml:space="preserve">NON-EXTERNAL COST ADJUSTMENT FOR </t>
  </si>
  <si>
    <t>CHANGES IN CHANNELS</t>
  </si>
  <si>
    <t>Average Channels</t>
  </si>
  <si>
    <t>Adjustment</t>
  </si>
  <si>
    <t>From:</t>
  </si>
  <si>
    <t>To:</t>
  </si>
  <si>
    <t>per channel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</si>
</sst>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General_)"/>
    <numFmt numFmtId="166" formatCode="0.000000"/>
    <numFmt numFmtId="167" formatCode="0.000"/>
    <numFmt numFmtId="168" formatCode="mm/dd/yy"/>
    <numFmt numFmtId="169" formatCode="&quot;$&quot;#,##0.00##_);\(&quot;$&quot;#,##0.00##\)"/>
    <numFmt numFmtId="170" formatCode="0.####"/>
    <numFmt numFmtId="171" formatCode="&quot;$&quot;#,##0.00##_);\(&quot;CAP EXCEEDED&quot;\)"/>
    <numFmt numFmtId="172" formatCode="&quot;$&quot;#,##0.00##_);\(&quot;ERROR&quot;\)"/>
    <numFmt numFmtId="173" formatCode="&quot;$&quot;#,##0.00##_);[Red]\(&quot;ERROR&quot;\)"/>
    <numFmt numFmtId="174" formatCode="\(0.####\)"/>
    <numFmt numFmtId="175" formatCode="\(\-0.####\)"/>
    <numFmt numFmtId="176" formatCode="0."/>
  </numFmts>
  <fonts count="15">
    <font>
      <sz val="8"/>
      <name val="Tms Rmn"/>
      <family val="0"/>
    </font>
    <font>
      <b/>
      <sz val="10"/>
      <name val="MS Sans Serif"/>
      <family val="0"/>
    </font>
    <font>
      <i/>
      <sz val="10"/>
      <name val="MS Sans Serif"/>
      <family val="0"/>
    </font>
    <font>
      <b/>
      <i/>
      <sz val="10"/>
      <name val="MS Sans Serif"/>
      <family val="0"/>
    </font>
    <font>
      <sz val="10"/>
      <name val="MS Sans Serif"/>
      <family val="0"/>
    </font>
    <font>
      <sz val="9"/>
      <name val="Tms Rmn"/>
      <family val="0"/>
    </font>
    <font>
      <sz val="7"/>
      <name val="Tms Rmn"/>
      <family val="0"/>
    </font>
    <font>
      <b/>
      <sz val="9"/>
      <name val="Tms Rmn"/>
      <family val="0"/>
    </font>
    <font>
      <b/>
      <sz val="8"/>
      <name val="Tms Rmn"/>
      <family val="0"/>
    </font>
    <font>
      <i/>
      <sz val="8"/>
      <name val="Tms Rmn"/>
      <family val="0"/>
    </font>
    <font>
      <b/>
      <sz val="8"/>
      <color indexed="8"/>
      <name val="Tms Rmn"/>
      <family val="0"/>
    </font>
    <font>
      <sz val="8"/>
      <color indexed="8"/>
      <name val="Tms Rmn"/>
      <family val="0"/>
    </font>
    <font>
      <i/>
      <sz val="8"/>
      <color indexed="8"/>
      <name val="Tms Rmn"/>
      <family val="0"/>
    </font>
    <font>
      <b/>
      <i/>
      <sz val="8"/>
      <name val="Tms Rmn"/>
      <family val="0"/>
    </font>
    <font>
      <i/>
      <u val="single"/>
      <sz val="8"/>
      <name val="Tms Rmn"/>
      <family val="0"/>
    </font>
  </fonts>
  <fills count="6">
    <fill>
      <patternFill/>
    </fill>
    <fill>
      <patternFill patternType="gray125"/>
    </fill>
    <fill>
      <patternFill patternType="solid">
        <fgColor indexed="9"/>
        <bgColor indexed="64"/>
      </patternFill>
    </fill>
    <fill>
      <patternFill patternType="solid">
        <fgColor indexed="65"/>
        <bgColor indexed="64"/>
      </patternFill>
    </fill>
    <fill>
      <patternFill patternType="lightGray"/>
    </fill>
    <fill>
      <patternFill patternType="gray125">
        <bgColor indexed="17"/>
      </patternFill>
    </fill>
  </fills>
  <borders count="5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style="medium"/>
      <top style="medium"/>
      <bottom>
        <color indexed="63"/>
      </bottom>
    </border>
    <border>
      <left style="medium"/>
      <right>
        <color indexed="63"/>
      </right>
      <top style="thin"/>
      <bottom>
        <color indexed="63"/>
      </bottom>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style="medium"/>
    </border>
    <border>
      <left style="thin"/>
      <right style="thin"/>
      <top>
        <color indexed="63"/>
      </top>
      <bottom style="medium"/>
    </border>
    <border>
      <left style="medium"/>
      <right style="medium"/>
      <top style="medium"/>
      <bottom style="medium"/>
    </border>
    <border>
      <left>
        <color indexed="63"/>
      </left>
      <right style="medium"/>
      <top style="medium"/>
      <bottom style="thin"/>
    </border>
    <border>
      <left style="thin"/>
      <right style="thin"/>
      <top>
        <color indexed="63"/>
      </top>
      <bottom>
        <color indexed="63"/>
      </bottom>
    </border>
    <border>
      <left>
        <color indexed="63"/>
      </left>
      <right style="medium"/>
      <top style="thin"/>
      <bottom style="medium"/>
    </border>
    <border>
      <left style="thin"/>
      <right style="thin"/>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thin"/>
      <top style="medium"/>
      <bottom>
        <color indexed="63"/>
      </bottom>
    </border>
    <border>
      <left style="medium"/>
      <right style="thin"/>
      <top style="thin"/>
      <bottom style="thin"/>
    </border>
    <border>
      <left style="medium"/>
      <right style="thin"/>
      <top style="thin"/>
      <bottom style="medium"/>
    </border>
  </borders>
  <cellStyleXfs count="20">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cellStyleXfs>
  <cellXfs count="409">
    <xf numFmtId="165" fontId="0" fillId="0" borderId="0" xfId="0" applyAlignment="1">
      <alignment/>
    </xf>
    <xf numFmtId="165" fontId="5" fillId="0" borderId="0" xfId="0" applyFont="1" applyAlignment="1" applyProtection="1">
      <alignment/>
      <protection locked="0"/>
    </xf>
    <xf numFmtId="165" fontId="5" fillId="0" borderId="0" xfId="0" applyFont="1" applyAlignment="1" applyProtection="1">
      <alignment horizontal="centerContinuous"/>
      <protection locked="0"/>
    </xf>
    <xf numFmtId="165" fontId="6" fillId="0" borderId="0" xfId="0" applyFont="1" applyAlignment="1" applyProtection="1">
      <alignment horizontal="centerContinuous"/>
      <protection locked="0"/>
    </xf>
    <xf numFmtId="165" fontId="0" fillId="0" borderId="0" xfId="0" applyAlignment="1" applyProtection="1">
      <alignment horizontal="centerContinuous"/>
      <protection locked="0"/>
    </xf>
    <xf numFmtId="165" fontId="0" fillId="0" borderId="0" xfId="0" applyFont="1" applyAlignment="1" applyProtection="1">
      <alignment/>
      <protection locked="0"/>
    </xf>
    <xf numFmtId="165" fontId="0" fillId="0" borderId="0" xfId="0" applyAlignment="1" applyProtection="1">
      <alignment/>
      <protection locked="0"/>
    </xf>
    <xf numFmtId="165" fontId="7" fillId="0" borderId="0" xfId="0" applyFont="1" applyAlignment="1" applyProtection="1">
      <alignment vertical="center"/>
      <protection locked="0"/>
    </xf>
    <xf numFmtId="165" fontId="5" fillId="0" borderId="0" xfId="0" applyFont="1" applyAlignment="1" applyProtection="1">
      <alignment/>
      <protection locked="0"/>
    </xf>
    <xf numFmtId="165" fontId="0" fillId="0" borderId="0" xfId="0" applyAlignment="1" applyProtection="1">
      <alignment/>
      <protection locked="0"/>
    </xf>
    <xf numFmtId="165" fontId="7" fillId="0" borderId="0" xfId="0" applyFont="1" applyAlignment="1" applyProtection="1">
      <alignment horizontal="centerContinuous" vertical="center"/>
      <protection locked="0"/>
    </xf>
    <xf numFmtId="165" fontId="7" fillId="0" borderId="0" xfId="0" applyFont="1" applyAlignment="1" applyProtection="1">
      <alignment horizontal="left" vertical="center"/>
      <protection locked="0"/>
    </xf>
    <xf numFmtId="165" fontId="5" fillId="0" borderId="0" xfId="0" applyFont="1" applyBorder="1" applyAlignment="1" applyProtection="1">
      <alignment horizontal="left"/>
      <protection locked="0"/>
    </xf>
    <xf numFmtId="165" fontId="7" fillId="0" borderId="0" xfId="0" applyFont="1" applyBorder="1" applyAlignment="1" applyProtection="1">
      <alignment horizontal="left"/>
      <protection locked="0"/>
    </xf>
    <xf numFmtId="165" fontId="5" fillId="0" borderId="0" xfId="0" applyFont="1" applyBorder="1" applyAlignment="1" applyProtection="1">
      <alignment horizontal="centerContinuous"/>
      <protection locked="0"/>
    </xf>
    <xf numFmtId="165" fontId="5" fillId="0" borderId="1" xfId="0" applyFont="1" applyBorder="1" applyAlignment="1" applyProtection="1">
      <alignment horizontal="left"/>
      <protection locked="0"/>
    </xf>
    <xf numFmtId="165" fontId="5" fillId="0" borderId="2" xfId="0" applyFont="1" applyBorder="1" applyAlignment="1" applyProtection="1">
      <alignment horizontal="left"/>
      <protection locked="0"/>
    </xf>
    <xf numFmtId="165" fontId="5" fillId="0" borderId="3" xfId="0" applyFont="1" applyBorder="1" applyAlignment="1" applyProtection="1">
      <alignment horizontal="left"/>
      <protection locked="0"/>
    </xf>
    <xf numFmtId="165" fontId="5" fillId="0" borderId="4" xfId="0" applyFont="1" applyBorder="1" applyAlignment="1" applyProtection="1">
      <alignment/>
      <protection locked="0"/>
    </xf>
    <xf numFmtId="165" fontId="7" fillId="0" borderId="5" xfId="0" applyFont="1" applyBorder="1" applyAlignment="1" applyProtection="1">
      <alignment horizontal="left"/>
      <protection locked="0"/>
    </xf>
    <xf numFmtId="165" fontId="5" fillId="0" borderId="6" xfId="0" applyFont="1" applyBorder="1" applyAlignment="1" applyProtection="1">
      <alignment horizontal="left"/>
      <protection locked="0"/>
    </xf>
    <xf numFmtId="165" fontId="5" fillId="0" borderId="7" xfId="0" applyFont="1" applyBorder="1" applyAlignment="1" applyProtection="1">
      <alignment horizontal="left"/>
      <protection locked="0"/>
    </xf>
    <xf numFmtId="165" fontId="5" fillId="0" borderId="4" xfId="0" applyFont="1" applyBorder="1" applyAlignment="1" applyProtection="1">
      <alignment horizontal="left"/>
      <protection locked="0"/>
    </xf>
    <xf numFmtId="165" fontId="5" fillId="0" borderId="8" xfId="0" applyFont="1" applyBorder="1" applyAlignment="1" applyProtection="1">
      <alignment horizontal="left"/>
      <protection locked="0"/>
    </xf>
    <xf numFmtId="165" fontId="7" fillId="0" borderId="7" xfId="0" applyFont="1" applyBorder="1" applyAlignment="1" applyProtection="1">
      <alignment horizontal="left"/>
      <protection locked="0"/>
    </xf>
    <xf numFmtId="165" fontId="7" fillId="0" borderId="6" xfId="0" applyFont="1" applyBorder="1" applyAlignment="1" applyProtection="1">
      <alignment horizontal="left"/>
      <protection locked="0"/>
    </xf>
    <xf numFmtId="165" fontId="5" fillId="0" borderId="0" xfId="0" applyFont="1" applyBorder="1" applyAlignment="1" applyProtection="1">
      <alignment/>
      <protection locked="0"/>
    </xf>
    <xf numFmtId="165" fontId="5" fillId="0" borderId="0" xfId="0" applyFont="1" applyBorder="1" applyAlignment="1" applyProtection="1">
      <alignment horizontal="center"/>
      <protection locked="0"/>
    </xf>
    <xf numFmtId="165" fontId="7" fillId="0" borderId="9" xfId="0" applyFont="1" applyBorder="1" applyAlignment="1" applyProtection="1">
      <alignment horizontal="left"/>
      <protection locked="0"/>
    </xf>
    <xf numFmtId="165" fontId="5" fillId="0" borderId="10" xfId="0" applyFont="1" applyBorder="1" applyAlignment="1" applyProtection="1">
      <alignment horizontal="left"/>
      <protection locked="0"/>
    </xf>
    <xf numFmtId="165" fontId="7" fillId="0" borderId="0" xfId="0" applyFont="1" applyAlignment="1" applyProtection="1">
      <alignment horizontal="left"/>
      <protection locked="0"/>
    </xf>
    <xf numFmtId="49" fontId="5" fillId="0" borderId="0" xfId="0" applyNumberFormat="1" applyFont="1" applyAlignment="1" applyProtection="1">
      <alignment/>
      <protection locked="0"/>
    </xf>
    <xf numFmtId="165" fontId="5" fillId="0" borderId="0" xfId="0" applyFont="1" applyBorder="1" applyAlignment="1" applyProtection="1">
      <alignment horizontal="left" wrapText="1"/>
      <protection locked="0"/>
    </xf>
    <xf numFmtId="165" fontId="0" fillId="0" borderId="11" xfId="0" applyBorder="1" applyAlignment="1" applyProtection="1">
      <alignment/>
      <protection locked="0"/>
    </xf>
    <xf numFmtId="165" fontId="7" fillId="0" borderId="0" xfId="0" applyFont="1" applyBorder="1" applyAlignment="1" applyProtection="1">
      <alignment horizontal="right"/>
      <protection locked="0"/>
    </xf>
    <xf numFmtId="49" fontId="5" fillId="0" borderId="0" xfId="0" applyNumberFormat="1" applyFont="1" applyAlignment="1" applyProtection="1" quotePrefix="1">
      <alignment/>
      <protection locked="0"/>
    </xf>
    <xf numFmtId="165" fontId="5" fillId="0" borderId="0" xfId="0" applyFont="1" applyBorder="1" applyAlignment="1" applyProtection="1">
      <alignment/>
      <protection locked="0"/>
    </xf>
    <xf numFmtId="165" fontId="8" fillId="0" borderId="0" xfId="0" applyFont="1" applyBorder="1" applyAlignment="1" applyProtection="1">
      <alignment/>
      <protection locked="0"/>
    </xf>
    <xf numFmtId="165" fontId="0" fillId="0" borderId="0" xfId="0" applyBorder="1" applyAlignment="1" applyProtection="1">
      <alignment/>
      <protection locked="0"/>
    </xf>
    <xf numFmtId="165" fontId="7" fillId="0" borderId="12" xfId="0" applyFont="1" applyBorder="1" applyAlignment="1" applyProtection="1">
      <alignment horizontal="left"/>
      <protection locked="0"/>
    </xf>
    <xf numFmtId="165" fontId="5" fillId="0" borderId="13" xfId="0" applyFont="1" applyBorder="1" applyAlignment="1" applyProtection="1">
      <alignment horizontal="left"/>
      <protection locked="0"/>
    </xf>
    <xf numFmtId="165" fontId="7" fillId="0" borderId="13" xfId="0" applyFont="1" applyBorder="1" applyAlignment="1" applyProtection="1">
      <alignment horizontal="left"/>
      <protection locked="0"/>
    </xf>
    <xf numFmtId="165" fontId="5" fillId="0" borderId="14" xfId="0" applyFont="1" applyBorder="1" applyAlignment="1" applyProtection="1">
      <alignment horizontal="left"/>
      <protection locked="0"/>
    </xf>
    <xf numFmtId="165" fontId="7" fillId="0" borderId="15" xfId="0" applyFont="1" applyBorder="1" applyAlignment="1" applyProtection="1">
      <alignment horizontal="left"/>
      <protection locked="0"/>
    </xf>
    <xf numFmtId="165" fontId="5" fillId="0" borderId="16" xfId="0" applyFont="1" applyBorder="1" applyAlignment="1" applyProtection="1">
      <alignment horizontal="left"/>
      <protection locked="0"/>
    </xf>
    <xf numFmtId="165" fontId="7" fillId="0" borderId="17" xfId="0" applyFont="1" applyBorder="1" applyAlignment="1" applyProtection="1">
      <alignment horizontal="left"/>
      <protection locked="0"/>
    </xf>
    <xf numFmtId="165" fontId="5" fillId="0" borderId="18" xfId="0" applyFont="1" applyBorder="1" applyAlignment="1" applyProtection="1">
      <alignment horizontal="left"/>
      <protection locked="0"/>
    </xf>
    <xf numFmtId="165" fontId="7" fillId="0" borderId="18" xfId="0" applyFont="1" applyBorder="1" applyAlignment="1" applyProtection="1">
      <alignment horizontal="left"/>
      <protection locked="0"/>
    </xf>
    <xf numFmtId="165" fontId="5" fillId="0" borderId="19" xfId="0" applyFont="1" applyBorder="1" applyAlignment="1" applyProtection="1">
      <alignment horizontal="left"/>
      <protection locked="0"/>
    </xf>
    <xf numFmtId="165" fontId="5" fillId="0" borderId="0" xfId="0" applyFont="1" applyBorder="1" applyAlignment="1" applyProtection="1">
      <alignment horizontal="right"/>
      <protection locked="0"/>
    </xf>
    <xf numFmtId="49" fontId="5" fillId="0" borderId="0" xfId="0" applyNumberFormat="1" applyFont="1" applyAlignment="1" applyProtection="1">
      <alignment wrapText="1"/>
      <protection locked="0"/>
    </xf>
    <xf numFmtId="165" fontId="7" fillId="0" borderId="0" xfId="0" applyFont="1" applyBorder="1" applyAlignment="1" applyProtection="1">
      <alignment horizontal="left" wrapText="1"/>
      <protection locked="0"/>
    </xf>
    <xf numFmtId="165" fontId="8" fillId="0" borderId="0" xfId="0" applyFont="1" applyAlignment="1" applyProtection="1">
      <alignment wrapText="1"/>
      <protection locked="0"/>
    </xf>
    <xf numFmtId="165" fontId="0" fillId="0" borderId="0" xfId="0" applyAlignment="1" applyProtection="1">
      <alignment wrapText="1"/>
      <protection locked="0"/>
    </xf>
    <xf numFmtId="165" fontId="5" fillId="0" borderId="0" xfId="0" applyFont="1" applyBorder="1" applyAlignment="1" applyProtection="1">
      <alignment wrapText="1"/>
      <protection locked="0"/>
    </xf>
    <xf numFmtId="165" fontId="5" fillId="0" borderId="0" xfId="0" applyFont="1" applyBorder="1" applyAlignment="1" applyProtection="1">
      <alignment horizontal="left" vertical="top"/>
      <protection locked="0"/>
    </xf>
    <xf numFmtId="165" fontId="5" fillId="0" borderId="2" xfId="0" applyFont="1" applyBorder="1" applyAlignment="1" applyProtection="1">
      <alignment/>
      <protection locked="0"/>
    </xf>
    <xf numFmtId="165" fontId="5" fillId="0" borderId="3" xfId="0" applyFont="1" applyBorder="1" applyAlignment="1" applyProtection="1">
      <alignment/>
      <protection locked="0"/>
    </xf>
    <xf numFmtId="165" fontId="5" fillId="0" borderId="8" xfId="0" applyFont="1" applyBorder="1" applyAlignment="1" applyProtection="1">
      <alignment/>
      <protection locked="0"/>
    </xf>
    <xf numFmtId="165" fontId="5" fillId="0" borderId="6" xfId="0" applyFont="1" applyBorder="1" applyAlignment="1" applyProtection="1">
      <alignment/>
      <protection locked="0"/>
    </xf>
    <xf numFmtId="165" fontId="0" fillId="0" borderId="0" xfId="0" applyFont="1" applyAlignment="1" applyProtection="1">
      <alignment horizontal="centerContinuous"/>
      <protection locked="0"/>
    </xf>
    <xf numFmtId="165" fontId="7" fillId="0" borderId="0" xfId="0" applyFont="1" applyAlignment="1" applyProtection="1">
      <alignment horizontal="left" vertical="top"/>
      <protection locked="0"/>
    </xf>
    <xf numFmtId="165" fontId="5" fillId="0" borderId="0" xfId="0" applyFont="1" applyAlignment="1" applyProtection="1">
      <alignment horizontal="left"/>
      <protection locked="0"/>
    </xf>
    <xf numFmtId="165" fontId="5" fillId="0" borderId="0" xfId="0" applyFont="1" applyAlignment="1" applyProtection="1">
      <alignment horizontal="right"/>
      <protection locked="0"/>
    </xf>
    <xf numFmtId="168" fontId="7" fillId="0" borderId="9" xfId="0" applyNumberFormat="1" applyFont="1" applyBorder="1" applyAlignment="1" applyProtection="1">
      <alignment horizontal="center"/>
      <protection locked="0"/>
    </xf>
    <xf numFmtId="168" fontId="7" fillId="0" borderId="0" xfId="0" applyNumberFormat="1" applyFont="1" applyBorder="1" applyAlignment="1" applyProtection="1">
      <alignment horizontal="center"/>
      <protection locked="0"/>
    </xf>
    <xf numFmtId="165" fontId="7" fillId="0" borderId="0" xfId="0" applyFont="1" applyBorder="1" applyAlignment="1" applyProtection="1">
      <alignment horizontal="left" vertical="top"/>
      <protection locked="0"/>
    </xf>
    <xf numFmtId="165" fontId="0" fillId="0" borderId="0" xfId="0" applyFont="1" applyAlignment="1" applyProtection="1">
      <alignment horizontal="center"/>
      <protection locked="0"/>
    </xf>
    <xf numFmtId="165" fontId="0" fillId="0" borderId="0" xfId="0" applyFont="1" applyBorder="1" applyAlignment="1" applyProtection="1">
      <alignment horizontal="center"/>
      <protection locked="0"/>
    </xf>
    <xf numFmtId="165" fontId="7" fillId="0" borderId="9" xfId="0" applyFont="1" applyBorder="1" applyAlignment="1" applyProtection="1">
      <alignment horizontal="center"/>
      <protection locked="0"/>
    </xf>
    <xf numFmtId="165" fontId="7" fillId="0" borderId="0" xfId="0" applyFont="1" applyBorder="1" applyAlignment="1" applyProtection="1">
      <alignment horizontal="center"/>
      <protection locked="0"/>
    </xf>
    <xf numFmtId="165" fontId="7" fillId="0" borderId="0" xfId="0" applyFont="1" applyAlignment="1" applyProtection="1">
      <alignment horizontal="center"/>
      <protection locked="0"/>
    </xf>
    <xf numFmtId="168" fontId="7" fillId="0" borderId="0" xfId="0" applyNumberFormat="1" applyFont="1" applyAlignment="1" applyProtection="1">
      <alignment horizontal="center"/>
      <protection locked="0"/>
    </xf>
    <xf numFmtId="165" fontId="5" fillId="0" borderId="0" xfId="0" applyFont="1" applyAlignment="1" applyProtection="1">
      <alignment horizontal="left" vertical="top"/>
      <protection locked="0"/>
    </xf>
    <xf numFmtId="165" fontId="7" fillId="0" borderId="0" xfId="0" applyFont="1" applyFill="1" applyBorder="1" applyAlignment="1" applyProtection="1">
      <alignment horizontal="left"/>
      <protection locked="0"/>
    </xf>
    <xf numFmtId="165" fontId="5" fillId="0" borderId="0" xfId="0" applyFont="1" applyFill="1" applyAlignment="1" applyProtection="1">
      <alignment/>
      <protection locked="0"/>
    </xf>
    <xf numFmtId="165" fontId="0" fillId="0" borderId="0" xfId="0" applyFill="1" applyAlignment="1" applyProtection="1">
      <alignment/>
      <protection locked="0"/>
    </xf>
    <xf numFmtId="165" fontId="5" fillId="0" borderId="0" xfId="0" applyFont="1" applyFill="1" applyAlignment="1" applyProtection="1">
      <alignment horizontal="center"/>
      <protection locked="0"/>
    </xf>
    <xf numFmtId="165" fontId="0" fillId="0" borderId="0" xfId="0" applyFont="1" applyFill="1" applyAlignment="1" applyProtection="1">
      <alignment/>
      <protection locked="0"/>
    </xf>
    <xf numFmtId="165" fontId="5" fillId="0" borderId="0" xfId="0" applyFont="1" applyAlignment="1" applyProtection="1">
      <alignment horizontal="center"/>
      <protection locked="0"/>
    </xf>
    <xf numFmtId="165" fontId="5" fillId="0" borderId="9" xfId="0" applyFont="1" applyBorder="1" applyAlignment="1" applyProtection="1">
      <alignment horizontal="left"/>
      <protection locked="0"/>
    </xf>
    <xf numFmtId="165" fontId="5" fillId="0" borderId="0" xfId="0" applyFont="1" applyAlignment="1" applyProtection="1">
      <alignment vertical="top"/>
      <protection locked="0"/>
    </xf>
    <xf numFmtId="165" fontId="5" fillId="0" borderId="0" xfId="0" applyFont="1" applyFill="1" applyBorder="1" applyAlignment="1" applyProtection="1">
      <alignment horizontal="center"/>
      <protection locked="0"/>
    </xf>
    <xf numFmtId="165" fontId="9" fillId="0" borderId="0" xfId="0" applyFont="1" applyBorder="1" applyAlignment="1" applyProtection="1">
      <alignment horizontal="left"/>
      <protection locked="0"/>
    </xf>
    <xf numFmtId="165" fontId="9" fillId="0" borderId="0" xfId="0" applyFont="1" applyAlignment="1" applyProtection="1">
      <alignment horizontal="left"/>
      <protection locked="0"/>
    </xf>
    <xf numFmtId="165" fontId="8" fillId="0" borderId="0" xfId="0" applyFont="1" applyBorder="1" applyAlignment="1" applyProtection="1">
      <alignment horizontal="left"/>
      <protection locked="0"/>
    </xf>
    <xf numFmtId="165" fontId="0" fillId="0" borderId="0" xfId="0" applyFont="1" applyBorder="1" applyAlignment="1" applyProtection="1">
      <alignment horizontal="left"/>
      <protection locked="0"/>
    </xf>
    <xf numFmtId="165" fontId="0" fillId="0" borderId="0" xfId="0" applyFont="1" applyBorder="1" applyAlignment="1" applyProtection="1">
      <alignment/>
      <protection locked="0"/>
    </xf>
    <xf numFmtId="165" fontId="8" fillId="0" borderId="1" xfId="0" applyFont="1" applyBorder="1" applyAlignment="1" applyProtection="1">
      <alignment horizontal="left"/>
      <protection locked="0"/>
    </xf>
    <xf numFmtId="165" fontId="8" fillId="0" borderId="2" xfId="0" applyFont="1" applyBorder="1" applyAlignment="1" applyProtection="1">
      <alignment/>
      <protection locked="0"/>
    </xf>
    <xf numFmtId="165" fontId="8" fillId="0" borderId="2" xfId="0" applyFont="1" applyBorder="1" applyAlignment="1" applyProtection="1">
      <alignment horizontal="center"/>
      <protection locked="0"/>
    </xf>
    <xf numFmtId="165" fontId="8" fillId="0" borderId="3" xfId="0" applyFont="1" applyBorder="1" applyAlignment="1" applyProtection="1">
      <alignment horizontal="center"/>
      <protection locked="0"/>
    </xf>
    <xf numFmtId="165" fontId="8" fillId="0" borderId="4" xfId="0" applyFont="1" applyBorder="1" applyAlignment="1" applyProtection="1">
      <alignment horizontal="left"/>
      <protection locked="0"/>
    </xf>
    <xf numFmtId="165" fontId="8" fillId="0" borderId="0" xfId="0" applyFont="1" applyBorder="1" applyAlignment="1" applyProtection="1">
      <alignment horizontal="center"/>
      <protection locked="0"/>
    </xf>
    <xf numFmtId="165" fontId="8" fillId="0" borderId="0" xfId="0" applyFont="1" applyBorder="1" applyAlignment="1" applyProtection="1">
      <alignment horizontal="centerContinuous"/>
      <protection locked="0"/>
    </xf>
    <xf numFmtId="165" fontId="8" fillId="0" borderId="8" xfId="0" applyFont="1" applyBorder="1" applyAlignment="1" applyProtection="1">
      <alignment horizontal="centerContinuous"/>
      <protection locked="0"/>
    </xf>
    <xf numFmtId="165" fontId="8" fillId="0" borderId="2" xfId="0" applyFont="1" applyBorder="1" applyAlignment="1" applyProtection="1">
      <alignment horizontal="left"/>
      <protection locked="0"/>
    </xf>
    <xf numFmtId="165" fontId="8" fillId="0" borderId="2" xfId="0" applyFont="1" applyBorder="1" applyAlignment="1" applyProtection="1">
      <alignment horizontal="centerContinuous"/>
      <protection locked="0"/>
    </xf>
    <xf numFmtId="165" fontId="0" fillId="0" borderId="20" xfId="0" applyFont="1" applyBorder="1" applyAlignment="1" applyProtection="1">
      <alignment horizontal="left"/>
      <protection locked="0"/>
    </xf>
    <xf numFmtId="165" fontId="0" fillId="0" borderId="21" xfId="0" applyBorder="1" applyAlignment="1" applyProtection="1">
      <alignment horizontal="left"/>
      <protection locked="0"/>
    </xf>
    <xf numFmtId="169" fontId="0" fillId="0" borderId="22" xfId="0" applyNumberFormat="1" applyFont="1" applyFill="1" applyBorder="1" applyAlignment="1" applyProtection="1">
      <alignment horizontal="right"/>
      <protection locked="0"/>
    </xf>
    <xf numFmtId="169" fontId="0" fillId="0" borderId="23" xfId="0" applyNumberFormat="1" applyFont="1" applyFill="1" applyBorder="1" applyAlignment="1" applyProtection="1">
      <alignment horizontal="right"/>
      <protection locked="0"/>
    </xf>
    <xf numFmtId="165" fontId="0" fillId="0" borderId="24" xfId="0" applyFont="1" applyBorder="1" applyAlignment="1" applyProtection="1">
      <alignment horizontal="left"/>
      <protection locked="0"/>
    </xf>
    <xf numFmtId="165" fontId="0" fillId="0" borderId="25" xfId="0" applyBorder="1" applyAlignment="1" applyProtection="1">
      <alignment horizontal="left"/>
      <protection locked="0"/>
    </xf>
    <xf numFmtId="169" fontId="0" fillId="0" borderId="26" xfId="0" applyNumberFormat="1" applyFont="1" applyFill="1" applyBorder="1" applyAlignment="1" applyProtection="1">
      <alignment horizontal="right"/>
      <protection locked="0"/>
    </xf>
    <xf numFmtId="169" fontId="0" fillId="0" borderId="27" xfId="0" applyNumberFormat="1" applyFont="1" applyFill="1" applyBorder="1" applyAlignment="1" applyProtection="1">
      <alignment horizontal="right"/>
      <protection locked="0"/>
    </xf>
    <xf numFmtId="165" fontId="0" fillId="0" borderId="0" xfId="0" applyBorder="1" applyAlignment="1" applyProtection="1">
      <alignment horizontal="left"/>
      <protection locked="0"/>
    </xf>
    <xf numFmtId="169" fontId="0" fillId="0" borderId="0" xfId="0" applyNumberFormat="1" applyFont="1" applyFill="1" applyBorder="1" applyAlignment="1" applyProtection="1">
      <alignment horizontal="right"/>
      <protection locked="0"/>
    </xf>
    <xf numFmtId="165" fontId="10" fillId="2" borderId="0" xfId="0" applyFont="1" applyFill="1" applyBorder="1" applyAlignment="1" applyProtection="1">
      <alignment horizontal="left"/>
      <protection locked="0"/>
    </xf>
    <xf numFmtId="165" fontId="11" fillId="2" borderId="0" xfId="0" applyFont="1" applyFill="1" applyBorder="1" applyAlignment="1" applyProtection="1">
      <alignment horizontal="left"/>
      <protection locked="0"/>
    </xf>
    <xf numFmtId="169" fontId="11" fillId="2" borderId="0" xfId="0" applyNumberFormat="1" applyFont="1" applyFill="1" applyBorder="1" applyAlignment="1" applyProtection="1">
      <alignment horizontal="right"/>
      <protection locked="0"/>
    </xf>
    <xf numFmtId="169" fontId="12" fillId="2" borderId="0" xfId="0" applyNumberFormat="1" applyFont="1" applyFill="1" applyBorder="1" applyAlignment="1" applyProtection="1">
      <alignment horizontal="right"/>
      <protection locked="0"/>
    </xf>
    <xf numFmtId="165" fontId="10" fillId="2" borderId="1" xfId="0" applyFont="1" applyFill="1" applyBorder="1" applyAlignment="1" applyProtection="1">
      <alignment horizontal="left"/>
      <protection locked="0"/>
    </xf>
    <xf numFmtId="165" fontId="10" fillId="2" borderId="2" xfId="0" applyFont="1" applyFill="1" applyBorder="1" applyAlignment="1" applyProtection="1">
      <alignment/>
      <protection locked="0"/>
    </xf>
    <xf numFmtId="165" fontId="10" fillId="2" borderId="2" xfId="0" applyFont="1" applyFill="1" applyBorder="1" applyAlignment="1" applyProtection="1">
      <alignment horizontal="center"/>
      <protection locked="0"/>
    </xf>
    <xf numFmtId="165" fontId="10" fillId="2" borderId="3" xfId="0" applyFont="1" applyFill="1" applyBorder="1" applyAlignment="1" applyProtection="1">
      <alignment horizontal="center"/>
      <protection locked="0"/>
    </xf>
    <xf numFmtId="165" fontId="10" fillId="2" borderId="5" xfId="0" applyFont="1" applyFill="1" applyBorder="1" applyAlignment="1" applyProtection="1">
      <alignment horizontal="left"/>
      <protection locked="0"/>
    </xf>
    <xf numFmtId="165" fontId="10" fillId="2" borderId="6" xfId="0" applyFont="1" applyFill="1" applyBorder="1" applyAlignment="1" applyProtection="1">
      <alignment horizontal="center"/>
      <protection locked="0"/>
    </xf>
    <xf numFmtId="165" fontId="10" fillId="2" borderId="6" xfId="0" applyFont="1" applyFill="1" applyBorder="1" applyAlignment="1" applyProtection="1">
      <alignment horizontal="centerContinuous"/>
      <protection locked="0"/>
    </xf>
    <xf numFmtId="165" fontId="10" fillId="2" borderId="7" xfId="0" applyFont="1" applyFill="1" applyBorder="1" applyAlignment="1" applyProtection="1">
      <alignment horizontal="centerContinuous"/>
      <protection locked="0"/>
    </xf>
    <xf numFmtId="165" fontId="10" fillId="2" borderId="0" xfId="0" applyFont="1" applyFill="1" applyBorder="1" applyAlignment="1" applyProtection="1">
      <alignment horizontal="center"/>
      <protection locked="0"/>
    </xf>
    <xf numFmtId="165" fontId="10" fillId="2" borderId="0" xfId="0" applyFont="1" applyFill="1" applyBorder="1" applyAlignment="1" applyProtection="1">
      <alignment horizontal="centerContinuous"/>
      <protection locked="0"/>
    </xf>
    <xf numFmtId="165" fontId="0" fillId="0" borderId="12" xfId="0" applyFont="1" applyBorder="1" applyAlignment="1" applyProtection="1">
      <alignment horizontal="left"/>
      <protection locked="0"/>
    </xf>
    <xf numFmtId="165" fontId="11" fillId="2" borderId="13" xfId="0" applyFont="1" applyFill="1" applyBorder="1" applyAlignment="1" applyProtection="1">
      <alignment horizontal="left"/>
      <protection locked="0"/>
    </xf>
    <xf numFmtId="169" fontId="11" fillId="2" borderId="28" xfId="0" applyNumberFormat="1" applyFont="1" applyFill="1" applyBorder="1" applyAlignment="1" applyProtection="1">
      <alignment horizontal="right"/>
      <protection locked="0"/>
    </xf>
    <xf numFmtId="169" fontId="11" fillId="2" borderId="29" xfId="0" applyNumberFormat="1" applyFont="1" applyFill="1" applyBorder="1" applyAlignment="1" applyProtection="1">
      <alignment horizontal="right"/>
      <protection locked="0"/>
    </xf>
    <xf numFmtId="165" fontId="0" fillId="0" borderId="30" xfId="0" applyFont="1" applyBorder="1" applyAlignment="1" applyProtection="1">
      <alignment horizontal="left"/>
      <protection locked="0"/>
    </xf>
    <xf numFmtId="165" fontId="11" fillId="2" borderId="2" xfId="0" applyFont="1" applyFill="1" applyBorder="1" applyAlignment="1" applyProtection="1">
      <alignment/>
      <protection locked="0"/>
    </xf>
    <xf numFmtId="172" fontId="11" fillId="2" borderId="1" xfId="0" applyNumberFormat="1" applyFont="1" applyFill="1" applyBorder="1" applyAlignment="1" applyProtection="1">
      <alignment horizontal="right"/>
      <protection locked="0"/>
    </xf>
    <xf numFmtId="169" fontId="11" fillId="2" borderId="1" xfId="0" applyNumberFormat="1" applyFont="1" applyFill="1" applyBorder="1" applyAlignment="1" applyProtection="1">
      <alignment horizontal="right"/>
      <protection locked="0"/>
    </xf>
    <xf numFmtId="169" fontId="11" fillId="2" borderId="31" xfId="0" applyNumberFormat="1" applyFont="1" applyFill="1" applyBorder="1" applyAlignment="1" applyProtection="1">
      <alignment horizontal="right"/>
      <protection locked="0"/>
    </xf>
    <xf numFmtId="165" fontId="0" fillId="0" borderId="30" xfId="0" applyFont="1" applyBorder="1" applyAlignment="1" applyProtection="1">
      <alignment horizontal="left"/>
      <protection/>
    </xf>
    <xf numFmtId="165" fontId="11" fillId="2" borderId="2" xfId="0" applyFont="1" applyFill="1" applyBorder="1" applyAlignment="1">
      <alignment/>
    </xf>
    <xf numFmtId="172" fontId="10" fillId="0" borderId="11" xfId="0" applyNumberFormat="1" applyFont="1" applyFill="1" applyBorder="1" applyAlignment="1" applyProtection="1">
      <alignment horizontal="right"/>
      <protection/>
    </xf>
    <xf numFmtId="169" fontId="10" fillId="0" borderId="11" xfId="0" applyNumberFormat="1" applyFont="1" applyFill="1" applyBorder="1" applyAlignment="1" applyProtection="1">
      <alignment horizontal="right"/>
      <protection/>
    </xf>
    <xf numFmtId="169" fontId="10" fillId="0" borderId="32" xfId="0" applyNumberFormat="1" applyFont="1" applyFill="1" applyBorder="1" applyAlignment="1" applyProtection="1">
      <alignment horizontal="right"/>
      <protection/>
    </xf>
    <xf numFmtId="165" fontId="0" fillId="0" borderId="0" xfId="0" applyFont="1" applyAlignment="1" applyProtection="1">
      <alignment/>
      <protection/>
    </xf>
    <xf numFmtId="169" fontId="0" fillId="0" borderId="4" xfId="0" applyNumberFormat="1" applyBorder="1" applyAlignment="1" applyProtection="1">
      <alignment/>
      <protection locked="0"/>
    </xf>
    <xf numFmtId="169" fontId="0" fillId="0" borderId="33" xfId="0" applyNumberFormat="1" applyBorder="1" applyAlignment="1" applyProtection="1">
      <alignment/>
      <protection locked="0"/>
    </xf>
    <xf numFmtId="172" fontId="10" fillId="0" borderId="32" xfId="0" applyNumberFormat="1" applyFont="1" applyFill="1" applyBorder="1" applyAlignment="1" applyProtection="1">
      <alignment horizontal="right"/>
      <protection/>
    </xf>
    <xf numFmtId="167" fontId="11" fillId="2" borderId="1" xfId="0" applyNumberFormat="1" applyFont="1" applyFill="1" applyBorder="1" applyAlignment="1" applyProtection="1">
      <alignment horizontal="right"/>
      <protection locked="0"/>
    </xf>
    <xf numFmtId="167" fontId="11" fillId="2" borderId="31" xfId="0" applyNumberFormat="1" applyFont="1" applyFill="1" applyBorder="1" applyAlignment="1" applyProtection="1">
      <alignment horizontal="right"/>
      <protection locked="0"/>
    </xf>
    <xf numFmtId="165" fontId="11" fillId="2" borderId="34" xfId="0" applyFont="1" applyFill="1" applyBorder="1" applyAlignment="1" applyProtection="1">
      <alignment horizontal="left"/>
      <protection/>
    </xf>
    <xf numFmtId="165" fontId="0" fillId="0" borderId="34" xfId="0" applyBorder="1" applyAlignment="1" applyProtection="1">
      <alignment/>
      <protection locked="0"/>
    </xf>
    <xf numFmtId="165" fontId="0" fillId="0" borderId="32" xfId="0" applyBorder="1" applyAlignment="1" applyProtection="1">
      <alignment/>
      <protection locked="0"/>
    </xf>
    <xf numFmtId="165" fontId="0" fillId="0" borderId="2" xfId="0" applyBorder="1" applyAlignment="1">
      <alignment/>
    </xf>
    <xf numFmtId="169" fontId="8" fillId="0" borderId="11" xfId="0" applyNumberFormat="1" applyFont="1" applyFill="1" applyBorder="1" applyAlignment="1">
      <alignment/>
    </xf>
    <xf numFmtId="169" fontId="8" fillId="0" borderId="32" xfId="0" applyNumberFormat="1" applyFont="1" applyFill="1" applyBorder="1" applyAlignment="1">
      <alignment/>
    </xf>
    <xf numFmtId="165" fontId="0" fillId="0" borderId="24" xfId="0" applyFont="1" applyBorder="1" applyAlignment="1" applyProtection="1">
      <alignment horizontal="left"/>
      <protection/>
    </xf>
    <xf numFmtId="165" fontId="0" fillId="0" borderId="35" xfId="0" applyBorder="1" applyAlignment="1">
      <alignment/>
    </xf>
    <xf numFmtId="169" fontId="8" fillId="0" borderId="36" xfId="0" applyNumberFormat="1" applyFont="1" applyFill="1" applyBorder="1" applyAlignment="1">
      <alignment/>
    </xf>
    <xf numFmtId="169" fontId="8" fillId="0" borderId="37" xfId="0" applyNumberFormat="1" applyFont="1" applyFill="1" applyBorder="1" applyAlignment="1">
      <alignment/>
    </xf>
    <xf numFmtId="165" fontId="8" fillId="0" borderId="0" xfId="0" applyFont="1" applyBorder="1" applyAlignment="1" applyProtection="1">
      <alignment horizontal="left"/>
      <protection/>
    </xf>
    <xf numFmtId="165" fontId="0" fillId="0" borderId="0" xfId="0" applyFont="1" applyBorder="1" applyAlignment="1" applyProtection="1">
      <alignment horizontal="left"/>
      <protection/>
    </xf>
    <xf numFmtId="165" fontId="0" fillId="0" borderId="0" xfId="0" applyFont="1" applyBorder="1" applyAlignment="1" applyProtection="1">
      <alignment/>
      <protection/>
    </xf>
    <xf numFmtId="165" fontId="8" fillId="0" borderId="1" xfId="0" applyFont="1" applyBorder="1" applyAlignment="1" applyProtection="1">
      <alignment horizontal="left"/>
      <protection/>
    </xf>
    <xf numFmtId="165" fontId="8" fillId="0" borderId="2" xfId="0" applyFont="1" applyBorder="1" applyAlignment="1" applyProtection="1">
      <alignment/>
      <protection/>
    </xf>
    <xf numFmtId="165" fontId="8" fillId="0" borderId="2" xfId="0" applyFont="1" applyBorder="1" applyAlignment="1" applyProtection="1">
      <alignment horizontal="center"/>
      <protection/>
    </xf>
    <xf numFmtId="165" fontId="8" fillId="0" borderId="3" xfId="0" applyFont="1" applyBorder="1" applyAlignment="1" applyProtection="1">
      <alignment horizontal="center"/>
      <protection/>
    </xf>
    <xf numFmtId="165" fontId="8" fillId="0" borderId="5" xfId="0" applyFont="1" applyBorder="1" applyAlignment="1" applyProtection="1">
      <alignment horizontal="left"/>
      <protection/>
    </xf>
    <xf numFmtId="165" fontId="8" fillId="0" borderId="6" xfId="0" applyFont="1" applyBorder="1" applyAlignment="1" applyProtection="1">
      <alignment horizontal="center"/>
      <protection/>
    </xf>
    <xf numFmtId="165" fontId="8" fillId="0" borderId="6" xfId="0" applyFont="1" applyBorder="1" applyAlignment="1" applyProtection="1">
      <alignment horizontal="centerContinuous"/>
      <protection/>
    </xf>
    <xf numFmtId="165" fontId="8" fillId="0" borderId="7" xfId="0" applyFont="1" applyBorder="1" applyAlignment="1" applyProtection="1">
      <alignment horizontal="centerContinuous"/>
      <protection/>
    </xf>
    <xf numFmtId="165" fontId="0" fillId="0" borderId="18" xfId="0" applyFill="1" applyBorder="1" applyAlignment="1">
      <alignment/>
    </xf>
    <xf numFmtId="165" fontId="9" fillId="0" borderId="18" xfId="0" applyFont="1" applyFill="1" applyBorder="1" applyAlignment="1" applyProtection="1">
      <alignment horizontal="left"/>
      <protection/>
    </xf>
    <xf numFmtId="165" fontId="0" fillId="0" borderId="0" xfId="0" applyFont="1" applyFill="1" applyAlignment="1" applyProtection="1">
      <alignment/>
      <protection/>
    </xf>
    <xf numFmtId="165" fontId="0" fillId="0" borderId="15" xfId="0" applyFill="1" applyBorder="1" applyAlignment="1" applyProtection="1">
      <alignment horizontal="left"/>
      <protection locked="0"/>
    </xf>
    <xf numFmtId="165" fontId="0" fillId="0" borderId="6" xfId="0" applyFill="1" applyBorder="1" applyAlignment="1" applyProtection="1">
      <alignment horizontal="left" wrapText="1"/>
      <protection locked="0"/>
    </xf>
    <xf numFmtId="169" fontId="0" fillId="0" borderId="38" xfId="0" applyNumberFormat="1" applyFont="1" applyFill="1" applyBorder="1" applyAlignment="1" applyProtection="1">
      <alignment horizontal="right"/>
      <protection locked="0"/>
    </xf>
    <xf numFmtId="169" fontId="0" fillId="0" borderId="39" xfId="0" applyNumberFormat="1" applyFont="1" applyFill="1" applyBorder="1" applyAlignment="1" applyProtection="1">
      <alignment horizontal="right"/>
      <protection locked="0"/>
    </xf>
    <xf numFmtId="165" fontId="0" fillId="0" borderId="40" xfId="0" applyFill="1" applyBorder="1" applyAlignment="1" applyProtection="1">
      <alignment horizontal="left"/>
      <protection/>
    </xf>
    <xf numFmtId="165" fontId="0" fillId="0" borderId="34" xfId="0" applyFill="1" applyBorder="1" applyAlignment="1" applyProtection="1">
      <alignment horizontal="left"/>
      <protection/>
    </xf>
    <xf numFmtId="169" fontId="8" fillId="0" borderId="9" xfId="0" applyNumberFormat="1" applyFont="1" applyFill="1" applyBorder="1" applyAlignment="1" applyProtection="1">
      <alignment horizontal="right"/>
      <protection/>
    </xf>
    <xf numFmtId="169" fontId="8" fillId="0" borderId="32" xfId="0" applyNumberFormat="1" applyFont="1" applyFill="1" applyBorder="1" applyAlignment="1" applyProtection="1">
      <alignment horizontal="right"/>
      <protection/>
    </xf>
    <xf numFmtId="165" fontId="0" fillId="0" borderId="40" xfId="0" applyFill="1" applyBorder="1" applyAlignment="1" applyProtection="1">
      <alignment horizontal="left"/>
      <protection locked="0"/>
    </xf>
    <xf numFmtId="165" fontId="0" fillId="0" borderId="34" xfId="0" applyFill="1" applyBorder="1" applyAlignment="1" applyProtection="1">
      <alignment horizontal="left"/>
      <protection locked="0"/>
    </xf>
    <xf numFmtId="169" fontId="8" fillId="0" borderId="9" xfId="0" applyNumberFormat="1" applyFont="1" applyFill="1" applyBorder="1" applyAlignment="1" applyProtection="1">
      <alignment horizontal="right"/>
      <protection locked="0"/>
    </xf>
    <xf numFmtId="169" fontId="8" fillId="0" borderId="32" xfId="0" applyNumberFormat="1" applyFont="1" applyFill="1" applyBorder="1" applyAlignment="1" applyProtection="1">
      <alignment horizontal="right"/>
      <protection locked="0"/>
    </xf>
    <xf numFmtId="167" fontId="0" fillId="0" borderId="9" xfId="0" applyNumberFormat="1" applyFont="1" applyFill="1" applyBorder="1" applyAlignment="1" applyProtection="1">
      <alignment horizontal="right"/>
      <protection locked="0"/>
    </xf>
    <xf numFmtId="167" fontId="0" fillId="0" borderId="32" xfId="0" applyNumberFormat="1" applyFont="1" applyFill="1" applyBorder="1" applyAlignment="1" applyProtection="1">
      <alignment horizontal="right"/>
      <protection locked="0"/>
    </xf>
    <xf numFmtId="165" fontId="0" fillId="0" borderId="24" xfId="0" applyFill="1" applyBorder="1" applyAlignment="1" applyProtection="1">
      <alignment horizontal="left"/>
      <protection/>
    </xf>
    <xf numFmtId="165" fontId="0" fillId="0" borderId="35" xfId="0" applyFill="1" applyBorder="1" applyAlignment="1" applyProtection="1">
      <alignment horizontal="left"/>
      <protection/>
    </xf>
    <xf numFmtId="169" fontId="8" fillId="0" borderId="26" xfId="0" applyNumberFormat="1" applyFont="1" applyFill="1" applyBorder="1" applyAlignment="1" applyProtection="1">
      <alignment horizontal="right"/>
      <protection/>
    </xf>
    <xf numFmtId="169" fontId="8" fillId="0" borderId="27" xfId="0" applyNumberFormat="1" applyFont="1" applyFill="1" applyBorder="1" applyAlignment="1" applyProtection="1">
      <alignment horizontal="right"/>
      <protection/>
    </xf>
    <xf numFmtId="165" fontId="0" fillId="0" borderId="0" xfId="0" applyBorder="1" applyAlignment="1">
      <alignment/>
    </xf>
    <xf numFmtId="165" fontId="9" fillId="0" borderId="6" xfId="0" applyFont="1" applyFill="1" applyBorder="1" applyAlignment="1" applyProtection="1">
      <alignment/>
      <protection/>
    </xf>
    <xf numFmtId="7" fontId="0" fillId="0" borderId="6" xfId="0" applyNumberFormat="1" applyFont="1" applyFill="1" applyBorder="1" applyAlignment="1" applyProtection="1">
      <alignment horizontal="left"/>
      <protection/>
    </xf>
    <xf numFmtId="165" fontId="0" fillId="0" borderId="20" xfId="0" applyFill="1" applyBorder="1" applyAlignment="1" applyProtection="1">
      <alignment horizontal="left"/>
      <protection locked="0"/>
    </xf>
    <xf numFmtId="165" fontId="0" fillId="0" borderId="41" xfId="0" applyFill="1" applyBorder="1" applyAlignment="1" applyProtection="1">
      <alignment/>
      <protection locked="0"/>
    </xf>
    <xf numFmtId="169" fontId="0" fillId="0" borderId="23" xfId="0" applyNumberFormat="1" applyFont="1" applyBorder="1" applyAlignment="1" applyProtection="1">
      <alignment horizontal="right"/>
      <protection locked="0"/>
    </xf>
    <xf numFmtId="165" fontId="0" fillId="0" borderId="6" xfId="0" applyFill="1" applyBorder="1" applyAlignment="1" applyProtection="1">
      <alignment/>
      <protection/>
    </xf>
    <xf numFmtId="165" fontId="0" fillId="0" borderId="6" xfId="0" applyFont="1" applyFill="1" applyBorder="1" applyAlignment="1" applyProtection="1">
      <alignment/>
      <protection locked="0"/>
    </xf>
    <xf numFmtId="167" fontId="0" fillId="0" borderId="32" xfId="0" applyNumberFormat="1" applyFont="1" applyBorder="1" applyAlignment="1" applyProtection="1">
      <alignment horizontal="right"/>
      <protection locked="0"/>
    </xf>
    <xf numFmtId="165" fontId="0" fillId="0" borderId="18" xfId="0" applyFill="1" applyBorder="1" applyAlignment="1" applyProtection="1">
      <alignment/>
      <protection/>
    </xf>
    <xf numFmtId="165" fontId="0" fillId="0" borderId="18" xfId="0" applyFill="1" applyBorder="1" applyAlignment="1" applyProtection="1">
      <alignment horizontal="left"/>
      <protection/>
    </xf>
    <xf numFmtId="165" fontId="0" fillId="0" borderId="0" xfId="0" applyFont="1" applyFill="1" applyBorder="1" applyAlignment="1" applyProtection="1">
      <alignment horizontal="left"/>
      <protection/>
    </xf>
    <xf numFmtId="165" fontId="9" fillId="0" borderId="0" xfId="0" applyFont="1" applyFill="1" applyBorder="1" applyAlignment="1" applyProtection="1">
      <alignment horizontal="left"/>
      <protection/>
    </xf>
    <xf numFmtId="169" fontId="0" fillId="0" borderId="0" xfId="0" applyNumberFormat="1" applyFont="1" applyFill="1" applyBorder="1" applyAlignment="1" applyProtection="1">
      <alignment horizontal="right"/>
      <protection/>
    </xf>
    <xf numFmtId="165" fontId="0" fillId="0" borderId="41" xfId="0" applyFill="1" applyBorder="1" applyAlignment="1" applyProtection="1">
      <alignment horizontal="left"/>
      <protection locked="0"/>
    </xf>
    <xf numFmtId="165" fontId="8" fillId="0" borderId="4" xfId="0" applyFont="1" applyBorder="1" applyAlignment="1" applyProtection="1">
      <alignment horizontal="left"/>
      <protection/>
    </xf>
    <xf numFmtId="165" fontId="8" fillId="0" borderId="0" xfId="0" applyFont="1" applyBorder="1" applyAlignment="1" applyProtection="1">
      <alignment horizontal="center"/>
      <protection/>
    </xf>
    <xf numFmtId="165" fontId="8" fillId="0" borderId="0" xfId="0" applyFont="1" applyBorder="1" applyAlignment="1" applyProtection="1">
      <alignment horizontal="centerContinuous"/>
      <protection/>
    </xf>
    <xf numFmtId="165" fontId="8" fillId="0" borderId="8" xfId="0" applyFont="1" applyBorder="1" applyAlignment="1" applyProtection="1">
      <alignment horizontal="centerContinuous"/>
      <protection/>
    </xf>
    <xf numFmtId="165" fontId="13" fillId="0" borderId="35" xfId="0" applyFont="1" applyBorder="1" applyAlignment="1" applyProtection="1">
      <alignment horizontal="left"/>
      <protection/>
    </xf>
    <xf numFmtId="169" fontId="0" fillId="0" borderId="35" xfId="0" applyNumberFormat="1" applyFont="1" applyFill="1" applyBorder="1" applyAlignment="1" applyProtection="1">
      <alignment horizontal="right"/>
      <protection locked="0"/>
    </xf>
    <xf numFmtId="165" fontId="0" fillId="0" borderId="42" xfId="0" applyFill="1" applyBorder="1" applyAlignment="1" applyProtection="1">
      <alignment horizontal="left"/>
      <protection locked="0"/>
    </xf>
    <xf numFmtId="165" fontId="0" fillId="0" borderId="0" xfId="0" applyFont="1" applyAlignment="1" applyProtection="1">
      <alignment wrapText="1"/>
      <protection locked="0"/>
    </xf>
    <xf numFmtId="169" fontId="0" fillId="0" borderId="38" xfId="0" applyNumberFormat="1" applyFill="1" applyBorder="1" applyAlignment="1" applyProtection="1">
      <alignment horizontal="right"/>
      <protection locked="0"/>
    </xf>
    <xf numFmtId="169" fontId="0" fillId="0" borderId="39" xfId="0" applyNumberFormat="1" applyFill="1" applyBorder="1" applyAlignment="1" applyProtection="1">
      <alignment horizontal="right"/>
      <protection locked="0"/>
    </xf>
    <xf numFmtId="165" fontId="0" fillId="0" borderId="34" xfId="0" applyFont="1" applyFill="1" applyBorder="1" applyAlignment="1" applyProtection="1">
      <alignment/>
      <protection locked="0"/>
    </xf>
    <xf numFmtId="169" fontId="0" fillId="0" borderId="9" xfId="0" applyNumberFormat="1" applyBorder="1" applyAlignment="1" applyProtection="1">
      <alignment horizontal="right"/>
      <protection locked="0"/>
    </xf>
    <xf numFmtId="169" fontId="0" fillId="0" borderId="9" xfId="0" applyNumberFormat="1" applyFont="1" applyBorder="1" applyAlignment="1" applyProtection="1">
      <alignment horizontal="right"/>
      <protection locked="0"/>
    </xf>
    <xf numFmtId="169" fontId="0" fillId="0" borderId="32" xfId="0" applyNumberFormat="1" applyFont="1" applyBorder="1" applyAlignment="1" applyProtection="1">
      <alignment horizontal="right"/>
      <protection locked="0"/>
    </xf>
    <xf numFmtId="165" fontId="0" fillId="0" borderId="42" xfId="0" applyFill="1" applyBorder="1" applyAlignment="1" applyProtection="1">
      <alignment horizontal="left"/>
      <protection/>
    </xf>
    <xf numFmtId="165" fontId="0" fillId="0" borderId="6" xfId="0" applyFill="1" applyBorder="1" applyAlignment="1" applyProtection="1">
      <alignment horizontal="left"/>
      <protection/>
    </xf>
    <xf numFmtId="165" fontId="0" fillId="0" borderId="0" xfId="0" applyFont="1" applyFill="1" applyBorder="1" applyAlignment="1" applyProtection="1">
      <alignment horizontal="left"/>
      <protection locked="0"/>
    </xf>
    <xf numFmtId="169" fontId="0" fillId="0" borderId="9" xfId="0" applyNumberFormat="1" applyFill="1" applyBorder="1" applyAlignment="1" applyProtection="1">
      <alignment horizontal="right"/>
      <protection locked="0"/>
    </xf>
    <xf numFmtId="169" fontId="0" fillId="0" borderId="9" xfId="0" applyNumberFormat="1" applyFont="1" applyFill="1" applyBorder="1" applyAlignment="1" applyProtection="1">
      <alignment horizontal="right"/>
      <protection locked="0"/>
    </xf>
    <xf numFmtId="169" fontId="0" fillId="0" borderId="32" xfId="0" applyNumberFormat="1" applyFont="1" applyFill="1" applyBorder="1" applyAlignment="1" applyProtection="1">
      <alignment horizontal="right"/>
      <protection locked="0"/>
    </xf>
    <xf numFmtId="165" fontId="0" fillId="0" borderId="34" xfId="0" applyFont="1" applyFill="1" applyBorder="1" applyAlignment="1" applyProtection="1">
      <alignment horizontal="left"/>
      <protection locked="0"/>
    </xf>
    <xf numFmtId="167" fontId="0" fillId="0" borderId="9" xfId="0" applyNumberFormat="1" applyFont="1" applyBorder="1" applyAlignment="1" applyProtection="1">
      <alignment horizontal="right"/>
      <protection locked="0"/>
    </xf>
    <xf numFmtId="165" fontId="0" fillId="0" borderId="17" xfId="0" applyFill="1" applyBorder="1" applyAlignment="1" applyProtection="1">
      <alignment horizontal="left"/>
      <protection/>
    </xf>
    <xf numFmtId="165" fontId="0" fillId="0" borderId="18" xfId="0" applyFont="1" applyFill="1" applyBorder="1" applyAlignment="1" applyProtection="1">
      <alignment horizontal="left"/>
      <protection/>
    </xf>
    <xf numFmtId="165" fontId="0" fillId="0" borderId="0" xfId="0" applyFill="1" applyBorder="1" applyAlignment="1" applyProtection="1">
      <alignment horizontal="left"/>
      <protection/>
    </xf>
    <xf numFmtId="169" fontId="0" fillId="3" borderId="0" xfId="0" applyNumberFormat="1" applyFont="1" applyFill="1" applyBorder="1" applyAlignment="1" applyProtection="1">
      <alignment horizontal="right"/>
      <protection/>
    </xf>
    <xf numFmtId="169" fontId="0" fillId="3" borderId="0" xfId="0" applyNumberFormat="1" applyFont="1" applyFill="1" applyBorder="1" applyAlignment="1" applyProtection="1">
      <alignment horizontal="left"/>
      <protection/>
    </xf>
    <xf numFmtId="165" fontId="8" fillId="0" borderId="6" xfId="0" applyFont="1" applyBorder="1" applyAlignment="1" applyProtection="1">
      <alignment horizontal="left"/>
      <protection/>
    </xf>
    <xf numFmtId="165" fontId="0" fillId="0" borderId="12" xfId="0" applyFill="1" applyBorder="1" applyAlignment="1" applyProtection="1">
      <alignment horizontal="left"/>
      <protection locked="0"/>
    </xf>
    <xf numFmtId="165" fontId="0" fillId="0" borderId="41" xfId="0" applyFont="1" applyFill="1" applyBorder="1" applyAlignment="1" applyProtection="1">
      <alignment horizontal="left"/>
      <protection locked="0"/>
    </xf>
    <xf numFmtId="167" fontId="0" fillId="0" borderId="22" xfId="0" applyNumberFormat="1" applyFont="1" applyFill="1" applyBorder="1" applyAlignment="1" applyProtection="1">
      <alignment horizontal="right"/>
      <protection locked="0"/>
    </xf>
    <xf numFmtId="167" fontId="0" fillId="0" borderId="23" xfId="0" applyNumberFormat="1" applyFont="1" applyFill="1" applyBorder="1" applyAlignment="1" applyProtection="1">
      <alignment horizontal="right"/>
      <protection locked="0"/>
    </xf>
    <xf numFmtId="165" fontId="0" fillId="0" borderId="6" xfId="0" applyFont="1" applyFill="1" applyBorder="1" applyAlignment="1" applyProtection="1">
      <alignment horizontal="left"/>
      <protection locked="0"/>
    </xf>
    <xf numFmtId="167" fontId="0" fillId="0" borderId="38" xfId="0" applyNumberFormat="1" applyFont="1" applyFill="1" applyBorder="1" applyAlignment="1" applyProtection="1">
      <alignment horizontal="right"/>
      <protection locked="0"/>
    </xf>
    <xf numFmtId="167" fontId="0" fillId="0" borderId="39" xfId="0" applyNumberFormat="1" applyFont="1" applyFill="1" applyBorder="1" applyAlignment="1" applyProtection="1">
      <alignment horizontal="right"/>
      <protection locked="0"/>
    </xf>
    <xf numFmtId="165" fontId="0" fillId="0" borderId="7" xfId="0" applyBorder="1" applyAlignment="1" applyProtection="1">
      <alignment horizontal="left"/>
      <protection/>
    </xf>
    <xf numFmtId="165" fontId="8" fillId="0" borderId="7" xfId="0" applyFont="1" applyFill="1" applyBorder="1" applyAlignment="1" applyProtection="1">
      <alignment horizontal="center"/>
      <protection/>
    </xf>
    <xf numFmtId="165" fontId="8" fillId="0" borderId="7" xfId="0" applyFont="1" applyFill="1" applyBorder="1" applyAlignment="1" applyProtection="1">
      <alignment horizontal="centerContinuous"/>
      <protection/>
    </xf>
    <xf numFmtId="165" fontId="8" fillId="0" borderId="43" xfId="0" applyFont="1" applyFill="1" applyBorder="1" applyAlignment="1" applyProtection="1">
      <alignment horizontal="centerContinuous"/>
      <protection/>
    </xf>
    <xf numFmtId="165" fontId="0" fillId="0" borderId="44" xfId="0" applyBorder="1" applyAlignment="1" applyProtection="1">
      <alignment horizontal="left"/>
      <protection/>
    </xf>
    <xf numFmtId="164" fontId="8" fillId="0" borderId="44" xfId="0" applyNumberFormat="1" applyFont="1" applyFill="1" applyBorder="1" applyAlignment="1" applyProtection="1">
      <alignment horizontal="center"/>
      <protection/>
    </xf>
    <xf numFmtId="165" fontId="8" fillId="4" borderId="18" xfId="0" applyFont="1" applyFill="1" applyBorder="1" applyAlignment="1" applyProtection="1">
      <alignment horizontal="center"/>
      <protection/>
    </xf>
    <xf numFmtId="165" fontId="8" fillId="4" borderId="18" xfId="0" applyFont="1" applyFill="1" applyBorder="1" applyAlignment="1" applyProtection="1">
      <alignment horizontal="centerContinuous"/>
      <protection/>
    </xf>
    <xf numFmtId="165" fontId="8" fillId="4" borderId="19" xfId="0" applyFont="1" applyFill="1" applyBorder="1" applyAlignment="1" applyProtection="1">
      <alignment horizontal="centerContinuous"/>
      <protection/>
    </xf>
    <xf numFmtId="165" fontId="8" fillId="0" borderId="0" xfId="0" applyFont="1" applyFill="1" applyBorder="1" applyAlignment="1" applyProtection="1">
      <alignment horizontal="center"/>
      <protection/>
    </xf>
    <xf numFmtId="165" fontId="8" fillId="0" borderId="0" xfId="0" applyFont="1" applyFill="1" applyBorder="1" applyAlignment="1" applyProtection="1">
      <alignment horizontal="centerContinuous"/>
      <protection/>
    </xf>
    <xf numFmtId="165" fontId="0" fillId="0" borderId="2" xfId="0" applyBorder="1" applyAlignment="1">
      <alignment horizontal="centerContinuous"/>
    </xf>
    <xf numFmtId="165" fontId="8" fillId="0" borderId="3" xfId="0" applyFont="1" applyBorder="1" applyAlignment="1" applyProtection="1">
      <alignment horizontal="centerContinuous"/>
      <protection/>
    </xf>
    <xf numFmtId="165" fontId="0" fillId="0" borderId="6" xfId="0" applyBorder="1" applyAlignment="1">
      <alignment/>
    </xf>
    <xf numFmtId="165" fontId="0" fillId="0" borderId="7" xfId="0" applyBorder="1" applyAlignment="1">
      <alignment horizontal="centerContinuous"/>
    </xf>
    <xf numFmtId="169" fontId="9" fillId="0" borderId="0" xfId="0" applyNumberFormat="1" applyFont="1" applyFill="1" applyBorder="1" applyAlignment="1" applyProtection="1">
      <alignment horizontal="left"/>
      <protection/>
    </xf>
    <xf numFmtId="165" fontId="0" fillId="0" borderId="13" xfId="0" applyFill="1" applyBorder="1" applyAlignment="1" applyProtection="1">
      <alignment horizontal="left"/>
      <protection locked="0"/>
    </xf>
    <xf numFmtId="165" fontId="0" fillId="0" borderId="13" xfId="0" applyBorder="1" applyAlignment="1" applyProtection="1">
      <alignment/>
      <protection locked="0"/>
    </xf>
    <xf numFmtId="165" fontId="0" fillId="0" borderId="30" xfId="0" applyFill="1" applyBorder="1" applyAlignment="1" applyProtection="1">
      <alignment horizontal="left"/>
      <protection/>
    </xf>
    <xf numFmtId="165" fontId="0" fillId="0" borderId="2" xfId="0" applyFill="1" applyBorder="1" applyAlignment="1" applyProtection="1">
      <alignment horizontal="left"/>
      <protection/>
    </xf>
    <xf numFmtId="169" fontId="8" fillId="0" borderId="39" xfId="0" applyNumberFormat="1" applyFont="1" applyFill="1" applyBorder="1" applyAlignment="1" applyProtection="1">
      <alignment horizontal="right"/>
      <protection/>
    </xf>
    <xf numFmtId="165" fontId="0" fillId="0" borderId="30" xfId="0" applyFill="1" applyBorder="1" applyAlignment="1" applyProtection="1">
      <alignment horizontal="left"/>
      <protection locked="0"/>
    </xf>
    <xf numFmtId="165" fontId="0" fillId="0" borderId="2" xfId="0" applyFill="1" applyBorder="1" applyAlignment="1" applyProtection="1">
      <alignment horizontal="left"/>
      <protection locked="0"/>
    </xf>
    <xf numFmtId="165" fontId="0" fillId="0" borderId="2" xfId="0" applyBorder="1" applyAlignment="1" applyProtection="1">
      <alignment/>
      <protection locked="0"/>
    </xf>
    <xf numFmtId="169" fontId="0" fillId="0" borderId="2" xfId="0" applyNumberFormat="1" applyFont="1" applyFill="1" applyBorder="1" applyAlignment="1" applyProtection="1">
      <alignment horizontal="right"/>
      <protection locked="0"/>
    </xf>
    <xf numFmtId="165" fontId="0" fillId="0" borderId="2" xfId="0" applyBorder="1" applyAlignment="1">
      <alignment horizontal="left"/>
    </xf>
    <xf numFmtId="169" fontId="0" fillId="0" borderId="2" xfId="0" applyNumberFormat="1" applyFont="1" applyFill="1" applyBorder="1" applyAlignment="1" applyProtection="1">
      <alignment horizontal="right"/>
      <protection/>
    </xf>
    <xf numFmtId="169" fontId="0" fillId="0" borderId="39" xfId="0" applyNumberFormat="1" applyFont="1" applyFill="1" applyBorder="1" applyAlignment="1" applyProtection="1">
      <alignment horizontal="right"/>
      <protection/>
    </xf>
    <xf numFmtId="165" fontId="0" fillId="0" borderId="2" xfId="0" applyBorder="1" applyAlignment="1" applyProtection="1">
      <alignment horizontal="left"/>
      <protection locked="0"/>
    </xf>
    <xf numFmtId="165" fontId="0" fillId="0" borderId="35" xfId="0" applyBorder="1" applyAlignment="1">
      <alignment horizontal="centerContinuous"/>
    </xf>
    <xf numFmtId="169" fontId="8" fillId="0" borderId="37" xfId="0" applyNumberFormat="1" applyFont="1" applyFill="1" applyBorder="1" applyAlignment="1" applyProtection="1">
      <alignment horizontal="right"/>
      <protection/>
    </xf>
    <xf numFmtId="165" fontId="0" fillId="0" borderId="0" xfId="0" applyBorder="1" applyAlignment="1">
      <alignment horizontal="centerContinuous"/>
    </xf>
    <xf numFmtId="165" fontId="9" fillId="3" borderId="0" xfId="0" applyFont="1" applyFill="1" applyBorder="1" applyAlignment="1" applyProtection="1">
      <alignment horizontal="left"/>
      <protection/>
    </xf>
    <xf numFmtId="173" fontId="0" fillId="3" borderId="0" xfId="0" applyNumberFormat="1" applyFont="1" applyFill="1" applyBorder="1" applyAlignment="1" applyProtection="1">
      <alignment/>
      <protection/>
    </xf>
    <xf numFmtId="8" fontId="0" fillId="3" borderId="22" xfId="0" applyNumberFormat="1" applyFont="1" applyFill="1" applyBorder="1" applyAlignment="1" applyProtection="1">
      <alignment horizontal="right"/>
      <protection locked="0"/>
    </xf>
    <xf numFmtId="8" fontId="0" fillId="3" borderId="23" xfId="0" applyNumberFormat="1" applyFont="1" applyFill="1" applyBorder="1" applyAlignment="1" applyProtection="1">
      <alignment horizontal="right"/>
      <protection locked="0"/>
    </xf>
    <xf numFmtId="165" fontId="0" fillId="0" borderId="24" xfId="0" applyFill="1" applyBorder="1" applyAlignment="1" applyProtection="1">
      <alignment horizontal="left"/>
      <protection locked="0"/>
    </xf>
    <xf numFmtId="165" fontId="0" fillId="0" borderId="35" xfId="0" applyFill="1" applyBorder="1" applyAlignment="1" applyProtection="1">
      <alignment/>
      <protection locked="0"/>
    </xf>
    <xf numFmtId="8" fontId="0" fillId="3" borderId="45" xfId="0" applyNumberFormat="1" applyFont="1" applyFill="1" applyBorder="1" applyAlignment="1" applyProtection="1">
      <alignment horizontal="right"/>
      <protection locked="0"/>
    </xf>
    <xf numFmtId="8" fontId="0" fillId="3" borderId="37" xfId="0" applyNumberFormat="1" applyFont="1" applyFill="1" applyBorder="1" applyAlignment="1" applyProtection="1">
      <alignment horizontal="right"/>
      <protection locked="0"/>
    </xf>
    <xf numFmtId="165" fontId="0" fillId="0" borderId="0" xfId="0" applyFill="1" applyBorder="1" applyAlignment="1" applyProtection="1">
      <alignment/>
      <protection/>
    </xf>
    <xf numFmtId="8" fontId="0" fillId="3" borderId="0" xfId="0" applyNumberFormat="1" applyFont="1" applyFill="1" applyBorder="1" applyAlignment="1" applyProtection="1">
      <alignment horizontal="right"/>
      <protection locked="0"/>
    </xf>
    <xf numFmtId="8" fontId="0" fillId="0" borderId="0" xfId="0" applyNumberFormat="1" applyFont="1" applyBorder="1" applyAlignment="1" applyProtection="1">
      <alignment horizontal="right"/>
      <protection locked="0"/>
    </xf>
    <xf numFmtId="165" fontId="0" fillId="0" borderId="2" xfId="0" applyFont="1" applyFill="1" applyBorder="1" applyAlignment="1" applyProtection="1">
      <alignment/>
      <protection/>
    </xf>
    <xf numFmtId="170" fontId="0" fillId="0" borderId="2" xfId="0" applyNumberFormat="1" applyFont="1" applyFill="1" applyBorder="1" applyAlignment="1" applyProtection="1">
      <alignment horizontal="right"/>
      <protection locked="0"/>
    </xf>
    <xf numFmtId="170" fontId="0" fillId="0" borderId="2" xfId="0" applyNumberFormat="1" applyFont="1" applyBorder="1" applyAlignment="1" applyProtection="1">
      <alignment horizontal="right"/>
      <protection locked="0"/>
    </xf>
    <xf numFmtId="165" fontId="0" fillId="0" borderId="20" xfId="0" applyFill="1" applyBorder="1" applyAlignment="1" applyProtection="1">
      <alignment horizontal="left"/>
      <protection/>
    </xf>
    <xf numFmtId="165" fontId="0" fillId="0" borderId="41" xfId="0" applyFill="1" applyBorder="1" applyAlignment="1" applyProtection="1">
      <alignment/>
      <protection/>
    </xf>
    <xf numFmtId="167" fontId="8" fillId="0" borderId="22" xfId="0" applyNumberFormat="1" applyFont="1" applyFill="1" applyBorder="1" applyAlignment="1" applyProtection="1">
      <alignment horizontal="right"/>
      <protection/>
    </xf>
    <xf numFmtId="167" fontId="8" fillId="0" borderId="23" xfId="0" applyNumberFormat="1" applyFont="1" applyFill="1" applyBorder="1" applyAlignment="1" applyProtection="1">
      <alignment horizontal="right"/>
      <protection/>
    </xf>
    <xf numFmtId="167" fontId="8" fillId="0" borderId="9" xfId="0" applyNumberFormat="1" applyFont="1" applyFill="1" applyBorder="1" applyAlignment="1" applyProtection="1">
      <alignment horizontal="right"/>
      <protection/>
    </xf>
    <xf numFmtId="167" fontId="8" fillId="0" borderId="32" xfId="0" applyNumberFormat="1" applyFont="1" applyFill="1" applyBorder="1" applyAlignment="1" applyProtection="1">
      <alignment horizontal="right"/>
      <protection/>
    </xf>
    <xf numFmtId="167" fontId="8" fillId="0" borderId="38" xfId="0" applyNumberFormat="1" applyFont="1" applyFill="1" applyBorder="1" applyAlignment="1" applyProtection="1">
      <alignment horizontal="right"/>
      <protection/>
    </xf>
    <xf numFmtId="165" fontId="0" fillId="1" borderId="0" xfId="0" applyFont="1" applyFill="1" applyBorder="1" applyAlignment="1" applyProtection="1">
      <alignment horizontal="left"/>
      <protection/>
    </xf>
    <xf numFmtId="165" fontId="0" fillId="1" borderId="16" xfId="0" applyFont="1" applyFill="1" applyBorder="1" applyAlignment="1" applyProtection="1">
      <alignment horizontal="left"/>
      <protection/>
    </xf>
    <xf numFmtId="169" fontId="0" fillId="2" borderId="46" xfId="0" applyNumberFormat="1" applyFont="1" applyFill="1" applyBorder="1" applyAlignment="1" applyProtection="1">
      <alignment horizontal="right"/>
      <protection locked="0"/>
    </xf>
    <xf numFmtId="165" fontId="0" fillId="1" borderId="6" xfId="0" applyFont="1" applyFill="1" applyBorder="1" applyAlignment="1" applyProtection="1">
      <alignment horizontal="left"/>
      <protection locked="0"/>
    </xf>
    <xf numFmtId="165" fontId="0" fillId="1" borderId="43" xfId="0" applyFont="1" applyFill="1" applyBorder="1" applyAlignment="1" applyProtection="1">
      <alignment horizontal="left"/>
      <protection locked="0"/>
    </xf>
    <xf numFmtId="165" fontId="0" fillId="0" borderId="18" xfId="0" applyFill="1" applyBorder="1" applyAlignment="1" applyProtection="1">
      <alignment/>
      <protection locked="0"/>
    </xf>
    <xf numFmtId="167" fontId="8" fillId="0" borderId="26" xfId="0" applyNumberFormat="1" applyFont="1" applyFill="1" applyBorder="1" applyAlignment="1" applyProtection="1">
      <alignment horizontal="right"/>
      <protection locked="0"/>
    </xf>
    <xf numFmtId="167" fontId="8" fillId="0" borderId="27" xfId="0" applyNumberFormat="1" applyFont="1" applyFill="1" applyBorder="1" applyAlignment="1" applyProtection="1">
      <alignment horizontal="right"/>
      <protection locked="0"/>
    </xf>
    <xf numFmtId="165" fontId="9" fillId="0" borderId="0" xfId="0" applyFont="1" applyBorder="1" applyAlignment="1">
      <alignment/>
    </xf>
    <xf numFmtId="165" fontId="0" fillId="0" borderId="41" xfId="0" applyBorder="1" applyAlignment="1">
      <alignment/>
    </xf>
    <xf numFmtId="169" fontId="8" fillId="0" borderId="22" xfId="0" applyNumberFormat="1" applyFont="1" applyFill="1" applyBorder="1" applyAlignment="1" applyProtection="1">
      <alignment horizontal="right"/>
      <protection/>
    </xf>
    <xf numFmtId="8" fontId="8" fillId="0" borderId="22" xfId="0" applyNumberFormat="1" applyFont="1" applyFill="1" applyBorder="1" applyAlignment="1" applyProtection="1">
      <alignment horizontal="right"/>
      <protection/>
    </xf>
    <xf numFmtId="8" fontId="8" fillId="0" borderId="47" xfId="0" applyNumberFormat="1" applyFont="1" applyFill="1" applyBorder="1" applyAlignment="1" applyProtection="1">
      <alignment horizontal="right"/>
      <protection/>
    </xf>
    <xf numFmtId="169" fontId="8" fillId="0" borderId="38" xfId="0" applyNumberFormat="1" applyFont="1" applyFill="1" applyBorder="1" applyAlignment="1" applyProtection="1">
      <alignment horizontal="right"/>
      <protection/>
    </xf>
    <xf numFmtId="169" fontId="8" fillId="0" borderId="43" xfId="0" applyNumberFormat="1" applyFont="1" applyFill="1" applyBorder="1" applyAlignment="1" applyProtection="1">
      <alignment horizontal="right"/>
      <protection/>
    </xf>
    <xf numFmtId="165" fontId="0" fillId="0" borderId="2" xfId="0" applyFont="1" applyFill="1" applyBorder="1" applyAlignment="1" applyProtection="1">
      <alignment horizontal="left" wrapText="1"/>
      <protection locked="0"/>
    </xf>
    <xf numFmtId="169" fontId="0" fillId="0" borderId="43" xfId="0" applyNumberFormat="1" applyFont="1" applyFill="1" applyBorder="1" applyAlignment="1" applyProtection="1">
      <alignment horizontal="right"/>
      <protection locked="0"/>
    </xf>
    <xf numFmtId="165" fontId="0" fillId="0" borderId="2" xfId="0" applyBorder="1" applyAlignment="1">
      <alignment/>
    </xf>
    <xf numFmtId="165" fontId="0" fillId="0" borderId="34" xfId="0" applyFill="1" applyBorder="1" applyAlignment="1" applyProtection="1">
      <alignment/>
      <protection/>
    </xf>
    <xf numFmtId="167" fontId="8" fillId="0" borderId="43" xfId="0" applyNumberFormat="1" applyFont="1" applyFill="1" applyBorder="1" applyAlignment="1" applyProtection="1">
      <alignment horizontal="right"/>
      <protection/>
    </xf>
    <xf numFmtId="165" fontId="0" fillId="0" borderId="6" xfId="0" applyFill="1" applyBorder="1" applyAlignment="1" applyProtection="1">
      <alignment/>
      <protection locked="0"/>
    </xf>
    <xf numFmtId="167" fontId="0" fillId="3" borderId="38" xfId="0" applyNumberFormat="1" applyFont="1" applyFill="1" applyBorder="1" applyAlignment="1" applyProtection="1">
      <alignment horizontal="right"/>
      <protection locked="0"/>
    </xf>
    <xf numFmtId="167" fontId="0" fillId="3" borderId="43" xfId="0" applyNumberFormat="1" applyFont="1" applyFill="1" applyBorder="1" applyAlignment="1" applyProtection="1">
      <alignment horizontal="right"/>
      <protection locked="0"/>
    </xf>
    <xf numFmtId="167" fontId="8" fillId="0" borderId="48" xfId="0" applyNumberFormat="1" applyFont="1" applyFill="1" applyBorder="1" applyAlignment="1" applyProtection="1">
      <alignment horizontal="right"/>
      <protection/>
    </xf>
    <xf numFmtId="167" fontId="8" fillId="0" borderId="16" xfId="0" applyNumberFormat="1" applyFont="1" applyFill="1" applyBorder="1" applyAlignment="1" applyProtection="1">
      <alignment horizontal="right"/>
      <protection/>
    </xf>
    <xf numFmtId="165" fontId="0" fillId="0" borderId="35" xfId="0" applyFill="1" applyBorder="1" applyAlignment="1" applyProtection="1">
      <alignment/>
      <protection/>
    </xf>
    <xf numFmtId="169" fontId="8" fillId="0" borderId="49" xfId="0" applyNumberFormat="1" applyFont="1" applyFill="1" applyBorder="1" applyAlignment="1" applyProtection="1">
      <alignment horizontal="right"/>
      <protection/>
    </xf>
    <xf numFmtId="165" fontId="0" fillId="3" borderId="0" xfId="0" applyFont="1" applyFill="1" applyAlignment="1" applyProtection="1">
      <alignment/>
      <protection/>
    </xf>
    <xf numFmtId="165" fontId="0" fillId="3" borderId="6" xfId="0" applyFill="1" applyBorder="1" applyAlignment="1" applyProtection="1">
      <alignment/>
      <protection/>
    </xf>
    <xf numFmtId="169" fontId="0" fillId="3" borderId="6" xfId="0" applyNumberFormat="1" applyFont="1" applyFill="1" applyBorder="1" applyAlignment="1" applyProtection="1">
      <alignment horizontal="right"/>
      <protection/>
    </xf>
    <xf numFmtId="165" fontId="0" fillId="3" borderId="0" xfId="0" applyFont="1" applyFill="1" applyAlignment="1" applyProtection="1">
      <alignment/>
      <protection locked="0"/>
    </xf>
    <xf numFmtId="165" fontId="0" fillId="0" borderId="2" xfId="0" applyFill="1" applyBorder="1" applyAlignment="1" applyProtection="1">
      <alignment/>
      <protection locked="0"/>
    </xf>
    <xf numFmtId="169" fontId="0" fillId="0" borderId="50" xfId="0" applyNumberFormat="1" applyFont="1" applyBorder="1" applyAlignment="1" applyProtection="1">
      <alignment horizontal="right"/>
      <protection locked="0"/>
    </xf>
    <xf numFmtId="169" fontId="0" fillId="0" borderId="31" xfId="0" applyNumberFormat="1" applyFont="1" applyBorder="1" applyAlignment="1" applyProtection="1">
      <alignment horizontal="right"/>
      <protection locked="0"/>
    </xf>
    <xf numFmtId="165" fontId="0" fillId="0" borderId="0" xfId="0" applyFill="1" applyBorder="1" applyAlignment="1" applyProtection="1">
      <alignment horizontal="left" wrapText="1"/>
      <protection locked="0"/>
    </xf>
    <xf numFmtId="165" fontId="0" fillId="0" borderId="3" xfId="0" applyFill="1" applyBorder="1" applyAlignment="1" applyProtection="1">
      <alignment/>
      <protection locked="0"/>
    </xf>
    <xf numFmtId="169" fontId="0" fillId="0" borderId="50" xfId="0" applyNumberFormat="1" applyFont="1" applyFill="1" applyBorder="1" applyAlignment="1" applyProtection="1">
      <alignment horizontal="right"/>
      <protection locked="0"/>
    </xf>
    <xf numFmtId="169" fontId="0" fillId="0" borderId="31" xfId="0" applyNumberFormat="1" applyFont="1" applyFill="1" applyBorder="1" applyAlignment="1" applyProtection="1">
      <alignment horizontal="right"/>
      <protection locked="0"/>
    </xf>
    <xf numFmtId="165" fontId="0" fillId="0" borderId="12" xfId="0" applyBorder="1" applyAlignment="1" applyProtection="1">
      <alignment horizontal="left"/>
      <protection/>
    </xf>
    <xf numFmtId="165" fontId="0" fillId="0" borderId="41" xfId="0" applyBorder="1" applyAlignment="1" applyProtection="1">
      <alignment/>
      <protection/>
    </xf>
    <xf numFmtId="8" fontId="0" fillId="0" borderId="22" xfId="0" applyNumberFormat="1" applyFont="1" applyFill="1" applyBorder="1" applyAlignment="1" applyProtection="1">
      <alignment horizontal="right"/>
      <protection/>
    </xf>
    <xf numFmtId="8" fontId="0" fillId="0" borderId="23" xfId="0" applyNumberFormat="1" applyFont="1" applyFill="1" applyBorder="1" applyAlignment="1" applyProtection="1">
      <alignment horizontal="right"/>
      <protection/>
    </xf>
    <xf numFmtId="169" fontId="0" fillId="0" borderId="9" xfId="0" applyNumberFormat="1" applyFont="1" applyFill="1" applyBorder="1" applyAlignment="1" applyProtection="1">
      <alignment horizontal="right"/>
      <protection/>
    </xf>
    <xf numFmtId="169" fontId="0" fillId="0" borderId="32" xfId="0" applyNumberFormat="1" applyFont="1" applyFill="1" applyBorder="1" applyAlignment="1" applyProtection="1">
      <alignment horizontal="right"/>
      <protection/>
    </xf>
    <xf numFmtId="165" fontId="0" fillId="0" borderId="30" xfId="0" applyBorder="1" applyAlignment="1" applyProtection="1">
      <alignment horizontal="left"/>
      <protection/>
    </xf>
    <xf numFmtId="165" fontId="0" fillId="0" borderId="6" xfId="0" applyBorder="1" applyAlignment="1" applyProtection="1">
      <alignment/>
      <protection/>
    </xf>
    <xf numFmtId="165" fontId="0" fillId="0" borderId="30" xfId="0" applyBorder="1" applyAlignment="1" applyProtection="1">
      <alignment horizontal="left"/>
      <protection locked="0"/>
    </xf>
    <xf numFmtId="165" fontId="0" fillId="0" borderId="6" xfId="0" applyFont="1" applyBorder="1" applyAlignment="1" applyProtection="1">
      <alignment/>
      <protection locked="0"/>
    </xf>
    <xf numFmtId="170" fontId="0" fillId="0" borderId="9" xfId="0" applyNumberFormat="1" applyFont="1" applyBorder="1" applyAlignment="1" applyProtection="1">
      <alignment horizontal="right"/>
      <protection locked="0"/>
    </xf>
    <xf numFmtId="2" fontId="0" fillId="5" borderId="11" xfId="0" applyNumberFormat="1" applyFont="1" applyFill="1" applyBorder="1" applyAlignment="1" applyProtection="1">
      <alignment horizontal="right"/>
      <protection locked="0"/>
    </xf>
    <xf numFmtId="2" fontId="0" fillId="5" borderId="34" xfId="0" applyNumberFormat="1" applyFont="1" applyFill="1" applyBorder="1" applyAlignment="1" applyProtection="1">
      <alignment horizontal="right"/>
      <protection locked="0"/>
    </xf>
    <xf numFmtId="2" fontId="0" fillId="5" borderId="51" xfId="0" applyNumberFormat="1" applyFont="1" applyFill="1" applyBorder="1" applyAlignment="1" applyProtection="1">
      <alignment horizontal="right"/>
      <protection locked="0"/>
    </xf>
    <xf numFmtId="165" fontId="0" fillId="0" borderId="24" xfId="0" applyBorder="1" applyAlignment="1" applyProtection="1">
      <alignment horizontal="left"/>
      <protection/>
    </xf>
    <xf numFmtId="165" fontId="0" fillId="0" borderId="18" xfId="0" applyBorder="1" applyAlignment="1" applyProtection="1">
      <alignment/>
      <protection/>
    </xf>
    <xf numFmtId="8" fontId="0" fillId="0" borderId="26" xfId="0" applyNumberFormat="1" applyFont="1" applyFill="1" applyBorder="1" applyAlignment="1" applyProtection="1">
      <alignment horizontal="right"/>
      <protection/>
    </xf>
    <xf numFmtId="8" fontId="0" fillId="0" borderId="27" xfId="0" applyNumberFormat="1" applyFont="1" applyFill="1" applyBorder="1" applyAlignment="1" applyProtection="1">
      <alignment horizontal="right"/>
      <protection/>
    </xf>
    <xf numFmtId="165" fontId="0" fillId="0" borderId="20" xfId="0" applyBorder="1" applyAlignment="1" applyProtection="1">
      <alignment horizontal="left"/>
      <protection/>
    </xf>
    <xf numFmtId="169" fontId="0" fillId="0" borderId="22" xfId="0" applyNumberFormat="1" applyFont="1" applyFill="1" applyBorder="1" applyAlignment="1" applyProtection="1">
      <alignment horizontal="right"/>
      <protection/>
    </xf>
    <xf numFmtId="169" fontId="0" fillId="0" borderId="23" xfId="0" applyNumberFormat="1" applyFont="1" applyFill="1" applyBorder="1" applyAlignment="1" applyProtection="1">
      <alignment horizontal="right"/>
      <protection/>
    </xf>
    <xf numFmtId="165" fontId="0" fillId="0" borderId="40" xfId="0" applyBorder="1" applyAlignment="1" applyProtection="1">
      <alignment horizontal="left"/>
      <protection/>
    </xf>
    <xf numFmtId="165" fontId="0" fillId="0" borderId="40" xfId="0" applyBorder="1" applyAlignment="1" applyProtection="1">
      <alignment horizontal="left"/>
      <protection locked="0"/>
    </xf>
    <xf numFmtId="169" fontId="0" fillId="0" borderId="26" xfId="0" applyNumberFormat="1" applyFont="1" applyFill="1" applyBorder="1" applyAlignment="1" applyProtection="1">
      <alignment horizontal="right"/>
      <protection/>
    </xf>
    <xf numFmtId="169" fontId="0" fillId="0" borderId="27" xfId="0" applyNumberFormat="1" applyFont="1" applyFill="1" applyBorder="1" applyAlignment="1" applyProtection="1">
      <alignment horizontal="right"/>
      <protection/>
    </xf>
    <xf numFmtId="170" fontId="0" fillId="0" borderId="22" xfId="0" applyNumberFormat="1" applyFont="1" applyFill="1" applyBorder="1" applyAlignment="1" applyProtection="1">
      <alignment horizontal="right"/>
      <protection/>
    </xf>
    <xf numFmtId="170" fontId="0" fillId="0" borderId="23" xfId="0" applyNumberFormat="1" applyFont="1" applyFill="1" applyBorder="1" applyAlignment="1" applyProtection="1">
      <alignment horizontal="right"/>
      <protection/>
    </xf>
    <xf numFmtId="170" fontId="0" fillId="0" borderId="9" xfId="0" applyNumberFormat="1" applyFont="1" applyFill="1" applyBorder="1" applyAlignment="1" applyProtection="1">
      <alignment horizontal="right"/>
      <protection/>
    </xf>
    <xf numFmtId="165" fontId="0" fillId="0" borderId="6" xfId="0" applyBorder="1" applyAlignment="1" applyProtection="1">
      <alignment horizontal="left"/>
      <protection/>
    </xf>
    <xf numFmtId="165" fontId="8" fillId="5" borderId="6" xfId="0" applyFont="1" applyFill="1" applyBorder="1" applyAlignment="1" applyProtection="1">
      <alignment horizontal="right"/>
      <protection/>
    </xf>
    <xf numFmtId="165" fontId="8" fillId="5" borderId="34" xfId="0" applyFont="1" applyFill="1" applyBorder="1" applyAlignment="1" applyProtection="1">
      <alignment horizontal="right"/>
      <protection/>
    </xf>
    <xf numFmtId="165" fontId="0" fillId="5" borderId="51" xfId="0" applyFont="1" applyFill="1" applyBorder="1" applyAlignment="1" applyProtection="1">
      <alignment horizontal="right"/>
      <protection/>
    </xf>
    <xf numFmtId="165" fontId="8" fillId="0" borderId="30" xfId="0" applyFont="1" applyBorder="1" applyAlignment="1" applyProtection="1">
      <alignment/>
      <protection/>
    </xf>
    <xf numFmtId="165" fontId="0" fillId="0" borderId="2" xfId="0" applyFont="1" applyBorder="1" applyAlignment="1" applyProtection="1">
      <alignment/>
      <protection/>
    </xf>
    <xf numFmtId="7" fontId="0" fillId="0" borderId="2" xfId="0" applyNumberFormat="1" applyFont="1" applyBorder="1" applyAlignment="1" applyProtection="1">
      <alignment horizontal="left"/>
      <protection/>
    </xf>
    <xf numFmtId="7" fontId="0" fillId="0" borderId="52" xfId="0" applyNumberFormat="1" applyFont="1" applyBorder="1" applyAlignment="1" applyProtection="1">
      <alignment horizontal="left"/>
      <protection/>
    </xf>
    <xf numFmtId="165" fontId="8" fillId="0" borderId="15" xfId="0" applyFont="1" applyBorder="1" applyAlignment="1" applyProtection="1">
      <alignment/>
      <protection/>
    </xf>
    <xf numFmtId="7" fontId="0" fillId="0" borderId="0" xfId="0" applyNumberFormat="1" applyFont="1" applyBorder="1" applyAlignment="1" applyProtection="1">
      <alignment horizontal="left"/>
      <protection/>
    </xf>
    <xf numFmtId="7" fontId="0" fillId="0" borderId="16" xfId="0" applyNumberFormat="1" applyFont="1" applyBorder="1" applyAlignment="1" applyProtection="1">
      <alignment horizontal="left"/>
      <protection/>
    </xf>
    <xf numFmtId="165" fontId="8" fillId="0" borderId="15" xfId="0" applyFont="1" applyBorder="1" applyAlignment="1" applyProtection="1">
      <alignment horizontal="left"/>
      <protection/>
    </xf>
    <xf numFmtId="165" fontId="0" fillId="0" borderId="35" xfId="0" applyFont="1" applyBorder="1" applyAlignment="1" applyProtection="1">
      <alignment/>
      <protection/>
    </xf>
    <xf numFmtId="7" fontId="0" fillId="3" borderId="26" xfId="0" applyNumberFormat="1" applyFont="1" applyFill="1" applyBorder="1" applyAlignment="1" applyProtection="1">
      <alignment horizontal="right"/>
      <protection/>
    </xf>
    <xf numFmtId="7" fontId="0" fillId="3" borderId="27" xfId="0" applyNumberFormat="1" applyFont="1" applyFill="1" applyBorder="1" applyAlignment="1" applyProtection="1">
      <alignment horizontal="right"/>
      <protection/>
    </xf>
    <xf numFmtId="165" fontId="0" fillId="0" borderId="0" xfId="0" applyBorder="1" applyAlignment="1" applyProtection="1">
      <alignment horizontal="left"/>
      <protection/>
    </xf>
    <xf numFmtId="7" fontId="0" fillId="0" borderId="0" xfId="0" applyNumberFormat="1" applyFont="1" applyAlignment="1" applyProtection="1">
      <alignment horizontal="right"/>
      <protection/>
    </xf>
    <xf numFmtId="165" fontId="5" fillId="0" borderId="0" xfId="0" applyFont="1" applyAlignment="1">
      <alignment/>
    </xf>
    <xf numFmtId="165" fontId="7" fillId="0" borderId="0" xfId="0" applyFont="1" applyFill="1" applyBorder="1" applyAlignment="1" applyProtection="1">
      <alignment horizontal="left"/>
      <protection/>
    </xf>
    <xf numFmtId="165" fontId="5" fillId="0" borderId="0" xfId="0" applyFont="1" applyFill="1" applyBorder="1" applyAlignment="1" applyProtection="1">
      <alignment/>
      <protection/>
    </xf>
    <xf numFmtId="165" fontId="5" fillId="0" borderId="0" xfId="0" applyFont="1" applyAlignment="1" applyProtection="1">
      <alignment/>
      <protection/>
    </xf>
    <xf numFmtId="165" fontId="5" fillId="0" borderId="0" xfId="0" applyFont="1" applyAlignment="1" applyProtection="1">
      <alignment horizontal="left"/>
      <protection/>
    </xf>
    <xf numFmtId="165" fontId="5" fillId="0" borderId="0" xfId="0" applyFont="1" applyAlignment="1" applyProtection="1">
      <alignment horizontal="centerContinuous"/>
      <protection/>
    </xf>
    <xf numFmtId="165" fontId="5" fillId="0" borderId="0" xfId="0" applyFont="1" applyAlignment="1" applyProtection="1">
      <alignment horizontal="left" vertical="top"/>
      <protection/>
    </xf>
    <xf numFmtId="165" fontId="5" fillId="0" borderId="1" xfId="0" applyFont="1" applyBorder="1" applyAlignment="1" applyProtection="1">
      <alignment horizontal="left"/>
      <protection/>
    </xf>
    <xf numFmtId="165" fontId="5" fillId="0" borderId="3" xfId="0" applyFont="1" applyBorder="1" applyAlignment="1" applyProtection="1">
      <alignment horizontal="left"/>
      <protection/>
    </xf>
    <xf numFmtId="165" fontId="5" fillId="0" borderId="2" xfId="0" applyFont="1" applyBorder="1" applyAlignment="1" applyProtection="1">
      <alignment horizontal="left"/>
      <protection/>
    </xf>
    <xf numFmtId="165" fontId="5" fillId="0" borderId="0" xfId="0" applyFont="1" applyBorder="1" applyAlignment="1" applyProtection="1">
      <alignment horizontal="left"/>
      <protection/>
    </xf>
    <xf numFmtId="165" fontId="7" fillId="0" borderId="5" xfId="0" applyNumberFormat="1" applyFont="1" applyBorder="1" applyAlignment="1" applyProtection="1">
      <alignment horizontal="left"/>
      <protection locked="0"/>
    </xf>
    <xf numFmtId="165" fontId="5" fillId="0" borderId="7" xfId="0" applyNumberFormat="1" applyFont="1" applyBorder="1" applyAlignment="1" applyProtection="1">
      <alignment horizontal="left"/>
      <protection/>
    </xf>
    <xf numFmtId="165" fontId="5" fillId="0" borderId="5" xfId="0" applyFont="1" applyBorder="1" applyAlignment="1" applyProtection="1">
      <alignment horizontal="left"/>
      <protection/>
    </xf>
    <xf numFmtId="165" fontId="5" fillId="0" borderId="6" xfId="0" applyFont="1" applyBorder="1" applyAlignment="1" applyProtection="1">
      <alignment horizontal="left"/>
      <protection/>
    </xf>
    <xf numFmtId="165" fontId="5" fillId="0" borderId="7" xfId="0" applyFont="1" applyBorder="1" applyAlignment="1" applyProtection="1">
      <alignment horizontal="left"/>
      <protection/>
    </xf>
    <xf numFmtId="165" fontId="5" fillId="0" borderId="4" xfId="0" applyFont="1" applyBorder="1" applyAlignment="1" applyProtection="1">
      <alignment/>
      <protection/>
    </xf>
    <xf numFmtId="165" fontId="7" fillId="0" borderId="0" xfId="0" applyFont="1" applyAlignment="1" applyProtection="1">
      <alignment horizontal="left" vertical="center"/>
      <protection/>
    </xf>
    <xf numFmtId="165" fontId="5" fillId="0" borderId="4" xfId="0" applyFont="1" applyBorder="1" applyAlignment="1" applyProtection="1">
      <alignment horizontal="left"/>
      <protection/>
    </xf>
    <xf numFmtId="165" fontId="5" fillId="0" borderId="8" xfId="0" applyFont="1" applyBorder="1" applyAlignment="1" applyProtection="1">
      <alignment horizontal="left"/>
      <protection/>
    </xf>
    <xf numFmtId="165" fontId="5" fillId="0" borderId="6" xfId="0" applyFont="1" applyBorder="1" applyAlignment="1">
      <alignment/>
    </xf>
    <xf numFmtId="165" fontId="0" fillId="0" borderId="0" xfId="0" applyFont="1" applyAlignment="1" applyProtection="1">
      <alignment horizontal="left"/>
      <protection/>
    </xf>
    <xf numFmtId="165" fontId="8" fillId="0" borderId="0" xfId="0" applyFont="1" applyAlignment="1" applyProtection="1">
      <alignment/>
      <protection/>
    </xf>
    <xf numFmtId="165" fontId="0" fillId="0" borderId="0" xfId="0" applyFont="1" applyAlignment="1" applyProtection="1">
      <alignment horizontal="centerContinuous"/>
      <protection/>
    </xf>
    <xf numFmtId="165" fontId="0" fillId="0" borderId="12" xfId="0" applyFont="1" applyBorder="1" applyAlignment="1" applyProtection="1">
      <alignment horizontal="centerContinuous"/>
      <protection/>
    </xf>
    <xf numFmtId="165" fontId="0" fillId="0" borderId="53" xfId="0" applyFont="1" applyBorder="1" applyAlignment="1" applyProtection="1">
      <alignment horizontal="centerContinuous"/>
      <protection/>
    </xf>
    <xf numFmtId="165" fontId="0" fillId="0" borderId="29" xfId="0" applyFont="1" applyBorder="1" applyAlignment="1" applyProtection="1">
      <alignment/>
      <protection/>
    </xf>
    <xf numFmtId="165" fontId="0" fillId="0" borderId="15" xfId="0" applyFont="1" applyBorder="1" applyAlignment="1" applyProtection="1">
      <alignment horizontal="centerContinuous"/>
      <protection/>
    </xf>
    <xf numFmtId="165" fontId="0" fillId="0" borderId="8" xfId="0" applyFont="1" applyBorder="1" applyAlignment="1" applyProtection="1">
      <alignment horizontal="centerContinuous"/>
      <protection/>
    </xf>
    <xf numFmtId="165" fontId="0" fillId="0" borderId="33" xfId="0" applyFont="1" applyBorder="1" applyAlignment="1" applyProtection="1">
      <alignment horizontal="left"/>
      <protection/>
    </xf>
    <xf numFmtId="165" fontId="0" fillId="0" borderId="17" xfId="0" applyFont="1" applyBorder="1" applyAlignment="1" applyProtection="1">
      <alignment horizontal="centerContinuous"/>
      <protection/>
    </xf>
    <xf numFmtId="165" fontId="0" fillId="0" borderId="44" xfId="0" applyFont="1" applyBorder="1" applyAlignment="1" applyProtection="1">
      <alignment horizontal="centerContinuous"/>
      <protection/>
    </xf>
    <xf numFmtId="165" fontId="0" fillId="0" borderId="37" xfId="0" applyFont="1" applyBorder="1" applyAlignment="1" applyProtection="1">
      <alignment horizontal="left"/>
      <protection/>
    </xf>
    <xf numFmtId="165" fontId="0" fillId="0" borderId="54" xfId="0" applyFont="1" applyBorder="1" applyAlignment="1" applyProtection="1">
      <alignment horizontal="left"/>
      <protection/>
    </xf>
    <xf numFmtId="165" fontId="0" fillId="0" borderId="9" xfId="0" applyFont="1" applyBorder="1" applyAlignment="1" applyProtection="1">
      <alignment horizontal="left"/>
      <protection/>
    </xf>
    <xf numFmtId="7" fontId="0" fillId="0" borderId="32" xfId="0" applyNumberFormat="1" applyFont="1" applyBorder="1" applyAlignment="1" applyProtection="1">
      <alignment horizontal="left"/>
      <protection/>
    </xf>
    <xf numFmtId="165" fontId="0" fillId="0" borderId="55" xfId="0" applyFont="1" applyBorder="1" applyAlignment="1" applyProtection="1">
      <alignment horizontal="left"/>
      <protection/>
    </xf>
    <xf numFmtId="165" fontId="0" fillId="0" borderId="26" xfId="0" applyFont="1" applyBorder="1" applyAlignment="1" applyProtection="1">
      <alignment horizontal="left"/>
      <protection/>
    </xf>
    <xf numFmtId="7" fontId="0" fillId="0" borderId="27" xfId="0" applyNumberFormat="1" applyFont="1" applyBorder="1" applyAlignment="1" applyProtection="1">
      <alignment horizontal="lef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xdr:row>
      <xdr:rowOff>28575</xdr:rowOff>
    </xdr:from>
    <xdr:to>
      <xdr:col>6</xdr:col>
      <xdr:colOff>1000125</xdr:colOff>
      <xdr:row>2</xdr:row>
      <xdr:rowOff>171450</xdr:rowOff>
    </xdr:to>
    <xdr:sp>
      <xdr:nvSpPr>
        <xdr:cNvPr id="1" name="Text 3"/>
        <xdr:cNvSpPr txBox="1">
          <a:spLocks noChangeArrowheads="1"/>
        </xdr:cNvSpPr>
      </xdr:nvSpPr>
      <xdr:spPr>
        <a:xfrm>
          <a:off x="5705475" y="219075"/>
          <a:ext cx="3028950" cy="3333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ms Rmn"/>
              <a:ea typeface="Tms Rmn"/>
              <a:cs typeface="Tms Rmn"/>
            </a:rPr>
            <a:t/>
          </a:r>
        </a:p>
      </xdr:txBody>
    </xdr:sp>
    <xdr:clientData/>
  </xdr:twoCellAnchor>
  <xdr:twoCellAnchor>
    <xdr:from>
      <xdr:col>0</xdr:col>
      <xdr:colOff>28575</xdr:colOff>
      <xdr:row>98</xdr:row>
      <xdr:rowOff>9525</xdr:rowOff>
    </xdr:from>
    <xdr:to>
      <xdr:col>6</xdr:col>
      <xdr:colOff>1038225</xdr:colOff>
      <xdr:row>101</xdr:row>
      <xdr:rowOff>47625</xdr:rowOff>
    </xdr:to>
    <xdr:sp>
      <xdr:nvSpPr>
        <xdr:cNvPr id="2" name="Text 4"/>
        <xdr:cNvSpPr txBox="1">
          <a:spLocks noChangeArrowheads="1"/>
        </xdr:cNvSpPr>
      </xdr:nvSpPr>
      <xdr:spPr>
        <a:xfrm>
          <a:off x="28575" y="17535525"/>
          <a:ext cx="8743950" cy="409575"/>
        </a:xfrm>
        <a:prstGeom prst="rect">
          <a:avLst/>
        </a:prstGeom>
        <a:solidFill>
          <a:srgbClr val="FFFFFF"/>
        </a:solidFill>
        <a:ln w="1" cmpd="sng">
          <a:noFill/>
        </a:ln>
      </xdr:spPr>
      <xdr:txBody>
        <a:bodyPr vertOverflow="clip" wrap="square"/>
        <a:p>
          <a:pPr algn="l">
            <a:defRPr/>
          </a:pPr>
          <a:r>
            <a:rPr lang="en-US" cap="none" sz="800" b="0" i="1" u="none" baseline="0">
              <a:latin typeface="Tms Rmn"/>
              <a:ea typeface="Tms Rmn"/>
              <a:cs typeface="Tms Rmn"/>
            </a:rPr>
            <a:t>*NOTE:  The Permitted Charge is the rate determined by either by your Form 1200 filing (Full Reduction Rate), a previously filed 1210 (Maximum Permitted Rate), a Cost of Service Showing, or election of the streamlined rate reduction for qualifying small systems (Streamlined Rate).  Systems subject to Transition Relief should enter </a:t>
          </a:r>
          <a:r>
            <a:rPr lang="en-US" cap="none" sz="800" b="0" i="1" u="sng" baseline="0">
              <a:latin typeface="Tms Rmn"/>
              <a:ea typeface="Tms Rmn"/>
              <a:cs typeface="Tms Rmn"/>
            </a:rPr>
            <a:t>both</a:t>
          </a:r>
          <a:r>
            <a:rPr lang="en-US" cap="none" sz="800" b="0" i="1" u="none" baseline="0">
              <a:latin typeface="Tms Rmn"/>
              <a:ea typeface="Tms Rmn"/>
              <a:cs typeface="Tms Rmn"/>
            </a:rPr>
            <a:t> their Transition Rate and their Permitted Charge.</a:t>
          </a:r>
        </a:p>
      </xdr:txBody>
    </xdr:sp>
    <xdr:clientData/>
  </xdr:twoCellAnchor>
  <xdr:twoCellAnchor>
    <xdr:from>
      <xdr:col>0</xdr:col>
      <xdr:colOff>28575</xdr:colOff>
      <xdr:row>272</xdr:row>
      <xdr:rowOff>190500</xdr:rowOff>
    </xdr:from>
    <xdr:to>
      <xdr:col>6</xdr:col>
      <xdr:colOff>1038225</xdr:colOff>
      <xdr:row>273</xdr:row>
      <xdr:rowOff>238125</xdr:rowOff>
    </xdr:to>
    <xdr:sp>
      <xdr:nvSpPr>
        <xdr:cNvPr id="3" name="Text 8"/>
        <xdr:cNvSpPr txBox="1">
          <a:spLocks noChangeArrowheads="1"/>
        </xdr:cNvSpPr>
      </xdr:nvSpPr>
      <xdr:spPr>
        <a:xfrm>
          <a:off x="28575" y="55254525"/>
          <a:ext cx="8743950" cy="828675"/>
        </a:xfrm>
        <a:prstGeom prst="rect">
          <a:avLst/>
        </a:prstGeom>
        <a:solidFill>
          <a:srgbClr val="FFFFFF"/>
        </a:solidFill>
        <a:ln w="1" cmpd="sng">
          <a:noFill/>
        </a:ln>
      </xdr:spPr>
      <xdr:txBody>
        <a:bodyPr vertOverflow="clip" wrap="square"/>
        <a:p>
          <a:pPr algn="l">
            <a:defRPr/>
          </a:pPr>
          <a:r>
            <a:rPr lang="en-US" cap="none" sz="800" b="0" i="0" u="none" baseline="0">
              <a:latin typeface="Tms Rmn"/>
              <a:ea typeface="Tms Rmn"/>
              <a:cs typeface="Tms Rmn"/>
            </a:rPr>
            <a:t>
Note 1: The maximum permitted rate figures do not include any eligible capital improvement add-ons, regulatory fees or franchise fees. The amount billed to your subscribers will be the sum of the maximum permitted rate, the capital improvement add-on, and any applicable regulatory fees or franchise fees. 
Note 2: The maximum permitted rate figures do not take into account any refund liability you may have.  If you have previously been ordered by the Commission  or your local franchising authority to make refunds, you are not relieved of your obligation to make such refunds even if the permitted rate is higher than the contested rate or your current 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CK373"/>
  <sheetViews>
    <sheetView showGridLines="0" tabSelected="1" zoomScale="75" zoomScaleNormal="75" workbookViewId="0" topLeftCell="A322">
      <selection activeCell="A1" sqref="A1:IV1"/>
    </sheetView>
  </sheetViews>
  <sheetFormatPr defaultColWidth="0.13671875" defaultRowHeight="20.25" customHeight="1"/>
  <cols>
    <col min="1" max="1" width="4.8515625" style="136" customWidth="1"/>
    <col min="2" max="2" width="47.140625" style="136" customWidth="1"/>
    <col min="3" max="7" width="16.00390625" style="136" customWidth="1"/>
    <col min="8" max="254" width="6.00390625" style="136" customWidth="1"/>
    <col min="255" max="16384" width="0.13671875" style="136" customWidth="1"/>
  </cols>
  <sheetData>
    <row r="1" spans="1:7" s="5" customFormat="1" ht="15" customHeight="1">
      <c r="A1" s="1"/>
      <c r="B1" s="2"/>
      <c r="C1" s="2"/>
      <c r="D1" s="2"/>
      <c r="E1" s="3" t="s">
        <v>0</v>
      </c>
      <c r="F1" s="4"/>
      <c r="G1" s="2"/>
    </row>
    <row r="2" spans="1:7" s="5" customFormat="1" ht="15" customHeight="1">
      <c r="A2" s="1"/>
      <c r="B2" s="2"/>
      <c r="C2" s="2"/>
      <c r="D2" s="2"/>
      <c r="E2" s="2"/>
      <c r="F2" s="2"/>
      <c r="G2" s="2"/>
    </row>
    <row r="3" spans="1:7" s="5" customFormat="1" ht="15" customHeight="1">
      <c r="A3" s="6"/>
      <c r="B3" s="6"/>
      <c r="C3" s="7" t="s">
        <v>1</v>
      </c>
      <c r="D3" s="8"/>
      <c r="E3" s="8"/>
      <c r="F3" s="9"/>
      <c r="G3" s="9"/>
    </row>
    <row r="4" spans="1:10" s="5" customFormat="1" ht="15" customHeight="1">
      <c r="A4" s="10" t="s">
        <v>2</v>
      </c>
      <c r="B4" s="2"/>
      <c r="C4" s="2"/>
      <c r="D4" s="2"/>
      <c r="E4" s="2"/>
      <c r="F4" s="4"/>
      <c r="G4" s="2"/>
      <c r="I4" s="9"/>
      <c r="J4" s="6"/>
    </row>
    <row r="5" spans="1:10" s="5" customFormat="1" ht="8.25" customHeight="1">
      <c r="A5" s="10"/>
      <c r="B5" s="2"/>
      <c r="C5" s="2"/>
      <c r="D5" s="2"/>
      <c r="E5" s="2"/>
      <c r="F5" s="4"/>
      <c r="G5" s="2"/>
      <c r="I5" s="9"/>
      <c r="J5" s="6"/>
    </row>
    <row r="6" spans="1:7" s="5" customFormat="1" ht="15" customHeight="1">
      <c r="A6" s="1"/>
      <c r="B6" s="11" t="s">
        <v>3</v>
      </c>
      <c r="C6" s="12"/>
      <c r="D6" s="13"/>
      <c r="E6" s="12"/>
      <c r="F6" s="12"/>
      <c r="G6" s="14"/>
    </row>
    <row r="7" spans="1:7" s="5" customFormat="1" ht="9.75" customHeight="1">
      <c r="A7" s="11"/>
      <c r="B7" s="13"/>
      <c r="C7" s="12"/>
      <c r="D7" s="13"/>
      <c r="E7" s="12"/>
      <c r="F7" s="12"/>
      <c r="G7" s="14"/>
    </row>
    <row r="8" spans="1:7" s="5" customFormat="1" ht="9.75" customHeight="1">
      <c r="A8" s="1"/>
      <c r="B8" s="15" t="s">
        <v>4</v>
      </c>
      <c r="C8" s="16"/>
      <c r="D8" s="16"/>
      <c r="E8" s="16"/>
      <c r="F8" s="17"/>
      <c r="G8" s="18"/>
    </row>
    <row r="9" spans="1:7" s="5" customFormat="1" ht="19.5" customHeight="1">
      <c r="A9" s="1"/>
      <c r="B9" s="19"/>
      <c r="C9" s="20"/>
      <c r="D9" s="20"/>
      <c r="E9" s="20"/>
      <c r="F9" s="21"/>
      <c r="G9" s="18"/>
    </row>
    <row r="10" spans="1:7" s="5" customFormat="1" ht="9.75" customHeight="1">
      <c r="A10" s="1"/>
      <c r="B10" s="15" t="s">
        <v>5</v>
      </c>
      <c r="C10" s="16"/>
      <c r="D10" s="16"/>
      <c r="E10" s="16"/>
      <c r="F10" s="17"/>
      <c r="G10" s="18"/>
    </row>
    <row r="11" spans="1:7" s="5" customFormat="1" ht="19.5" customHeight="1">
      <c r="A11" s="1"/>
      <c r="B11" s="19"/>
      <c r="C11" s="20"/>
      <c r="D11" s="20"/>
      <c r="E11" s="20"/>
      <c r="F11" s="21"/>
      <c r="G11" s="18"/>
    </row>
    <row r="12" spans="1:7" s="5" customFormat="1" ht="9.75" customHeight="1">
      <c r="A12" s="1"/>
      <c r="B12" s="22" t="s">
        <v>6</v>
      </c>
      <c r="C12" s="23"/>
      <c r="D12" s="23" t="s">
        <v>7</v>
      </c>
      <c r="E12" s="12" t="s">
        <v>8</v>
      </c>
      <c r="F12" s="23"/>
      <c r="G12" s="18"/>
    </row>
    <row r="13" spans="1:7" s="5" customFormat="1" ht="19.5" customHeight="1">
      <c r="A13" s="1"/>
      <c r="B13" s="19"/>
      <c r="C13" s="21"/>
      <c r="D13" s="24"/>
      <c r="E13" s="25"/>
      <c r="F13" s="21"/>
      <c r="G13" s="18"/>
    </row>
    <row r="14" spans="1:7" s="5" customFormat="1" ht="5.25" customHeight="1">
      <c r="A14" s="1"/>
      <c r="B14" s="13"/>
      <c r="C14" s="12"/>
      <c r="D14" s="13"/>
      <c r="E14" s="13"/>
      <c r="F14" s="12"/>
      <c r="G14" s="26"/>
    </row>
    <row r="15" spans="1:7" s="5" customFormat="1" ht="15" customHeight="1">
      <c r="A15" s="1"/>
      <c r="B15" s="9"/>
      <c r="C15" s="12"/>
      <c r="D15" s="13"/>
      <c r="E15" s="27" t="s">
        <v>9</v>
      </c>
      <c r="F15" s="27" t="s">
        <v>10</v>
      </c>
      <c r="G15" s="26"/>
    </row>
    <row r="16" spans="1:7" s="5" customFormat="1" ht="19.5" customHeight="1">
      <c r="A16" s="13" t="s">
        <v>11</v>
      </c>
      <c r="B16" s="9"/>
      <c r="C16" s="13"/>
      <c r="D16" s="13"/>
      <c r="E16" s="28"/>
      <c r="F16" s="29"/>
      <c r="G16" s="26"/>
    </row>
    <row r="17" spans="1:7" s="5" customFormat="1" ht="9.75" customHeight="1">
      <c r="A17" s="13"/>
      <c r="B17" s="9"/>
      <c r="C17" s="13"/>
      <c r="D17" s="13"/>
      <c r="E17" s="30"/>
      <c r="F17" s="12"/>
      <c r="G17" s="26"/>
    </row>
    <row r="18" spans="1:7" s="5" customFormat="1" ht="24.75" customHeight="1">
      <c r="A18" s="31"/>
      <c r="B18" s="32" t="s">
        <v>12</v>
      </c>
      <c r="C18" s="33"/>
      <c r="D18" s="29"/>
      <c r="E18" s="9"/>
      <c r="F18" s="9"/>
      <c r="G18" s="26"/>
    </row>
    <row r="19" spans="1:7" s="5" customFormat="1" ht="15" customHeight="1">
      <c r="A19" s="31"/>
      <c r="B19" s="12"/>
      <c r="C19" s="12"/>
      <c r="D19" s="34"/>
      <c r="E19" s="27" t="s">
        <v>9</v>
      </c>
      <c r="F19" s="27" t="s">
        <v>10</v>
      </c>
      <c r="G19" s="26"/>
    </row>
    <row r="20" spans="1:7" s="5" customFormat="1" ht="19.5" customHeight="1">
      <c r="A20" s="13" t="s">
        <v>13</v>
      </c>
      <c r="B20" s="9"/>
      <c r="C20" s="13"/>
      <c r="D20" s="13"/>
      <c r="E20" s="28"/>
      <c r="F20" s="29"/>
      <c r="G20" s="26"/>
    </row>
    <row r="21" spans="1:7" s="5" customFormat="1" ht="6" customHeight="1">
      <c r="A21" s="13"/>
      <c r="B21" s="9"/>
      <c r="C21" s="13"/>
      <c r="D21" s="13"/>
      <c r="E21" s="30"/>
      <c r="F21" s="12"/>
      <c r="G21" s="26"/>
    </row>
    <row r="22" spans="1:7" s="5" customFormat="1" ht="18.75" customHeight="1">
      <c r="A22" s="35"/>
      <c r="B22" s="36" t="s">
        <v>14</v>
      </c>
      <c r="C22" s="12"/>
      <c r="D22" s="9"/>
      <c r="E22" s="9"/>
      <c r="F22" s="12"/>
      <c r="G22" s="26"/>
    </row>
    <row r="23" spans="1:7" s="5" customFormat="1" ht="19.5" customHeight="1" thickBot="1">
      <c r="A23" s="31"/>
      <c r="B23" s="13"/>
      <c r="C23" s="37"/>
      <c r="D23" s="38"/>
      <c r="E23" s="13"/>
      <c r="F23" s="12"/>
      <c r="G23" s="26"/>
    </row>
    <row r="24" spans="1:7" s="5" customFormat="1" ht="19.5" customHeight="1">
      <c r="A24" s="31"/>
      <c r="B24" s="39"/>
      <c r="C24" s="40"/>
      <c r="D24" s="41"/>
      <c r="E24" s="41"/>
      <c r="F24" s="42"/>
      <c r="G24" s="26"/>
    </row>
    <row r="25" spans="1:7" s="5" customFormat="1" ht="19.5" customHeight="1">
      <c r="A25" s="31"/>
      <c r="B25" s="43"/>
      <c r="C25" s="12"/>
      <c r="D25" s="13"/>
      <c r="E25" s="13"/>
      <c r="F25" s="44"/>
      <c r="G25" s="26"/>
    </row>
    <row r="26" spans="1:7" s="5" customFormat="1" ht="19.5" customHeight="1">
      <c r="A26" s="31"/>
      <c r="B26" s="43"/>
      <c r="C26" s="12"/>
      <c r="D26" s="13"/>
      <c r="E26" s="13"/>
      <c r="F26" s="44"/>
      <c r="G26" s="26"/>
    </row>
    <row r="27" spans="1:7" s="5" customFormat="1" ht="19.5" customHeight="1">
      <c r="A27" s="31"/>
      <c r="B27" s="43"/>
      <c r="C27" s="12"/>
      <c r="D27" s="13"/>
      <c r="E27" s="13"/>
      <c r="F27" s="44"/>
      <c r="G27" s="26"/>
    </row>
    <row r="28" spans="1:7" s="5" customFormat="1" ht="19.5" customHeight="1" thickBot="1">
      <c r="A28" s="31"/>
      <c r="B28" s="45"/>
      <c r="C28" s="46"/>
      <c r="D28" s="47"/>
      <c r="E28" s="47"/>
      <c r="F28" s="48"/>
      <c r="G28" s="26"/>
    </row>
    <row r="29" spans="1:7" s="5" customFormat="1" ht="11.25" customHeight="1">
      <c r="A29" s="31"/>
      <c r="B29" s="13"/>
      <c r="C29" s="12"/>
      <c r="D29" s="13"/>
      <c r="E29" s="13"/>
      <c r="F29" s="49"/>
      <c r="G29" s="26"/>
    </row>
    <row r="30" spans="1:7" s="5" customFormat="1" ht="15" customHeight="1">
      <c r="A30" s="13" t="s">
        <v>15</v>
      </c>
      <c r="B30" s="9"/>
      <c r="C30" s="12"/>
      <c r="D30" s="13"/>
      <c r="E30" s="13"/>
      <c r="F30" s="12"/>
      <c r="G30" s="26"/>
    </row>
    <row r="31" spans="1:7" s="5" customFormat="1" ht="6" customHeight="1">
      <c r="A31" s="13"/>
      <c r="B31" s="9"/>
      <c r="C31" s="12"/>
      <c r="D31" s="13"/>
      <c r="E31" s="13"/>
      <c r="F31" s="12"/>
      <c r="G31" s="26"/>
    </row>
    <row r="32" spans="1:7" s="5" customFormat="1" ht="19.5" customHeight="1">
      <c r="A32" s="50"/>
      <c r="B32" s="12" t="s">
        <v>16</v>
      </c>
      <c r="C32" s="51"/>
      <c r="D32" s="52"/>
      <c r="E32" s="52"/>
      <c r="F32" s="53"/>
      <c r="G32" s="54"/>
    </row>
    <row r="33" spans="1:7" s="5" customFormat="1" ht="19.5" customHeight="1">
      <c r="A33" s="50"/>
      <c r="B33" s="55" t="s">
        <v>17</v>
      </c>
      <c r="C33" s="51"/>
      <c r="D33" s="52"/>
      <c r="E33" s="52"/>
      <c r="F33" s="53"/>
      <c r="G33" s="54"/>
    </row>
    <row r="34" spans="1:7" s="5" customFormat="1" ht="9" customHeight="1">
      <c r="A34" s="31"/>
      <c r="B34" s="13"/>
      <c r="C34" s="12"/>
      <c r="D34" s="9"/>
      <c r="E34" s="49"/>
      <c r="F34" s="12"/>
      <c r="G34" s="26"/>
    </row>
    <row r="35" spans="1:7" s="5" customFormat="1" ht="15" customHeight="1">
      <c r="A35" s="11" t="s">
        <v>18</v>
      </c>
      <c r="B35" s="13"/>
      <c r="C35" s="12"/>
      <c r="D35" s="13"/>
      <c r="E35" s="13"/>
      <c r="F35" s="12"/>
      <c r="G35" s="26"/>
    </row>
    <row r="36" spans="1:7" s="5" customFormat="1" ht="9" customHeight="1">
      <c r="A36" s="11"/>
      <c r="B36" s="13"/>
      <c r="C36" s="12"/>
      <c r="D36" s="13"/>
      <c r="E36" s="13"/>
      <c r="F36" s="12"/>
      <c r="G36" s="26"/>
    </row>
    <row r="37" spans="1:7" s="5" customFormat="1" ht="15" customHeight="1">
      <c r="A37" s="9"/>
      <c r="B37" s="15" t="s">
        <v>19</v>
      </c>
      <c r="C37" s="16"/>
      <c r="D37" s="56"/>
      <c r="E37" s="16"/>
      <c r="F37" s="57"/>
      <c r="G37" s="9"/>
    </row>
    <row r="38" spans="1:7" s="5" customFormat="1" ht="15" customHeight="1">
      <c r="A38" s="9"/>
      <c r="B38" s="19"/>
      <c r="C38" s="20"/>
      <c r="D38" s="1"/>
      <c r="E38" s="20"/>
      <c r="F38" s="21"/>
      <c r="G38" s="9"/>
    </row>
    <row r="39" spans="1:7" s="5" customFormat="1" ht="9.75" customHeight="1">
      <c r="A39" s="9"/>
      <c r="B39" s="15" t="s">
        <v>20</v>
      </c>
      <c r="C39" s="16"/>
      <c r="D39" s="56"/>
      <c r="E39" s="16"/>
      <c r="F39" s="17"/>
      <c r="G39" s="9"/>
    </row>
    <row r="40" spans="1:7" s="5" customFormat="1" ht="19.5" customHeight="1">
      <c r="A40" s="9"/>
      <c r="B40" s="19"/>
      <c r="C40" s="20"/>
      <c r="D40" s="1"/>
      <c r="E40" s="20"/>
      <c r="F40" s="21"/>
      <c r="G40" s="9"/>
    </row>
    <row r="41" spans="1:7" s="5" customFormat="1" ht="9.75" customHeight="1">
      <c r="A41" s="9"/>
      <c r="B41" s="22" t="s">
        <v>6</v>
      </c>
      <c r="C41" s="1"/>
      <c r="D41" s="15" t="s">
        <v>7</v>
      </c>
      <c r="E41" s="22" t="s">
        <v>8</v>
      </c>
      <c r="F41" s="58"/>
      <c r="G41" s="9"/>
    </row>
    <row r="42" spans="1:7" s="5" customFormat="1" ht="19.5" customHeight="1">
      <c r="A42" s="9"/>
      <c r="B42" s="19"/>
      <c r="C42" s="1"/>
      <c r="D42" s="19"/>
      <c r="E42" s="19"/>
      <c r="F42" s="21"/>
      <c r="G42" s="9"/>
    </row>
    <row r="43" spans="1:7" s="5" customFormat="1" ht="9.75" customHeight="1">
      <c r="A43" s="9"/>
      <c r="B43" s="15" t="s">
        <v>21</v>
      </c>
      <c r="C43" s="16"/>
      <c r="D43" s="22" t="s">
        <v>22</v>
      </c>
      <c r="E43" s="1"/>
      <c r="F43" s="23"/>
      <c r="G43" s="9"/>
    </row>
    <row r="44" spans="1:7" s="5" customFormat="1" ht="19.5" customHeight="1">
      <c r="A44" s="9"/>
      <c r="B44" s="19"/>
      <c r="C44" s="20"/>
      <c r="D44" s="19"/>
      <c r="E44" s="59"/>
      <c r="F44" s="21"/>
      <c r="G44" s="9"/>
    </row>
    <row r="45" spans="1:7" s="5" customFormat="1" ht="9.75" customHeight="1">
      <c r="A45" s="1"/>
      <c r="B45" s="1"/>
      <c r="C45" s="1"/>
      <c r="D45" s="9"/>
      <c r="E45" s="1"/>
      <c r="F45" s="1"/>
      <c r="G45" s="1"/>
    </row>
    <row r="46" spans="1:7" s="5" customFormat="1" ht="9.75" customHeight="1">
      <c r="A46" s="1"/>
      <c r="B46" s="1"/>
      <c r="C46" s="1"/>
      <c r="D46" s="9"/>
      <c r="E46" s="60" t="s">
        <v>23</v>
      </c>
      <c r="F46" s="2"/>
      <c r="G46" s="1"/>
    </row>
    <row r="47" spans="1:7" s="5" customFormat="1" ht="15" customHeight="1">
      <c r="A47" s="61" t="s">
        <v>24</v>
      </c>
      <c r="B47" s="62"/>
      <c r="C47" s="63"/>
      <c r="D47" s="9"/>
      <c r="E47" s="64"/>
      <c r="F47" s="64"/>
      <c r="G47" s="27" t="s">
        <v>25</v>
      </c>
    </row>
    <row r="48" spans="1:7" s="5" customFormat="1" ht="15" customHeight="1">
      <c r="A48" s="61"/>
      <c r="B48" s="62"/>
      <c r="C48" s="63"/>
      <c r="D48" s="9"/>
      <c r="E48" s="65"/>
      <c r="F48" s="65"/>
      <c r="G48" s="27"/>
    </row>
    <row r="49" spans="1:7" s="5" customFormat="1" ht="15" customHeight="1">
      <c r="A49" s="61"/>
      <c r="B49" s="62"/>
      <c r="C49" s="63"/>
      <c r="D49" s="9"/>
      <c r="E49" s="65"/>
      <c r="F49" s="65"/>
      <c r="G49" s="27"/>
    </row>
    <row r="50" spans="1:89" s="5" customFormat="1" ht="15" customHeight="1">
      <c r="A50" s="66" t="s">
        <v>26</v>
      </c>
      <c r="B50" s="62"/>
      <c r="C50" s="62"/>
      <c r="D50" s="9"/>
      <c r="E50" s="62"/>
      <c r="F50" s="62"/>
      <c r="G50" s="62"/>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row>
    <row r="51" spans="1:89" s="5" customFormat="1" ht="9.75" customHeight="1">
      <c r="A51" s="66"/>
      <c r="B51" s="62"/>
      <c r="C51" s="62"/>
      <c r="D51" s="9"/>
      <c r="E51" s="67" t="s">
        <v>9</v>
      </c>
      <c r="F51" s="68" t="s">
        <v>10</v>
      </c>
      <c r="G51" s="62"/>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row>
    <row r="52" spans="1:89" s="5" customFormat="1" ht="15" customHeight="1">
      <c r="A52" s="1" t="s">
        <v>27</v>
      </c>
      <c r="B52" s="1"/>
      <c r="C52" s="1"/>
      <c r="D52" s="9"/>
      <c r="E52" s="69"/>
      <c r="F52" s="69"/>
      <c r="G52" s="1"/>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row>
    <row r="53" spans="1:89" s="5" customFormat="1" ht="15" customHeight="1">
      <c r="A53" s="62" t="s">
        <v>28</v>
      </c>
      <c r="B53" s="1"/>
      <c r="C53" s="63"/>
      <c r="D53" s="9"/>
      <c r="E53" s="69"/>
      <c r="F53" s="69"/>
      <c r="G53" s="1"/>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row>
    <row r="54" spans="1:89" s="5" customFormat="1" ht="9.75" customHeight="1">
      <c r="A54" s="62"/>
      <c r="B54" s="1"/>
      <c r="C54" s="63"/>
      <c r="D54" s="9"/>
      <c r="E54" s="70"/>
      <c r="F54" s="70"/>
      <c r="G54" s="1"/>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row>
    <row r="55" spans="1:89" s="5" customFormat="1" ht="15" customHeight="1">
      <c r="A55" s="62"/>
      <c r="B55" s="63"/>
      <c r="C55" s="9"/>
      <c r="D55" s="63" t="s">
        <v>29</v>
      </c>
      <c r="E55" s="64"/>
      <c r="F55" s="27" t="s">
        <v>25</v>
      </c>
      <c r="G55" s="1"/>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row>
    <row r="56" spans="1:89" s="5" customFormat="1" ht="15" customHeight="1">
      <c r="A56" s="62"/>
      <c r="B56" s="63"/>
      <c r="C56" s="9"/>
      <c r="D56" s="63"/>
      <c r="E56" s="65"/>
      <c r="F56" s="27"/>
      <c r="G56" s="1"/>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row>
    <row r="57" spans="1:89" s="5" customFormat="1" ht="9.75" customHeight="1">
      <c r="A57" s="12"/>
      <c r="B57" s="62"/>
      <c r="C57" s="62"/>
      <c r="D57" s="9"/>
      <c r="E57" s="67" t="s">
        <v>9</v>
      </c>
      <c r="F57" s="68" t="s">
        <v>10</v>
      </c>
      <c r="G57" s="62"/>
      <c r="H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row>
    <row r="58" spans="1:89" s="5" customFormat="1" ht="15" customHeight="1">
      <c r="A58" s="62" t="s">
        <v>30</v>
      </c>
      <c r="B58" s="1"/>
      <c r="C58" s="62"/>
      <c r="D58" s="9"/>
      <c r="E58" s="69"/>
      <c r="F58" s="69"/>
      <c r="G58" s="62"/>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row>
    <row r="59" spans="1:89" s="5" customFormat="1" ht="9.75" customHeight="1">
      <c r="A59" s="62"/>
      <c r="B59" s="1"/>
      <c r="C59" s="62"/>
      <c r="D59" s="9"/>
      <c r="E59" s="70"/>
      <c r="F59" s="70"/>
      <c r="G59" s="62"/>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row>
    <row r="60" spans="1:89" s="5" customFormat="1" ht="15" customHeight="1">
      <c r="A60" s="70"/>
      <c r="B60" s="63"/>
      <c r="C60" s="9"/>
      <c r="D60" s="63" t="s">
        <v>29</v>
      </c>
      <c r="E60" s="64"/>
      <c r="F60" s="27" t="s">
        <v>25</v>
      </c>
      <c r="G60" s="62"/>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row>
    <row r="61" spans="1:89" s="5" customFormat="1" ht="15" customHeight="1">
      <c r="A61" s="70"/>
      <c r="B61" s="63"/>
      <c r="C61" s="63"/>
      <c r="D61" s="9"/>
      <c r="E61" s="65"/>
      <c r="F61" s="1"/>
      <c r="G61" s="62"/>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row>
    <row r="62" spans="1:7" s="5" customFormat="1" ht="15" customHeight="1">
      <c r="A62" s="61" t="s">
        <v>31</v>
      </c>
      <c r="B62" s="62"/>
      <c r="C62" s="62"/>
      <c r="D62" s="9"/>
      <c r="E62" s="62"/>
      <c r="F62" s="62"/>
      <c r="G62" s="62"/>
    </row>
    <row r="63" spans="1:7" s="5" customFormat="1" ht="9.75" customHeight="1">
      <c r="A63" s="61"/>
      <c r="B63" s="62"/>
      <c r="C63" s="62"/>
      <c r="D63" s="9"/>
      <c r="E63" s="67" t="s">
        <v>9</v>
      </c>
      <c r="F63" s="68" t="s">
        <v>10</v>
      </c>
      <c r="G63" s="62"/>
    </row>
    <row r="64" spans="1:7" s="5" customFormat="1" ht="15" customHeight="1">
      <c r="A64" s="1" t="s">
        <v>32</v>
      </c>
      <c r="B64" s="1"/>
      <c r="C64" s="1"/>
      <c r="D64" s="9"/>
      <c r="E64" s="69"/>
      <c r="F64" s="69"/>
      <c r="G64" s="1"/>
    </row>
    <row r="65" spans="1:7" s="5" customFormat="1" ht="15" customHeight="1">
      <c r="A65" s="62" t="s">
        <v>33</v>
      </c>
      <c r="B65" s="1"/>
      <c r="C65" s="62"/>
      <c r="D65" s="9"/>
      <c r="E65" s="69"/>
      <c r="F65" s="69"/>
      <c r="G65" s="62"/>
    </row>
    <row r="66" spans="1:7" s="5" customFormat="1" ht="9.75" customHeight="1">
      <c r="A66" s="62"/>
      <c r="B66" s="1"/>
      <c r="C66" s="62"/>
      <c r="D66" s="9"/>
      <c r="E66" s="70"/>
      <c r="F66" s="70"/>
      <c r="G66" s="62"/>
    </row>
    <row r="67" spans="1:7" s="5" customFormat="1" ht="15" customHeight="1">
      <c r="A67" s="12"/>
      <c r="B67" s="1"/>
      <c r="C67" s="9"/>
      <c r="D67" s="63" t="s">
        <v>34</v>
      </c>
      <c r="E67" s="64"/>
      <c r="F67" s="27" t="s">
        <v>25</v>
      </c>
      <c r="G67" s="62"/>
    </row>
    <row r="68" spans="1:7" s="5" customFormat="1" ht="15" customHeight="1">
      <c r="A68" s="12"/>
      <c r="B68" s="1"/>
      <c r="C68" s="9"/>
      <c r="D68" s="63"/>
      <c r="E68" s="65"/>
      <c r="F68" s="27"/>
      <c r="G68" s="62"/>
    </row>
    <row r="69" spans="1:7" s="5" customFormat="1" ht="9.75" customHeight="1">
      <c r="A69" s="12"/>
      <c r="B69" s="62"/>
      <c r="C69" s="62"/>
      <c r="D69" s="9"/>
      <c r="E69" s="67" t="s">
        <v>9</v>
      </c>
      <c r="F69" s="68" t="s">
        <v>10</v>
      </c>
      <c r="G69" s="62"/>
    </row>
    <row r="70" spans="1:7" s="5" customFormat="1" ht="15" customHeight="1">
      <c r="A70" s="62" t="s">
        <v>35</v>
      </c>
      <c r="B70" s="1"/>
      <c r="C70" s="62"/>
      <c r="D70" s="9"/>
      <c r="E70" s="69"/>
      <c r="F70" s="69"/>
      <c r="G70" s="62"/>
    </row>
    <row r="71" spans="1:7" s="5" customFormat="1" ht="9.75" customHeight="1">
      <c r="A71" s="62"/>
      <c r="B71" s="1"/>
      <c r="C71" s="62"/>
      <c r="D71" s="9"/>
      <c r="E71" s="70"/>
      <c r="F71" s="70"/>
      <c r="G71" s="62"/>
    </row>
    <row r="72" spans="1:7" s="5" customFormat="1" ht="15" customHeight="1">
      <c r="A72" s="12"/>
      <c r="B72" s="62"/>
      <c r="C72" s="9"/>
      <c r="D72" s="63" t="s">
        <v>34</v>
      </c>
      <c r="E72" s="64"/>
      <c r="F72" s="27" t="s">
        <v>25</v>
      </c>
      <c r="G72" s="62"/>
    </row>
    <row r="73" spans="1:7" s="5" customFormat="1" ht="15" customHeight="1">
      <c r="A73" s="71"/>
      <c r="B73" s="1"/>
      <c r="C73" s="1"/>
      <c r="D73" s="9"/>
      <c r="E73" s="72"/>
      <c r="F73" s="72"/>
      <c r="G73" s="26"/>
    </row>
    <row r="74" spans="1:7" s="5" customFormat="1" ht="15" customHeight="1">
      <c r="A74" s="61" t="s">
        <v>36</v>
      </c>
      <c r="B74" s="73"/>
      <c r="C74" s="62"/>
      <c r="D74" s="9"/>
      <c r="E74" s="62"/>
      <c r="F74" s="62"/>
      <c r="G74" s="62"/>
    </row>
    <row r="75" spans="1:7" s="5" customFormat="1" ht="9.75" customHeight="1">
      <c r="A75" s="70"/>
      <c r="B75" s="9"/>
      <c r="C75" s="1"/>
      <c r="D75" s="9"/>
      <c r="E75" s="67" t="s">
        <v>9</v>
      </c>
      <c r="F75" s="68" t="s">
        <v>10</v>
      </c>
      <c r="G75" s="62"/>
    </row>
    <row r="76" spans="1:7" s="5" customFormat="1" ht="15" customHeight="1">
      <c r="A76" s="1" t="s">
        <v>37</v>
      </c>
      <c r="B76" s="30"/>
      <c r="C76" s="1"/>
      <c r="D76" s="9"/>
      <c r="E76" s="69"/>
      <c r="F76" s="69"/>
      <c r="G76" s="62"/>
    </row>
    <row r="77" spans="1:7" s="5" customFormat="1" ht="9.75" customHeight="1">
      <c r="A77" s="62"/>
      <c r="B77" s="30"/>
      <c r="C77" s="1"/>
      <c r="D77" s="9"/>
      <c r="E77" s="70"/>
      <c r="F77" s="70"/>
      <c r="G77" s="62"/>
    </row>
    <row r="78" spans="1:7" s="5" customFormat="1" ht="15" customHeight="1">
      <c r="A78" s="1"/>
      <c r="B78" s="1"/>
      <c r="C78" s="9"/>
      <c r="D78" s="63" t="s">
        <v>38</v>
      </c>
      <c r="E78" s="64"/>
      <c r="F78" s="27" t="s">
        <v>25</v>
      </c>
      <c r="G78" s="1"/>
    </row>
    <row r="79" spans="1:7" s="5" customFormat="1" ht="15" customHeight="1">
      <c r="A79" s="1"/>
      <c r="B79" s="1"/>
      <c r="C79" s="63"/>
      <c r="D79" s="9"/>
      <c r="E79" s="65"/>
      <c r="F79" s="1"/>
      <c r="G79" s="1"/>
    </row>
    <row r="80" spans="1:7" s="78" customFormat="1" ht="15" customHeight="1">
      <c r="A80" s="74" t="s">
        <v>39</v>
      </c>
      <c r="B80" s="75"/>
      <c r="C80" s="75"/>
      <c r="D80" s="76"/>
      <c r="E80" s="75"/>
      <c r="F80" s="77"/>
      <c r="G80" s="75"/>
    </row>
    <row r="81" spans="1:7" s="5" customFormat="1" ht="15" customHeight="1">
      <c r="A81" s="1"/>
      <c r="B81" s="1"/>
      <c r="C81" s="1"/>
      <c r="D81" s="9"/>
      <c r="E81" s="1"/>
      <c r="F81" s="79"/>
      <c r="G81" s="1"/>
    </row>
    <row r="82" spans="1:7" s="5" customFormat="1" ht="15" customHeight="1">
      <c r="A82" s="80"/>
      <c r="B82" s="62" t="s">
        <v>40</v>
      </c>
      <c r="C82" s="62"/>
      <c r="D82" s="9"/>
      <c r="E82" s="1"/>
      <c r="F82" s="1"/>
      <c r="G82" s="1"/>
    </row>
    <row r="83" spans="1:7" s="5" customFormat="1" ht="9.75" customHeight="1">
      <c r="A83" s="1"/>
      <c r="B83" s="62"/>
      <c r="C83" s="62"/>
      <c r="D83" s="9"/>
      <c r="E83" s="1"/>
      <c r="F83" s="12"/>
      <c r="G83" s="1"/>
    </row>
    <row r="84" spans="1:7" s="5" customFormat="1" ht="15" customHeight="1">
      <c r="A84" s="80"/>
      <c r="B84" s="62" t="s">
        <v>41</v>
      </c>
      <c r="C84" s="1"/>
      <c r="D84" s="9"/>
      <c r="E84" s="1"/>
      <c r="F84" s="1"/>
      <c r="G84" s="1"/>
    </row>
    <row r="85" spans="1:7" s="5" customFormat="1" ht="9.75" customHeight="1">
      <c r="A85" s="12"/>
      <c r="B85" s="62"/>
      <c r="C85" s="1"/>
      <c r="D85" s="9"/>
      <c r="E85" s="79"/>
      <c r="F85" s="27"/>
      <c r="G85" s="1"/>
    </row>
    <row r="86" spans="1:7" s="5" customFormat="1" ht="15.75" customHeight="1">
      <c r="A86" s="62" t="s">
        <v>42</v>
      </c>
      <c r="B86" s="62"/>
      <c r="C86" s="1"/>
      <c r="D86" s="9"/>
      <c r="E86" s="67" t="s">
        <v>9</v>
      </c>
      <c r="F86" s="68" t="s">
        <v>10</v>
      </c>
      <c r="G86" s="1"/>
    </row>
    <row r="87" spans="1:7" s="5" customFormat="1" ht="15.75" customHeight="1">
      <c r="A87" s="81" t="s">
        <v>43</v>
      </c>
      <c r="B87" s="62"/>
      <c r="C87" s="9"/>
      <c r="D87" s="9"/>
      <c r="E87" s="69"/>
      <c r="F87" s="69"/>
      <c r="G87" s="1"/>
    </row>
    <row r="88" spans="1:7" s="5" customFormat="1" ht="10.5" customHeight="1">
      <c r="A88" s="62"/>
      <c r="B88" s="62"/>
      <c r="C88" s="71"/>
      <c r="D88" s="71"/>
      <c r="E88" s="9"/>
      <c r="F88" s="9"/>
      <c r="G88" s="1"/>
    </row>
    <row r="89" spans="1:7" s="78" customFormat="1" ht="15" customHeight="1">
      <c r="A89" s="74" t="s">
        <v>44</v>
      </c>
      <c r="B89" s="76"/>
      <c r="C89" s="75"/>
      <c r="D89" s="76"/>
      <c r="E89" s="77"/>
      <c r="F89" s="82"/>
      <c r="G89" s="75"/>
    </row>
    <row r="90" spans="1:7" s="5" customFormat="1" ht="15" customHeight="1">
      <c r="A90" s="83" t="s">
        <v>45</v>
      </c>
      <c r="B90" s="62"/>
      <c r="C90" s="1"/>
      <c r="D90" s="9"/>
      <c r="E90" s="79"/>
      <c r="F90" s="27"/>
      <c r="G90" s="1"/>
    </row>
    <row r="91" spans="1:7" s="5" customFormat="1" ht="10.5">
      <c r="A91" s="84"/>
      <c r="B91" s="62"/>
      <c r="C91" s="1"/>
      <c r="D91" s="9"/>
      <c r="E91" s="79"/>
      <c r="F91" s="27"/>
      <c r="G91" s="1"/>
    </row>
    <row r="92" spans="1:7" s="5" customFormat="1" ht="15" customHeight="1">
      <c r="A92" s="80"/>
      <c r="B92" s="62" t="s">
        <v>46</v>
      </c>
      <c r="C92" s="1"/>
      <c r="D92" s="9"/>
      <c r="E92" s="79"/>
      <c r="F92" s="27"/>
      <c r="G92" s="1"/>
    </row>
    <row r="93" spans="1:7" s="5" customFormat="1" ht="19.5" customHeight="1">
      <c r="A93" s="85" t="str">
        <f>UPPER("Module A: TRANSITION rate AND permitted charge FROM PREVIOUS FILINGS")</f>
        <v>MODULE A: TRANSITION RATE AND PERMITTED CHARGE FROM PREVIOUS FILINGS</v>
      </c>
      <c r="B93" s="86"/>
      <c r="C93" s="87"/>
      <c r="D93" s="87"/>
      <c r="E93" s="87"/>
      <c r="F93" s="87"/>
      <c r="G93" s="87"/>
    </row>
    <row r="94" spans="1:7" s="5" customFormat="1" ht="9.75" customHeight="1">
      <c r="A94" s="88"/>
      <c r="B94" s="89"/>
      <c r="C94" s="90" t="s">
        <v>47</v>
      </c>
      <c r="D94" s="90" t="s">
        <v>48</v>
      </c>
      <c r="E94" s="90" t="s">
        <v>49</v>
      </c>
      <c r="F94" s="90" t="s">
        <v>50</v>
      </c>
      <c r="G94" s="91" t="s">
        <v>51</v>
      </c>
    </row>
    <row r="95" spans="1:7" s="5" customFormat="1" ht="9.75" customHeight="1">
      <c r="A95" s="92" t="s">
        <v>52</v>
      </c>
      <c r="B95" s="93" t="s">
        <v>53</v>
      </c>
      <c r="C95" s="93" t="s">
        <v>54</v>
      </c>
      <c r="D95" s="93" t="s">
        <v>55</v>
      </c>
      <c r="E95" s="93" t="s">
        <v>56</v>
      </c>
      <c r="F95" s="94" t="s">
        <v>57</v>
      </c>
      <c r="G95" s="95" t="s">
        <v>58</v>
      </c>
    </row>
    <row r="96" spans="1:7" s="5" customFormat="1" ht="9.75" customHeight="1" thickBot="1">
      <c r="A96" s="96"/>
      <c r="B96" s="90"/>
      <c r="C96" s="90"/>
      <c r="D96" s="90"/>
      <c r="E96" s="90"/>
      <c r="F96" s="97"/>
      <c r="G96" s="97"/>
    </row>
    <row r="97" spans="1:7" s="5" customFormat="1" ht="19.5" customHeight="1">
      <c r="A97" s="98" t="s">
        <v>59</v>
      </c>
      <c r="B97" s="99" t="s">
        <v>60</v>
      </c>
      <c r="C97" s="100"/>
      <c r="D97" s="100"/>
      <c r="E97" s="100"/>
      <c r="F97" s="100"/>
      <c r="G97" s="101"/>
    </row>
    <row r="98" spans="1:7" s="5" customFormat="1" ht="19.5" customHeight="1" thickBot="1">
      <c r="A98" s="102" t="s">
        <v>61</v>
      </c>
      <c r="B98" s="103" t="s">
        <v>62</v>
      </c>
      <c r="C98" s="104"/>
      <c r="D98" s="104"/>
      <c r="E98" s="104"/>
      <c r="F98" s="104"/>
      <c r="G98" s="105"/>
    </row>
    <row r="99" spans="1:7" s="5" customFormat="1" ht="9.75" customHeight="1">
      <c r="A99" s="106"/>
      <c r="B99" s="106"/>
      <c r="C99" s="107"/>
      <c r="D99" s="107"/>
      <c r="E99" s="107"/>
      <c r="F99" s="107"/>
      <c r="G99" s="107"/>
    </row>
    <row r="100" spans="1:7" s="5" customFormat="1" ht="9.75" customHeight="1">
      <c r="A100" s="106"/>
      <c r="B100" s="106"/>
      <c r="C100" s="107"/>
      <c r="D100" s="107"/>
      <c r="E100" s="107"/>
      <c r="F100" s="107"/>
      <c r="G100" s="107"/>
    </row>
    <row r="101" spans="1:7" s="5" customFormat="1" ht="9.75" customHeight="1">
      <c r="A101" s="106"/>
      <c r="B101" s="106"/>
      <c r="C101" s="107"/>
      <c r="D101" s="107"/>
      <c r="E101" s="107"/>
      <c r="F101" s="107"/>
      <c r="G101" s="107"/>
    </row>
    <row r="102" spans="1:7" s="5" customFormat="1" ht="9.75" customHeight="1">
      <c r="A102" s="106"/>
      <c r="B102" s="106"/>
      <c r="C102" s="107"/>
      <c r="D102" s="107"/>
      <c r="E102" s="107"/>
      <c r="F102" s="107"/>
      <c r="G102" s="107"/>
    </row>
    <row r="103" spans="1:7" s="5" customFormat="1" ht="19.5" customHeight="1">
      <c r="A103" s="108" t="str">
        <f>UPPER("Module B: Headend upgrades for Qualifying* Systems ")</f>
        <v>MODULE B: HEADEND UPGRADES FOR QUALIFYING* SYSTEMS </v>
      </c>
      <c r="B103" s="109"/>
      <c r="C103" s="110"/>
      <c r="D103" s="110"/>
      <c r="E103" s="110"/>
      <c r="F103" s="111"/>
      <c r="G103" s="110"/>
    </row>
    <row r="104" spans="1:7" s="5" customFormat="1" ht="9.75" customHeight="1">
      <c r="A104" s="112"/>
      <c r="B104" s="113"/>
      <c r="C104" s="114" t="s">
        <v>47</v>
      </c>
      <c r="D104" s="114" t="s">
        <v>48</v>
      </c>
      <c r="E104" s="114" t="s">
        <v>49</v>
      </c>
      <c r="F104" s="114" t="s">
        <v>50</v>
      </c>
      <c r="G104" s="115" t="s">
        <v>51</v>
      </c>
    </row>
    <row r="105" spans="1:7" s="5" customFormat="1" ht="9.75" customHeight="1">
      <c r="A105" s="116" t="s">
        <v>52</v>
      </c>
      <c r="B105" s="117" t="s">
        <v>53</v>
      </c>
      <c r="C105" s="117" t="s">
        <v>54</v>
      </c>
      <c r="D105" s="117" t="s">
        <v>55</v>
      </c>
      <c r="E105" s="117" t="s">
        <v>56</v>
      </c>
      <c r="F105" s="118" t="s">
        <v>57</v>
      </c>
      <c r="G105" s="119" t="s">
        <v>58</v>
      </c>
    </row>
    <row r="106" spans="1:7" s="5" customFormat="1" ht="15" customHeight="1" thickBot="1">
      <c r="A106" s="83" t="s">
        <v>45</v>
      </c>
      <c r="B106" s="120"/>
      <c r="C106" s="120"/>
      <c r="D106" s="120"/>
      <c r="E106" s="120"/>
      <c r="F106" s="121"/>
      <c r="G106" s="121"/>
    </row>
    <row r="107" spans="1:7" s="5" customFormat="1" ht="19.5" customHeight="1">
      <c r="A107" s="122" t="s">
        <v>63</v>
      </c>
      <c r="B107" s="123" t="s">
        <v>64</v>
      </c>
      <c r="C107" s="124"/>
      <c r="D107" s="124"/>
      <c r="E107" s="124"/>
      <c r="F107" s="124"/>
      <c r="G107" s="125"/>
    </row>
    <row r="108" spans="1:7" s="5" customFormat="1" ht="19.5" customHeight="1">
      <c r="A108" s="126" t="s">
        <v>65</v>
      </c>
      <c r="B108" s="127" t="s">
        <v>66</v>
      </c>
      <c r="C108" s="128"/>
      <c r="D108" s="129"/>
      <c r="E108" s="129"/>
      <c r="F108" s="129"/>
      <c r="G108" s="130"/>
    </row>
    <row r="109" spans="1:7" ht="19.5" customHeight="1">
      <c r="A109" s="131" t="s">
        <v>67</v>
      </c>
      <c r="B109" s="132" t="s">
        <v>68</v>
      </c>
      <c r="C109" s="133">
        <f>IF(C108=0,"",ROUND(SUM(C108*0.1125),4))</f>
      </c>
      <c r="D109" s="134">
        <f>IF(D108=0,"",ROUND(SUM(D108*0.1125),4))</f>
      </c>
      <c r="E109" s="134">
        <f>IF(E108=0,"",ROUND(SUM(E108*0.1125),4))</f>
      </c>
      <c r="F109" s="134">
        <f>IF(F108=0,"",ROUND(SUM(F108*0.1125),4))</f>
      </c>
      <c r="G109" s="135">
        <f>IF(G108=0,"",ROUND(SUM(G108*0.1125),4))</f>
      </c>
    </row>
    <row r="110" spans="1:7" s="5" customFormat="1" ht="19.5" customHeight="1">
      <c r="A110" s="126" t="s">
        <v>69</v>
      </c>
      <c r="B110" s="127" t="s">
        <v>70</v>
      </c>
      <c r="C110" s="137"/>
      <c r="D110" s="137"/>
      <c r="E110" s="137"/>
      <c r="F110" s="137"/>
      <c r="G110" s="138"/>
    </row>
    <row r="111" spans="1:7" ht="19.5" customHeight="1">
      <c r="A111" s="131" t="s">
        <v>71</v>
      </c>
      <c r="B111" s="132" t="s">
        <v>72</v>
      </c>
      <c r="C111" s="133">
        <f>IF(C109+C110=0,"",ROUND(SUM(C109+C110),4))</f>
      </c>
      <c r="D111" s="133">
        <f>IF(D109+D110=0,"",ROUND(SUM(D109+D110),4))</f>
      </c>
      <c r="E111" s="133">
        <f>IF(E109+E110=0,"",ROUND(SUM(E109+E110),4))</f>
      </c>
      <c r="F111" s="133">
        <f>IF(F109+F110=0,"",ROUND(SUM(F109+F110),4))</f>
      </c>
      <c r="G111" s="139">
        <f>IF(G109+G110=0,"",ROUND(SUM(G109+G110),4))</f>
      </c>
    </row>
    <row r="112" spans="1:7" s="5" customFormat="1" ht="19.5" customHeight="1">
      <c r="A112" s="126" t="s">
        <v>73</v>
      </c>
      <c r="B112" s="127" t="s">
        <v>74</v>
      </c>
      <c r="C112" s="140"/>
      <c r="D112" s="140"/>
      <c r="E112" s="140"/>
      <c r="F112" s="140"/>
      <c r="G112" s="141"/>
    </row>
    <row r="113" spans="1:7" ht="19.5" customHeight="1">
      <c r="A113" s="131" t="s">
        <v>75</v>
      </c>
      <c r="B113" s="142" t="s">
        <v>76</v>
      </c>
      <c r="C113" s="133">
        <f>IF(C112=0,"",ROUND(SUM(C111/C112),4))</f>
      </c>
      <c r="D113" s="134">
        <f>IF(D112=0,"",ROUND(SUM(D111/D112),4))</f>
      </c>
      <c r="E113" s="134">
        <f>IF(E112=0,"",ROUND(SUM(E111/E112),4))</f>
      </c>
      <c r="F113" s="134">
        <f>IF(F112=0,"",ROUND(SUM(F111/F112),4))</f>
      </c>
      <c r="G113" s="135">
        <f>IF(G112=0,"",ROUND(SUM(G111/G112),4))</f>
      </c>
    </row>
    <row r="114" spans="1:7" s="5" customFormat="1" ht="19.5" customHeight="1">
      <c r="A114" s="126" t="s">
        <v>77</v>
      </c>
      <c r="B114" s="143" t="s">
        <v>78</v>
      </c>
      <c r="C114" s="33"/>
      <c r="D114" s="33"/>
      <c r="E114" s="33"/>
      <c r="F114" s="33"/>
      <c r="G114" s="144"/>
    </row>
    <row r="115" spans="1:7" ht="19.5" customHeight="1">
      <c r="A115" s="131" t="s">
        <v>79</v>
      </c>
      <c r="B115" s="145" t="s">
        <v>80</v>
      </c>
      <c r="C115" s="146">
        <f>IF(C114=0,"",ROUND(SUM(C113/C114),4))</f>
      </c>
      <c r="D115" s="146">
        <f>IF(D114=0,"",ROUND(SUM(D113/D114),4))</f>
      </c>
      <c r="E115" s="146">
        <f>IF(E114=0,"",ROUND(SUM(E113/E114),4))</f>
      </c>
      <c r="F115" s="146">
        <f>IF(F114=0,"",ROUND(SUM(F113/F114),4))</f>
      </c>
      <c r="G115" s="147">
        <f>IF(G114=0,"",ROUND(SUM(G113/G114),4))</f>
      </c>
    </row>
    <row r="116" spans="1:7" ht="19.5" customHeight="1" thickBot="1">
      <c r="A116" s="148" t="s">
        <v>81</v>
      </c>
      <c r="B116" s="149" t="s">
        <v>82</v>
      </c>
      <c r="C116" s="150">
        <f>IF(C115=0,"",ROUND(SUM(C115/12),4))</f>
      </c>
      <c r="D116" s="150">
        <f>IF(D115=0,"",ROUND(SUM(D115/12),4))</f>
      </c>
      <c r="E116" s="150">
        <f>IF(E115=0,"",ROUND(SUM(E115/12),4))</f>
      </c>
      <c r="F116" s="150">
        <f>IF(F115=0,"",ROUND(SUM(F115/12),4))</f>
      </c>
      <c r="G116" s="151">
        <f>IF(G115=0,"",ROUND(SUM(G115/12),4))</f>
      </c>
    </row>
    <row r="117" spans="1:7" ht="19.5" customHeight="1">
      <c r="A117"/>
      <c r="B117"/>
      <c r="C117"/>
      <c r="D117"/>
      <c r="E117"/>
      <c r="F117"/>
      <c r="G117"/>
    </row>
    <row r="118" spans="1:7" ht="19.5" customHeight="1">
      <c r="A118" s="152" t="str">
        <f>UPPER("Module C:  CALCULATING one-time adjustments to PREVIOUS EXTERNAL COSTS per subscriber")</f>
        <v>MODULE C:  CALCULATING ONE-TIME ADJUSTMENTS TO PREVIOUS EXTERNAL COSTS PER SUBSCRIBER</v>
      </c>
      <c r="B118" s="153"/>
      <c r="C118" s="154"/>
      <c r="D118" s="154"/>
      <c r="E118" s="154"/>
      <c r="F118" s="154"/>
      <c r="G118" s="154"/>
    </row>
    <row r="119" spans="1:7" ht="9.75" customHeight="1">
      <c r="A119" s="155"/>
      <c r="B119" s="156"/>
      <c r="C119" s="157" t="s">
        <v>47</v>
      </c>
      <c r="D119" s="157" t="s">
        <v>48</v>
      </c>
      <c r="E119" s="157" t="s">
        <v>49</v>
      </c>
      <c r="F119" s="157" t="s">
        <v>50</v>
      </c>
      <c r="G119" s="158" t="s">
        <v>51</v>
      </c>
    </row>
    <row r="120" spans="1:7" ht="9.75" customHeight="1">
      <c r="A120" s="159" t="s">
        <v>52</v>
      </c>
      <c r="B120" s="160" t="s">
        <v>53</v>
      </c>
      <c r="C120" s="160" t="s">
        <v>54</v>
      </c>
      <c r="D120" s="160" t="s">
        <v>55</v>
      </c>
      <c r="E120" s="160" t="s">
        <v>56</v>
      </c>
      <c r="F120" s="161" t="s">
        <v>57</v>
      </c>
      <c r="G120" s="162" t="s">
        <v>58</v>
      </c>
    </row>
    <row r="121" spans="1:7" s="165" customFormat="1" ht="15" customHeight="1" thickBot="1">
      <c r="A121" s="163"/>
      <c r="B121" s="164" t="s">
        <v>83</v>
      </c>
      <c r="C121" s="163"/>
      <c r="D121" s="163"/>
      <c r="E121" s="163"/>
      <c r="F121" s="163"/>
      <c r="G121" s="163"/>
    </row>
    <row r="122" spans="1:7" s="5" customFormat="1" ht="21" customHeight="1">
      <c r="A122" s="166" t="s">
        <v>84</v>
      </c>
      <c r="B122" s="167" t="s">
        <v>85</v>
      </c>
      <c r="C122" s="168"/>
      <c r="D122" s="168"/>
      <c r="E122" s="168"/>
      <c r="F122" s="168"/>
      <c r="G122" s="169"/>
    </row>
    <row r="123" spans="1:7" ht="19.5" customHeight="1">
      <c r="A123" s="170" t="s">
        <v>86</v>
      </c>
      <c r="B123" s="171" t="s">
        <v>87</v>
      </c>
      <c r="C123" s="172">
        <f>IF(C122=0,"",ROUND(SUM(C122*0.075),4))</f>
      </c>
      <c r="D123" s="172">
        <f>IF(D122=0,"",ROUND(SUM(D122*0.075),4))</f>
      </c>
      <c r="E123" s="172">
        <f>IF(E122=0,"",ROUND(SUM(E122*0.075),4))</f>
      </c>
      <c r="F123" s="172">
        <f>IF(F122=0,"",ROUND(SUM(F122*0.075),4))</f>
      </c>
      <c r="G123" s="173">
        <f>IF(G122=0,"",ROUND(SUM(G122*0.075),4))</f>
      </c>
    </row>
    <row r="124" spans="1:7" s="78" customFormat="1" ht="19.5" customHeight="1">
      <c r="A124" s="174" t="s">
        <v>88</v>
      </c>
      <c r="B124" s="175" t="s">
        <v>89</v>
      </c>
      <c r="C124" s="176"/>
      <c r="D124" s="176"/>
      <c r="E124" s="176"/>
      <c r="F124" s="176"/>
      <c r="G124" s="177"/>
    </row>
    <row r="125" spans="1:7" s="5" customFormat="1" ht="19.5" customHeight="1">
      <c r="A125" s="174" t="s">
        <v>90</v>
      </c>
      <c r="B125" s="175" t="s">
        <v>91</v>
      </c>
      <c r="C125" s="178"/>
      <c r="D125" s="178"/>
      <c r="E125" s="178"/>
      <c r="F125" s="178"/>
      <c r="G125" s="179"/>
    </row>
    <row r="126" spans="1:7" ht="19.5" customHeight="1" thickBot="1">
      <c r="A126" s="180" t="s">
        <v>92</v>
      </c>
      <c r="B126" s="181" t="s">
        <v>93</v>
      </c>
      <c r="C126" s="182">
        <f>IF(C125=0,"",ROUND(SUM((C123+C124)/C125),4))</f>
      </c>
      <c r="D126" s="182">
        <f>IF(D125=0,"",ROUND(SUM((D123+D124)/D125),4))</f>
      </c>
      <c r="E126" s="182">
        <f>IF(E125=0,"",ROUND(SUM((E123+E124)/E125),4))</f>
      </c>
      <c r="F126" s="182">
        <f>IF(F125=0,"",ROUND(SUM((F123+F124)/F125),4))</f>
      </c>
      <c r="G126" s="183">
        <f>IF(G125=0,"",ROUND(SUM((G123+G124)/G125),4))</f>
      </c>
    </row>
    <row r="127" spans="1:7" ht="15" customHeight="1" thickBot="1">
      <c r="A127" s="184"/>
      <c r="B127" s="185" t="s">
        <v>94</v>
      </c>
      <c r="C127" s="186"/>
      <c r="D127" s="186"/>
      <c r="E127" s="186"/>
      <c r="F127" s="186"/>
      <c r="G127" s="186"/>
    </row>
    <row r="128" spans="1:7" s="5" customFormat="1" ht="19.5" customHeight="1">
      <c r="A128" s="187" t="s">
        <v>95</v>
      </c>
      <c r="B128" s="188" t="s">
        <v>96</v>
      </c>
      <c r="C128" s="100"/>
      <c r="D128" s="100"/>
      <c r="E128" s="100"/>
      <c r="F128" s="100"/>
      <c r="G128" s="189"/>
    </row>
    <row r="129" spans="1:7" ht="19.5" customHeight="1">
      <c r="A129" s="170" t="s">
        <v>97</v>
      </c>
      <c r="B129" s="190" t="s">
        <v>98</v>
      </c>
      <c r="C129" s="172">
        <f>IF(C128=0,"",ROUND(SUM(C128*0.075),4))</f>
      </c>
      <c r="D129" s="172">
        <f>IF(D128=0,"",ROUND(SUM(D128*0.075),4))</f>
      </c>
      <c r="E129" s="172">
        <f>IF(E128=0,"",ROUND(SUM(E128*0.075),4))</f>
      </c>
      <c r="F129" s="172">
        <f>IF(F128=0,"",ROUND(SUM(F128*0.075),4))</f>
      </c>
      <c r="G129" s="173">
        <f>IF(G128=0,"",ROUND(SUM(G128*0.075),4))</f>
      </c>
    </row>
    <row r="130" spans="1:7" s="5" customFormat="1" ht="19.5" customHeight="1">
      <c r="A130" s="174" t="s">
        <v>99</v>
      </c>
      <c r="B130" s="191" t="s">
        <v>100</v>
      </c>
      <c r="C130" s="178"/>
      <c r="D130" s="178"/>
      <c r="E130" s="178"/>
      <c r="F130" s="178"/>
      <c r="G130" s="192"/>
    </row>
    <row r="131" spans="1:7" ht="19.5" customHeight="1" thickBot="1">
      <c r="A131" s="180" t="s">
        <v>101</v>
      </c>
      <c r="B131" s="193" t="s">
        <v>102</v>
      </c>
      <c r="C131" s="182">
        <f>IF(C130=0,"",ROUND(SUM(C129/C130),4))</f>
      </c>
      <c r="D131" s="182">
        <f>IF(D130=0,"",ROUND(SUM(D129/D130),4))</f>
      </c>
      <c r="E131" s="182">
        <f>IF(E130=0,"",ROUND(SUM(E129/E130),4))</f>
      </c>
      <c r="F131" s="182">
        <f>IF(F130=0,"",ROUND(SUM(F129/F130),4))</f>
      </c>
      <c r="G131" s="183">
        <f>IF(G130=0,"",ROUND(SUM(G129/G130),4))</f>
      </c>
    </row>
    <row r="132" spans="1:7" ht="19.5" customHeight="1">
      <c r="A132" s="152" t="str">
        <f>UPPER("Module C:  one-time adjustments continued")</f>
        <v>MODULE C:  ONE-TIME ADJUSTMENTS CONTINUED</v>
      </c>
      <c r="B132" s="153"/>
      <c r="C132" s="154"/>
      <c r="D132" s="154"/>
      <c r="E132" s="154"/>
      <c r="F132" s="154"/>
      <c r="G132" s="154"/>
    </row>
    <row r="133" spans="1:7" ht="9.75" customHeight="1">
      <c r="A133" s="155"/>
      <c r="B133" s="156"/>
      <c r="C133" s="157" t="s">
        <v>47</v>
      </c>
      <c r="D133" s="157" t="s">
        <v>48</v>
      </c>
      <c r="E133" s="157" t="s">
        <v>49</v>
      </c>
      <c r="F133" s="157" t="s">
        <v>50</v>
      </c>
      <c r="G133" s="158" t="s">
        <v>51</v>
      </c>
    </row>
    <row r="134" spans="1:7" ht="9.75" customHeight="1">
      <c r="A134" s="159" t="s">
        <v>52</v>
      </c>
      <c r="B134" s="160" t="s">
        <v>53</v>
      </c>
      <c r="C134" s="160" t="s">
        <v>54</v>
      </c>
      <c r="D134" s="160" t="s">
        <v>55</v>
      </c>
      <c r="E134" s="160" t="s">
        <v>56</v>
      </c>
      <c r="F134" s="161" t="s">
        <v>57</v>
      </c>
      <c r="G134" s="162" t="s">
        <v>58</v>
      </c>
    </row>
    <row r="135" spans="1:7" ht="19.5" customHeight="1" thickBot="1">
      <c r="A135" s="184"/>
      <c r="B135" s="185" t="s">
        <v>103</v>
      </c>
      <c r="C135" s="186"/>
      <c r="D135" s="186"/>
      <c r="E135" s="186"/>
      <c r="F135" s="186"/>
      <c r="G135" s="186"/>
    </row>
    <row r="136" spans="1:7" s="5" customFormat="1" ht="19.5" customHeight="1">
      <c r="A136" s="187" t="s">
        <v>104</v>
      </c>
      <c r="B136" s="188" t="s">
        <v>105</v>
      </c>
      <c r="C136" s="100"/>
      <c r="D136" s="100"/>
      <c r="E136" s="100"/>
      <c r="F136" s="100"/>
      <c r="G136" s="189"/>
    </row>
    <row r="137" spans="1:7" ht="19.5" customHeight="1">
      <c r="A137" s="170" t="s">
        <v>106</v>
      </c>
      <c r="B137" s="190" t="s">
        <v>107</v>
      </c>
      <c r="C137" s="172">
        <f>IF(C136=0,"",ROUND(SUM(C136*1.075),4))</f>
      </c>
      <c r="D137" s="172">
        <f>IF(D136=0,"",ROUND(SUM(D136*1.075),4))</f>
      </c>
      <c r="E137" s="172">
        <f>IF(E136=0,"",ROUND(SUM(E136*1.075),4))</f>
      </c>
      <c r="F137" s="172">
        <f>IF(F136=0,"",ROUND(SUM(F136*1.075),4))</f>
      </c>
      <c r="G137" s="173">
        <f>IF(G136=0,"",ROUND(SUM(G136*1.075),4))</f>
      </c>
    </row>
    <row r="138" spans="1:7" s="5" customFormat="1" ht="19.5" customHeight="1">
      <c r="A138" s="174" t="s">
        <v>108</v>
      </c>
      <c r="B138" s="175" t="s">
        <v>109</v>
      </c>
      <c r="C138" s="178"/>
      <c r="D138" s="178"/>
      <c r="E138" s="178"/>
      <c r="F138" s="178"/>
      <c r="G138" s="192"/>
    </row>
    <row r="139" spans="1:7" ht="19.5" customHeight="1" thickBot="1">
      <c r="A139" s="180" t="s">
        <v>110</v>
      </c>
      <c r="B139" s="194" t="s">
        <v>111</v>
      </c>
      <c r="C139" s="182">
        <f>IF(C138=0,"",ROUND(SUM(C137/C138),4))</f>
      </c>
      <c r="D139" s="182">
        <f>IF(D138=0,"",ROUND(SUM(D137/D138),4))</f>
      </c>
      <c r="E139" s="182">
        <f>IF(E138=0,"",ROUND(SUM(E137/E138),4))</f>
      </c>
      <c r="F139" s="182">
        <f>IF(F138=0,"",ROUND(SUM(F137/F138),4))</f>
      </c>
      <c r="G139" s="183">
        <f>IF(G138=0,"",ROUND(SUM(G137/G138),4))</f>
      </c>
    </row>
    <row r="140" spans="1:7" ht="19.5" customHeight="1" thickBot="1">
      <c r="A140" s="195"/>
      <c r="B140" s="196" t="s">
        <v>112</v>
      </c>
      <c r="C140" s="197"/>
      <c r="D140" s="197"/>
      <c r="E140" s="197"/>
      <c r="F140" s="197"/>
      <c r="G140" s="197"/>
    </row>
    <row r="141" spans="1:7" s="5" customFormat="1" ht="19.5" customHeight="1">
      <c r="A141" s="187" t="s">
        <v>113</v>
      </c>
      <c r="B141" s="198" t="s">
        <v>114</v>
      </c>
      <c r="C141" s="100"/>
      <c r="D141" s="100"/>
      <c r="E141" s="100"/>
      <c r="F141" s="100"/>
      <c r="G141" s="101"/>
    </row>
    <row r="142" spans="1:7" ht="19.5" customHeight="1" thickBot="1">
      <c r="A142" s="180" t="s">
        <v>115</v>
      </c>
      <c r="B142" s="194" t="s">
        <v>116</v>
      </c>
      <c r="C142" s="182">
        <f>IF(C131+C139+C141-C126="0","",SUM(C131+C139+C141-C126))</f>
      </c>
      <c r="D142" s="182">
        <f>IF(D131+D139+D141-D126="0","",SUM(D131+D139+D141-D126))</f>
      </c>
      <c r="E142" s="182">
        <f>IF(E131+E139+E141-E126="0","",SUM(E131+E139+E141-E126))</f>
      </c>
      <c r="F142" s="182">
        <f>IF(F131+F139+F141-F126="0","",SUM(F131+F139+F141-F126))</f>
      </c>
      <c r="G142" s="183">
        <f>IF(G131+G139+G141-G126="0","",SUM(G131+G139+G141-G126))</f>
      </c>
    </row>
    <row r="143" spans="1:7" ht="19.5" customHeight="1">
      <c r="A143"/>
      <c r="B143"/>
      <c r="C143"/>
      <c r="D143"/>
      <c r="E143"/>
      <c r="F143"/>
      <c r="G143"/>
    </row>
    <row r="144" spans="1:7" ht="19.5" customHeight="1">
      <c r="A144" s="152" t="str">
        <f>UPPER("Module D:  Calculation of Current External Costs per Subscriber")</f>
        <v>MODULE D:  CALCULATION OF CURRENT EXTERNAL COSTS PER SUBSCRIBER</v>
      </c>
      <c r="B144" s="153"/>
      <c r="C144" s="154"/>
      <c r="D144" s="154"/>
      <c r="E144" s="154"/>
      <c r="F144" s="154"/>
      <c r="G144" s="154"/>
    </row>
    <row r="145" spans="1:7" ht="9.75" customHeight="1">
      <c r="A145" s="155"/>
      <c r="B145" s="156"/>
      <c r="C145" s="157" t="s">
        <v>47</v>
      </c>
      <c r="D145" s="157" t="s">
        <v>48</v>
      </c>
      <c r="E145" s="157" t="s">
        <v>49</v>
      </c>
      <c r="F145" s="157" t="s">
        <v>50</v>
      </c>
      <c r="G145" s="158" t="s">
        <v>51</v>
      </c>
    </row>
    <row r="146" spans="1:7" ht="9.75" customHeight="1">
      <c r="A146" s="199" t="s">
        <v>52</v>
      </c>
      <c r="B146" s="200" t="s">
        <v>53</v>
      </c>
      <c r="C146" s="200" t="s">
        <v>54</v>
      </c>
      <c r="D146" s="200" t="s">
        <v>55</v>
      </c>
      <c r="E146" s="200" t="s">
        <v>56</v>
      </c>
      <c r="F146" s="201" t="s">
        <v>57</v>
      </c>
      <c r="G146" s="202" t="s">
        <v>58</v>
      </c>
    </row>
    <row r="147" spans="1:7" ht="9.75" customHeight="1" thickBot="1">
      <c r="A147" s="203"/>
      <c r="B147" s="149"/>
      <c r="C147" s="204"/>
      <c r="D147" s="204"/>
      <c r="E147" s="204"/>
      <c r="F147" s="204"/>
      <c r="G147" s="204"/>
    </row>
    <row r="148" spans="1:7" s="5" customFormat="1" ht="20.25" customHeight="1">
      <c r="A148" s="205" t="s">
        <v>117</v>
      </c>
      <c r="B148" s="206" t="s">
        <v>118</v>
      </c>
      <c r="C148" s="207"/>
      <c r="D148" s="207"/>
      <c r="E148" s="207"/>
      <c r="F148" s="207"/>
      <c r="G148" s="208"/>
    </row>
    <row r="149" spans="1:7" s="5" customFormat="1" ht="18.75" customHeight="1">
      <c r="A149" s="205" t="s">
        <v>119</v>
      </c>
      <c r="B149" s="209" t="s">
        <v>120</v>
      </c>
      <c r="C149" s="210"/>
      <c r="D149" s="211"/>
      <c r="E149" s="211"/>
      <c r="F149" s="211"/>
      <c r="G149" s="212"/>
    </row>
    <row r="150" spans="1:7" ht="19.5" customHeight="1">
      <c r="A150" s="213" t="s">
        <v>121</v>
      </c>
      <c r="B150" s="214" t="s">
        <v>122</v>
      </c>
      <c r="C150" s="172">
        <f>IF(C148+C149="0","",ROUND(SUM(C148+C149),4))</f>
      </c>
      <c r="D150" s="172">
        <f>IF(D148+D149="0","",ROUND(SUM(D148+D149),4))</f>
      </c>
      <c r="E150" s="172">
        <f>IF(E148+E149="0","",ROUND(SUM(E148+E149),4))</f>
      </c>
      <c r="F150" s="172">
        <f>IF(F148+F149="0","",ROUND(SUM(F148+F149),4))</f>
      </c>
      <c r="G150" s="173">
        <f>IF(G148+G149="0","",ROUND(SUM(G148+G149),4))</f>
      </c>
    </row>
    <row r="151" spans="1:7" ht="19.5" customHeight="1">
      <c r="A151" s="213" t="s">
        <v>123</v>
      </c>
      <c r="B151" s="190" t="s">
        <v>124</v>
      </c>
      <c r="C151" s="172">
        <f>IF(C150*1.075="0","",ROUND(SUM(C150*1.075),4))</f>
      </c>
      <c r="D151" s="172">
        <f>IF(D150*1.075="0","",ROUND(SUM(D150*1.075),4))</f>
      </c>
      <c r="E151" s="172">
        <f>IF(E150*1.075="0","",ROUND(SUM(E150*1.075),4))</f>
      </c>
      <c r="F151" s="172">
        <f>IF(F150*1.075="0","",ROUND(SUM(F150*1.075),4))</f>
      </c>
      <c r="G151" s="173">
        <f>IF(G150*1.075="0","",ROUND(SUM(G150*1.075),4))</f>
      </c>
    </row>
    <row r="152" spans="1:7" s="5" customFormat="1" ht="19.5" customHeight="1">
      <c r="A152" s="205" t="s">
        <v>125</v>
      </c>
      <c r="B152" s="215" t="s">
        <v>126</v>
      </c>
      <c r="C152" s="216"/>
      <c r="D152" s="217"/>
      <c r="E152" s="217"/>
      <c r="F152" s="217"/>
      <c r="G152" s="218"/>
    </row>
    <row r="153" spans="1:7" s="5" customFormat="1" ht="19.5" customHeight="1">
      <c r="A153" s="205" t="s">
        <v>127</v>
      </c>
      <c r="B153" s="219" t="s">
        <v>128</v>
      </c>
      <c r="C153" s="216"/>
      <c r="D153" s="217"/>
      <c r="E153" s="217"/>
      <c r="F153" s="217"/>
      <c r="G153" s="218"/>
    </row>
    <row r="154" spans="1:7" ht="19.5" customHeight="1">
      <c r="A154" s="213" t="s">
        <v>129</v>
      </c>
      <c r="B154" s="171" t="s">
        <v>130</v>
      </c>
      <c r="C154" s="172">
        <f>IF(C151+C152+C153="0","",ROUND(SUM(C151+C152+C153),4))</f>
      </c>
      <c r="D154" s="172">
        <f>IF(D151+D152+D153="0","",ROUND(SUM(D151+D152+D153),4))</f>
      </c>
      <c r="E154" s="172">
        <f>IF(E151+E152+E153="0","",ROUND(SUM(E151+E152+E153),4))</f>
      </c>
      <c r="F154" s="172">
        <f>IF(F151+F152+F153="0","",ROUND(SUM(F151+F152+F153),4))</f>
      </c>
      <c r="G154" s="173">
        <f>IF(G151+G152+G153="0","",ROUND(SUM(G151+G152+G153),4))</f>
      </c>
    </row>
    <row r="155" spans="1:7" s="5" customFormat="1" ht="19.5" customHeight="1">
      <c r="A155" s="205" t="s">
        <v>131</v>
      </c>
      <c r="B155" s="175" t="s">
        <v>132</v>
      </c>
      <c r="C155" s="220"/>
      <c r="D155" s="220"/>
      <c r="E155" s="220"/>
      <c r="F155" s="220"/>
      <c r="G155" s="192"/>
    </row>
    <row r="156" spans="1:7" ht="19.5" customHeight="1" thickBot="1">
      <c r="A156" s="221" t="s">
        <v>133</v>
      </c>
      <c r="B156" s="222" t="s">
        <v>134</v>
      </c>
      <c r="C156" s="182">
        <f>IF(C155="0","",C154/C155)</f>
      </c>
      <c r="D156" s="182">
        <f>IF(D155="0","",D154/D155)</f>
      </c>
      <c r="E156" s="182">
        <f>IF(E155="0","",E154/E155)</f>
      </c>
      <c r="F156" s="182">
        <f>IF(F155="0","",F154/F155)</f>
      </c>
      <c r="G156" s="183">
        <f>IF(G155="0","",G154/G155)</f>
      </c>
    </row>
    <row r="157" spans="1:7" ht="9.75" customHeight="1">
      <c r="A157" s="223" t="s">
        <v>135</v>
      </c>
      <c r="B157" s="223"/>
      <c r="C157" s="224"/>
      <c r="D157" s="224"/>
      <c r="E157" s="224"/>
      <c r="F157" s="224"/>
      <c r="G157" s="224"/>
    </row>
    <row r="158" spans="1:7" ht="19.5" customHeight="1">
      <c r="A158" s="152" t="str">
        <f>UPPER("Module E: total INCREASE IN CHANNELS PER REGULATED TIER")</f>
        <v>MODULE E: TOTAL INCREASE IN CHANNELS PER REGULATED TIER</v>
      </c>
      <c r="B158" s="223"/>
      <c r="C158" s="224"/>
      <c r="D158" s="224"/>
      <c r="E158" s="225"/>
      <c r="F158" s="224"/>
      <c r="G158" s="224"/>
    </row>
    <row r="159" spans="1:7" ht="9.75" customHeight="1">
      <c r="A159" s="155"/>
      <c r="B159" s="156"/>
      <c r="C159" s="157" t="s">
        <v>47</v>
      </c>
      <c r="D159" s="157" t="s">
        <v>48</v>
      </c>
      <c r="E159" s="157" t="s">
        <v>49</v>
      </c>
      <c r="F159" s="157" t="s">
        <v>50</v>
      </c>
      <c r="G159" s="158" t="s">
        <v>51</v>
      </c>
    </row>
    <row r="160" spans="1:7" ht="9.75" customHeight="1">
      <c r="A160" s="159" t="s">
        <v>52</v>
      </c>
      <c r="B160" s="160" t="s">
        <v>53</v>
      </c>
      <c r="C160" s="160" t="s">
        <v>54</v>
      </c>
      <c r="D160" s="160" t="s">
        <v>55</v>
      </c>
      <c r="E160" s="160" t="s">
        <v>56</v>
      </c>
      <c r="F160" s="161" t="s">
        <v>57</v>
      </c>
      <c r="G160" s="162" t="s">
        <v>58</v>
      </c>
    </row>
    <row r="161" spans="1:7" ht="9.75" customHeight="1" thickBot="1">
      <c r="A161" s="226"/>
      <c r="B161" s="160"/>
      <c r="C161" s="160"/>
      <c r="D161" s="160"/>
      <c r="E161" s="160"/>
      <c r="F161" s="161"/>
      <c r="G161" s="161"/>
    </row>
    <row r="162" spans="1:7" s="5" customFormat="1" ht="19.5" customHeight="1">
      <c r="A162" s="227" t="s">
        <v>136</v>
      </c>
      <c r="B162" s="228" t="s">
        <v>137</v>
      </c>
      <c r="C162" s="229"/>
      <c r="D162" s="229"/>
      <c r="E162" s="229"/>
      <c r="F162" s="229"/>
      <c r="G162" s="230"/>
    </row>
    <row r="163" spans="1:7" s="5" customFormat="1" ht="19.5" customHeight="1">
      <c r="A163" s="174" t="s">
        <v>138</v>
      </c>
      <c r="B163" s="231" t="s">
        <v>139</v>
      </c>
      <c r="C163" s="232"/>
      <c r="D163" s="232"/>
      <c r="E163" s="232"/>
      <c r="F163" s="232"/>
      <c r="G163" s="233"/>
    </row>
    <row r="164" spans="1:7" ht="19.5" customHeight="1">
      <c r="A164" s="213" t="s">
        <v>140</v>
      </c>
      <c r="B164" s="234" t="s">
        <v>141</v>
      </c>
      <c r="C164" s="235">
        <f>IF(OR(ISBLANK(C162),ISBLANK(C163)),"",ROUND(SUM(C163-C162),4))</f>
      </c>
      <c r="D164" s="235">
        <f>IF(OR(ISBLANK(D162),ISBLANK(D163)),"",ROUND(SUM(D163-D162),4))</f>
      </c>
      <c r="E164" s="235">
        <f>IF(OR(ISBLANK(E162),ISBLANK(E163)),"",ROUND(SUM(E163-E162),4))</f>
      </c>
      <c r="F164" s="236">
        <f>IF(OR(ISBLANK(F162),ISBLANK(F163)),"",ROUND(SUM(F163-F162),4))</f>
      </c>
      <c r="G164" s="237">
        <f>IF(OR(ISBLANK(G162),ISBLANK(G163)),"",ROUND(SUM(G163-G162),4))</f>
      </c>
    </row>
    <row r="165" spans="1:7" ht="19.5" customHeight="1" thickBot="1">
      <c r="A165" s="221" t="s">
        <v>142</v>
      </c>
      <c r="B165" s="238" t="s">
        <v>143</v>
      </c>
      <c r="C165" s="239">
        <f>IF(AND(ISBLANK(C162),ISBLANK(C163),ISBLANK(D162),ISBLANK(D163),ISBLANK(E163),ISBLANK(E162),ISBLANK(F163),ISBLANK(F162),ISBLANK(G162),ISBLANK(G163)),"",SUM(C164:G164))</f>
      </c>
      <c r="D165" s="240"/>
      <c r="E165" s="240"/>
      <c r="F165" s="241"/>
      <c r="G165" s="242"/>
    </row>
    <row r="166" spans="1:7" s="165" customFormat="1" ht="19.5" customHeight="1">
      <c r="A166" s="196"/>
      <c r="B166" s="195"/>
      <c r="C166" s="243"/>
      <c r="D166" s="243"/>
      <c r="E166" s="243"/>
      <c r="F166" s="244"/>
      <c r="G166" s="244"/>
    </row>
    <row r="167" spans="1:7" s="165" customFormat="1" ht="19.5" customHeight="1">
      <c r="A167" s="196"/>
      <c r="B167" s="195"/>
      <c r="C167" s="243"/>
      <c r="D167" s="243"/>
      <c r="E167" s="243"/>
      <c r="F167" s="244"/>
      <c r="G167" s="244"/>
    </row>
    <row r="168" spans="1:7" ht="19.5" customHeight="1">
      <c r="A168" s="152" t="str">
        <f>UPPER("Module F:  Per Channel Adjustments for Channel Additions Using alternative METHODOLOGY [CAPS method]")</f>
        <v>MODULE F:  PER CHANNEL ADJUSTMENTS FOR CHANNEL ADDITIONS USING ALTERNATIVE METHODOLOGY [CAPS METHOD]</v>
      </c>
      <c r="B168" s="153"/>
      <c r="C168" s="154"/>
      <c r="D168" s="154"/>
      <c r="E168" s="154"/>
      <c r="F168" s="154"/>
      <c r="G168" s="154"/>
    </row>
    <row r="169" spans="1:7" ht="9.75" customHeight="1">
      <c r="A169" s="155"/>
      <c r="B169" s="156"/>
      <c r="C169" s="145"/>
      <c r="D169" s="145"/>
      <c r="E169" s="145"/>
      <c r="F169" s="245"/>
      <c r="G169" s="246"/>
    </row>
    <row r="170" spans="1:7" ht="9.75" customHeight="1">
      <c r="A170" s="159" t="s">
        <v>52</v>
      </c>
      <c r="B170" s="160" t="s">
        <v>53</v>
      </c>
      <c r="C170" s="247"/>
      <c r="D170" s="247"/>
      <c r="E170" s="247"/>
      <c r="F170" s="161" t="s">
        <v>144</v>
      </c>
      <c r="G170" s="248"/>
    </row>
    <row r="171" spans="1:7" ht="19.5" customHeight="1" thickBot="1">
      <c r="A171" s="249" t="s">
        <v>145</v>
      </c>
      <c r="B171" s="200"/>
      <c r="C171" s="200"/>
      <c r="D171"/>
      <c r="E171"/>
      <c r="F171"/>
      <c r="G171"/>
    </row>
    <row r="172" spans="1:7" s="5" customFormat="1" ht="19.5" customHeight="1">
      <c r="A172" s="227" t="s">
        <v>146</v>
      </c>
      <c r="B172" s="250" t="s">
        <v>147</v>
      </c>
      <c r="C172" s="251"/>
      <c r="D172" s="251"/>
      <c r="E172" s="251"/>
      <c r="F172" s="251"/>
      <c r="G172" s="101"/>
    </row>
    <row r="173" spans="1:7" ht="19.5" customHeight="1">
      <c r="A173" s="252" t="s">
        <v>148</v>
      </c>
      <c r="B173" s="253" t="s">
        <v>149</v>
      </c>
      <c r="C173" s="145"/>
      <c r="D173" s="145"/>
      <c r="E173" s="145"/>
      <c r="F173" s="145"/>
      <c r="G173" s="254">
        <f>IF(ISBLANK(G172),"",1.2-G172)</f>
      </c>
    </row>
    <row r="174" spans="1:7" s="5" customFormat="1" ht="19.5" customHeight="1">
      <c r="A174" s="255" t="s">
        <v>150</v>
      </c>
      <c r="B174" s="256" t="s">
        <v>151</v>
      </c>
      <c r="C174" s="257"/>
      <c r="D174" s="257"/>
      <c r="E174" s="257"/>
      <c r="F174" s="257"/>
      <c r="G174" s="169"/>
    </row>
    <row r="175" spans="1:7" s="5" customFormat="1" ht="19.5" customHeight="1">
      <c r="A175" s="255" t="s">
        <v>152</v>
      </c>
      <c r="B175" s="256" t="s">
        <v>153</v>
      </c>
      <c r="C175" s="258"/>
      <c r="D175" s="256"/>
      <c r="E175" s="257"/>
      <c r="F175" s="257"/>
      <c r="G175" s="169"/>
    </row>
    <row r="176" spans="1:7" ht="19.5" customHeight="1">
      <c r="A176" s="252" t="s">
        <v>154</v>
      </c>
      <c r="B176" s="259" t="s">
        <v>155</v>
      </c>
      <c r="C176" s="260"/>
      <c r="D176" s="253"/>
      <c r="E176" s="145"/>
      <c r="F176" s="145"/>
      <c r="G176" s="261">
        <f>IF(ISBLANK(G175),"",0.3-G175)</f>
      </c>
    </row>
    <row r="177" spans="1:7" s="5" customFormat="1" ht="19.5" customHeight="1">
      <c r="A177" s="255" t="s">
        <v>156</v>
      </c>
      <c r="B177" s="262" t="s">
        <v>157</v>
      </c>
      <c r="C177" s="258"/>
      <c r="D177" s="256"/>
      <c r="E177" s="257"/>
      <c r="F177" s="257"/>
      <c r="G177" s="169"/>
    </row>
    <row r="178" spans="1:7" ht="19.5" customHeight="1">
      <c r="A178" s="252" t="s">
        <v>158</v>
      </c>
      <c r="B178" s="253" t="s">
        <v>159</v>
      </c>
      <c r="C178" s="260"/>
      <c r="D178" s="253"/>
      <c r="E178" s="145"/>
      <c r="F178" s="145"/>
      <c r="G178" s="254">
        <f>IF(G173+G174+G176+G177&gt;1.5,"CAP EXCEEDED",IF(AND(ISBLANK(G172),ISBLANK(G174),ISBLANK(G175),ISBLANK(G177)),"",G173+G174+G176+G177))</f>
      </c>
    </row>
    <row r="179" spans="1:8" ht="19.5" customHeight="1">
      <c r="A179" s="252" t="s">
        <v>160</v>
      </c>
      <c r="B179" s="253" t="s">
        <v>161</v>
      </c>
      <c r="C179" s="260"/>
      <c r="D179" s="253"/>
      <c r="E179" s="145"/>
      <c r="F179" s="145"/>
      <c r="G179" s="254">
        <f>IF(ISBLANK(G172),"",IF(G173+G174&gt;1.2,"CAP EXCEEDED",IF(G175+G176&lt;0.3,1.2-(G174+G173),1.2-(G174+G173)-((G175+G176)-0.3))))</f>
      </c>
      <c r="H179"/>
    </row>
    <row r="180" spans="1:7" ht="19.5" customHeight="1" thickBot="1">
      <c r="A180" s="180" t="s">
        <v>162</v>
      </c>
      <c r="B180" s="181" t="s">
        <v>163</v>
      </c>
      <c r="C180" s="263"/>
      <c r="D180" s="263"/>
      <c r="E180" s="149"/>
      <c r="F180" s="149"/>
      <c r="G180" s="264">
        <f>IF(G176+G177&gt;0.3,"OVER 30 CENTS",IF(G176+G177="0.3","",0.3-G176-G177))</f>
      </c>
    </row>
    <row r="181" spans="1:7" ht="19.5" customHeight="1">
      <c r="A181" s="223"/>
      <c r="B181" s="223"/>
      <c r="C181" s="265"/>
      <c r="D181" s="265"/>
      <c r="E181"/>
      <c r="F181"/>
      <c r="G181"/>
    </row>
    <row r="182" spans="1:7" ht="9.75" customHeight="1">
      <c r="A182" s="266" t="s">
        <v>164</v>
      </c>
      <c r="B182"/>
      <c r="C182" s="267"/>
      <c r="D182"/>
      <c r="E182" s="197"/>
      <c r="F182" s="197"/>
      <c r="G182" s="197"/>
    </row>
    <row r="183" spans="1:7" ht="9.75" customHeight="1">
      <c r="A183" s="155"/>
      <c r="B183" s="156"/>
      <c r="C183" s="157" t="s">
        <v>47</v>
      </c>
      <c r="D183" s="157" t="s">
        <v>48</v>
      </c>
      <c r="E183" s="157" t="s">
        <v>49</v>
      </c>
      <c r="F183" s="157" t="s">
        <v>50</v>
      </c>
      <c r="G183" s="158" t="s">
        <v>51</v>
      </c>
    </row>
    <row r="184" spans="1:7" ht="9.75" customHeight="1">
      <c r="A184" s="159" t="s">
        <v>52</v>
      </c>
      <c r="B184" s="160" t="s">
        <v>53</v>
      </c>
      <c r="C184" s="160" t="s">
        <v>54</v>
      </c>
      <c r="D184" s="160" t="s">
        <v>55</v>
      </c>
      <c r="E184" s="160" t="s">
        <v>56</v>
      </c>
      <c r="F184" s="161" t="s">
        <v>57</v>
      </c>
      <c r="G184" s="162" t="s">
        <v>58</v>
      </c>
    </row>
    <row r="185" spans="1:7" ht="9.75" customHeight="1" thickBot="1">
      <c r="A185" s="226"/>
      <c r="B185" s="160"/>
      <c r="C185" s="160"/>
      <c r="D185" s="160"/>
      <c r="E185" s="160"/>
      <c r="F185" s="161"/>
      <c r="G185" s="161"/>
    </row>
    <row r="186" spans="1:7" s="5" customFormat="1" ht="19.5" customHeight="1">
      <c r="A186" s="187" t="s">
        <v>165</v>
      </c>
      <c r="B186" s="188" t="s">
        <v>166</v>
      </c>
      <c r="C186" s="268"/>
      <c r="D186" s="268"/>
      <c r="E186" s="268"/>
      <c r="F186" s="268"/>
      <c r="G186" s="269"/>
    </row>
    <row r="187" spans="1:7" s="5" customFormat="1" ht="19.5" customHeight="1" thickBot="1">
      <c r="A187" s="270" t="s">
        <v>167</v>
      </c>
      <c r="B187" s="271" t="s">
        <v>168</v>
      </c>
      <c r="C187" s="272"/>
      <c r="D187" s="272"/>
      <c r="E187" s="272"/>
      <c r="F187" s="272"/>
      <c r="G187" s="273"/>
    </row>
    <row r="188" spans="1:7" ht="19.5" customHeight="1">
      <c r="A188" s="223"/>
      <c r="B188" s="274"/>
      <c r="C188" s="275"/>
      <c r="D188" s="275"/>
      <c r="E188" s="275"/>
      <c r="F188" s="275"/>
      <c r="G188" s="275"/>
    </row>
    <row r="189" spans="1:7" ht="9.75" customHeight="1">
      <c r="A189" s="223"/>
      <c r="B189" s="274"/>
      <c r="C189" s="276"/>
      <c r="D189" s="276"/>
      <c r="E189" s="276"/>
      <c r="F189" s="276"/>
      <c r="G189" s="276"/>
    </row>
    <row r="190" spans="1:7" ht="9.75" customHeight="1">
      <c r="A190" s="223"/>
      <c r="B190" s="274"/>
      <c r="C190" s="276"/>
      <c r="D190" s="276"/>
      <c r="E190" s="276"/>
      <c r="F190" s="276"/>
      <c r="G190" s="276"/>
    </row>
    <row r="191" spans="1:7" ht="19.5" customHeight="1">
      <c r="A191" s="152" t="str">
        <f>UPPER("Module  G: Per Channel Adjustment Per Tier for Channel Additions [MARKUP method] ")</f>
        <v>MODULE  G: PER CHANNEL ADJUSTMENT PER TIER FOR CHANNEL ADDITIONS [MARKUP METHOD] </v>
      </c>
      <c r="B191" s="153"/>
      <c r="C191" s="154"/>
      <c r="D191" s="154"/>
      <c r="E191" s="154"/>
      <c r="F191" s="154"/>
      <c r="G191" s="154"/>
    </row>
    <row r="192" spans="1:7" ht="9.75" customHeight="1">
      <c r="A192" s="155"/>
      <c r="B192" s="156"/>
      <c r="C192" s="157" t="s">
        <v>47</v>
      </c>
      <c r="D192" s="157" t="s">
        <v>48</v>
      </c>
      <c r="E192" s="157" t="s">
        <v>49</v>
      </c>
      <c r="F192" s="157" t="s">
        <v>50</v>
      </c>
      <c r="G192" s="158" t="s">
        <v>51</v>
      </c>
    </row>
    <row r="193" spans="1:7" ht="9.75" customHeight="1">
      <c r="A193" s="159" t="s">
        <v>52</v>
      </c>
      <c r="B193" s="160" t="s">
        <v>53</v>
      </c>
      <c r="C193" s="160" t="s">
        <v>54</v>
      </c>
      <c r="D193" s="160" t="s">
        <v>55</v>
      </c>
      <c r="E193" s="160" t="s">
        <v>56</v>
      </c>
      <c r="F193" s="161" t="s">
        <v>57</v>
      </c>
      <c r="G193" s="162" t="s">
        <v>58</v>
      </c>
    </row>
    <row r="194" spans="1:7" ht="9.75" customHeight="1" thickBot="1">
      <c r="A194" s="203"/>
      <c r="B194" s="277"/>
      <c r="C194" s="278"/>
      <c r="D194" s="278"/>
      <c r="E194" s="278"/>
      <c r="F194" s="278"/>
      <c r="G194" s="279"/>
    </row>
    <row r="195" spans="1:7" ht="19.5" customHeight="1">
      <c r="A195" s="280" t="s">
        <v>169</v>
      </c>
      <c r="B195" s="281" t="s">
        <v>137</v>
      </c>
      <c r="C195" s="282">
        <f>IF(C$162="","",SUM(C$162))</f>
      </c>
      <c r="D195" s="282">
        <f>IF(D$162="","",SUM(D$162))</f>
      </c>
      <c r="E195" s="282">
        <f>IF(E$162="","",SUM(E$162))</f>
      </c>
      <c r="F195" s="282">
        <f>IF(F$162="","",SUM(F$162))</f>
      </c>
      <c r="G195" s="283">
        <f>IF(G$162="","",SUM(G$162))</f>
      </c>
    </row>
    <row r="196" spans="1:7" ht="19.5" customHeight="1">
      <c r="A196" s="170" t="s">
        <v>170</v>
      </c>
      <c r="B196" s="190" t="s">
        <v>139</v>
      </c>
      <c r="C196" s="284">
        <f>IF(C$163="","",SUM(C$163))</f>
      </c>
      <c r="D196" s="284">
        <f>IF(D$163="","",SUM(D$163))</f>
      </c>
      <c r="E196" s="284">
        <f>IF(E$163="","",SUM(E$163))</f>
      </c>
      <c r="F196" s="284">
        <f>IF(F$163="","",SUM(F$163))</f>
      </c>
      <c r="G196" s="285">
        <f>IF(G$163="","",SUM(G$163))</f>
      </c>
    </row>
    <row r="197" spans="1:7" ht="19.5" customHeight="1">
      <c r="A197" s="170" t="s">
        <v>171</v>
      </c>
      <c r="B197" s="190" t="s">
        <v>172</v>
      </c>
      <c r="C197" s="286">
        <f>IF(C195+D195+E195+F195+G195="0","",SUM(C195:G195))</f>
      </c>
      <c r="D197" s="287"/>
      <c r="E197" s="287"/>
      <c r="F197" s="287"/>
      <c r="G197" s="288"/>
    </row>
    <row r="198" spans="1:7" ht="19.5" customHeight="1">
      <c r="A198" s="170" t="s">
        <v>173</v>
      </c>
      <c r="B198" s="190" t="s">
        <v>174</v>
      </c>
      <c r="C198" s="284">
        <f>IF(C196+D196+E196+F196+G196="0","",SUM(C196:G196))</f>
      </c>
      <c r="D198" s="287"/>
      <c r="E198" s="287"/>
      <c r="F198" s="287"/>
      <c r="G198" s="288"/>
    </row>
    <row r="199" spans="1:7" ht="19.5" customHeight="1" thickBot="1">
      <c r="A199" s="170" t="s">
        <v>175</v>
      </c>
      <c r="B199" s="190" t="s">
        <v>176</v>
      </c>
      <c r="C199" s="284">
        <f>IF(C197+C198="0","",ROUND(SUM(C197+C198)/2,4))</f>
      </c>
      <c r="D199" s="287"/>
      <c r="E199" s="287"/>
      <c r="F199" s="287"/>
      <c r="G199" s="288"/>
    </row>
    <row r="200" spans="1:7" s="5" customFormat="1" ht="19.5" customHeight="1" thickBot="1">
      <c r="A200" s="174" t="s">
        <v>177</v>
      </c>
      <c r="B200" s="191" t="s">
        <v>178</v>
      </c>
      <c r="C200" s="289"/>
      <c r="D200" s="290"/>
      <c r="E200" s="290"/>
      <c r="F200" s="290"/>
      <c r="G200" s="291"/>
    </row>
    <row r="201" spans="1:7" s="5" customFormat="1" ht="19.5" customHeight="1" thickBot="1">
      <c r="A201" s="270" t="s">
        <v>179</v>
      </c>
      <c r="B201" s="292" t="s">
        <v>180</v>
      </c>
      <c r="C201" s="293"/>
      <c r="D201" s="293"/>
      <c r="E201" s="293"/>
      <c r="F201" s="293"/>
      <c r="G201" s="294"/>
    </row>
    <row r="202" spans="1:7" ht="19.5" customHeight="1">
      <c r="A202" s="152" t="str">
        <f>UPPER("Module H: Calculating RESIDUAL for Channel Deletion and Movement")</f>
        <v>MODULE H: CALCULATING RESIDUAL FOR CHANNEL DELETION AND MOVEMENT</v>
      </c>
      <c r="B202" s="153"/>
      <c r="C202" s="154"/>
      <c r="D202" s="154"/>
      <c r="E202" s="154"/>
      <c r="F202" s="154"/>
      <c r="G202" s="154"/>
    </row>
    <row r="203" spans="1:7" ht="10.5">
      <c r="A203" s="155"/>
      <c r="B203" s="156"/>
      <c r="C203" s="157" t="s">
        <v>47</v>
      </c>
      <c r="D203" s="157" t="s">
        <v>48</v>
      </c>
      <c r="E203" s="157" t="s">
        <v>49</v>
      </c>
      <c r="F203" s="157" t="s">
        <v>50</v>
      </c>
      <c r="G203" s="158" t="s">
        <v>51</v>
      </c>
    </row>
    <row r="204" spans="1:7" ht="10.5">
      <c r="A204" s="159" t="s">
        <v>52</v>
      </c>
      <c r="B204" s="160" t="s">
        <v>53</v>
      </c>
      <c r="C204" s="160" t="s">
        <v>54</v>
      </c>
      <c r="D204" s="160" t="s">
        <v>55</v>
      </c>
      <c r="E204" s="160" t="s">
        <v>56</v>
      </c>
      <c r="F204" s="161" t="s">
        <v>57</v>
      </c>
      <c r="G204" s="162" t="s">
        <v>58</v>
      </c>
    </row>
    <row r="205" spans="1:7" ht="10.5">
      <c r="A205" s="152"/>
      <c r="B205" s="200"/>
      <c r="C205" s="200"/>
      <c r="D205" s="200"/>
      <c r="E205" s="200"/>
      <c r="F205" s="201"/>
      <c r="G205" s="201"/>
    </row>
    <row r="206" spans="1:7" ht="9.75" customHeight="1" thickBot="1">
      <c r="A206" s="295" t="s">
        <v>181</v>
      </c>
      <c r="G206" s="184"/>
    </row>
    <row r="207" spans="1:7" ht="19.5" customHeight="1">
      <c r="A207" s="280" t="s">
        <v>182</v>
      </c>
      <c r="B207" s="296" t="s">
        <v>183</v>
      </c>
      <c r="C207" s="297">
        <f>IF(C97="","",SUM(C97))</f>
      </c>
      <c r="D207" s="298">
        <f>IF(D97="","",SUM(D97))</f>
      </c>
      <c r="E207" s="298">
        <f>IF(E97="","",SUM(E97))</f>
      </c>
      <c r="F207" s="298">
        <f>IF(F97="","",SUM(F97))</f>
      </c>
      <c r="G207" s="299">
        <f>IF(G97="","",SUM(G97))</f>
      </c>
    </row>
    <row r="208" spans="1:7" ht="19.5" customHeight="1">
      <c r="A208" s="170" t="s">
        <v>184</v>
      </c>
      <c r="B208" s="171" t="s">
        <v>185</v>
      </c>
      <c r="C208" s="300">
        <f>IF(C142="","",SUM(C142))</f>
      </c>
      <c r="D208" s="300">
        <f>IF(D142="","",SUM(D142))</f>
      </c>
      <c r="E208" s="300">
        <f>IF(E142="","",SUM(E142))</f>
      </c>
      <c r="F208" s="300">
        <f>IF(F142="","",SUM(F142))</f>
      </c>
      <c r="G208" s="301">
        <f>IF(G142="","",SUM(G142))</f>
      </c>
    </row>
    <row r="209" spans="1:7" s="78" customFormat="1" ht="19.5" customHeight="1">
      <c r="A209" s="205" t="s">
        <v>186</v>
      </c>
      <c r="B209" s="302" t="s">
        <v>187</v>
      </c>
      <c r="C209" s="168"/>
      <c r="D209" s="168"/>
      <c r="E209" s="168"/>
      <c r="F209" s="168"/>
      <c r="G209" s="303"/>
    </row>
    <row r="210" spans="1:7" ht="19.5" customHeight="1">
      <c r="A210" s="213" t="s">
        <v>188</v>
      </c>
      <c r="B210" s="304" t="s">
        <v>189</v>
      </c>
      <c r="C210" s="300">
        <f>IF(C207-C208-C209="0","",SUM(C207-C208-C209))</f>
      </c>
      <c r="D210" s="300">
        <f>IF(D207-D208-D209="0","",SUM(D207-D208-D209))</f>
      </c>
      <c r="E210" s="300">
        <f>IF(E207-E208-E209="0","",SUM(E207-E208-E209))</f>
      </c>
      <c r="F210" s="300">
        <f>IF(F207-F208-F209="0","",SUM(F207-F208-F209))</f>
      </c>
      <c r="G210" s="300">
        <f>IF(G207-G208-G209="0","",SUM(G207-G208-G209))</f>
      </c>
    </row>
    <row r="211" spans="1:7" ht="19.5" customHeight="1">
      <c r="A211" s="213" t="s">
        <v>190</v>
      </c>
      <c r="B211" s="305" t="s">
        <v>191</v>
      </c>
      <c r="C211" s="286">
        <f>IF(C$162="","",SUM(C$162))</f>
      </c>
      <c r="D211" s="286">
        <f>IF(D162="","",SUM(D162))</f>
      </c>
      <c r="E211" s="286">
        <f>IF(E162="","",SUM(E162))</f>
      </c>
      <c r="F211" s="286">
        <f>IF(F162="","",SUM(F162))</f>
      </c>
      <c r="G211" s="306">
        <f>IF(G162="","",SUM(G162))</f>
      </c>
    </row>
    <row r="212" spans="1:7" s="5" customFormat="1" ht="19.5" customHeight="1">
      <c r="A212" s="205" t="s">
        <v>192</v>
      </c>
      <c r="B212" s="307" t="s">
        <v>193</v>
      </c>
      <c r="C212" s="308"/>
      <c r="D212" s="308"/>
      <c r="E212" s="308"/>
      <c r="F212" s="308"/>
      <c r="G212" s="309"/>
    </row>
    <row r="213" spans="1:7" s="165" customFormat="1" ht="19.5" customHeight="1">
      <c r="A213" s="213" t="s">
        <v>194</v>
      </c>
      <c r="B213" s="274" t="s">
        <v>195</v>
      </c>
      <c r="C213" s="310">
        <f>IF(C211-C212="0","",SUM(C211-C212))</f>
      </c>
      <c r="D213" s="310">
        <f>IF(D211-D212="0","",SUM(D211-D212))</f>
      </c>
      <c r="E213" s="310">
        <f>IF(E211-E212="0","",SUM(E211-E212))</f>
      </c>
      <c r="F213" s="310">
        <f>IF(F211-F212="0","",SUM(F211-F212))</f>
      </c>
      <c r="G213" s="311">
        <f>IF(G211-G212="0","",SUM(G211-G212))</f>
      </c>
    </row>
    <row r="214" spans="1:7" s="314" customFormat="1" ht="19.5" customHeight="1" thickBot="1">
      <c r="A214" s="221" t="s">
        <v>196</v>
      </c>
      <c r="B214" s="312" t="s">
        <v>197</v>
      </c>
      <c r="C214" s="182">
        <f>IF((C211-C212)=0,"",ROUND(SUM(C210/C213),4))</f>
      </c>
      <c r="D214" s="182">
        <f>IF((D211-D212)=0,"",ROUND(SUM(D210/D213),4))</f>
      </c>
      <c r="E214" s="182">
        <f>IF((E211-E212)=0,"",ROUND(SUM(E210/E213),4))</f>
      </c>
      <c r="F214" s="182">
        <f>IF((F211-F212)=0,"",ROUND(SUM(F210/F213),4))</f>
      </c>
      <c r="G214" s="313">
        <f>IF((G211-G212)=0,"",ROUND(SUM(G210/G213),4))</f>
      </c>
    </row>
    <row r="215" spans="1:7" s="314" customFormat="1" ht="19.5" customHeight="1" thickBot="1">
      <c r="A215" s="295" t="s">
        <v>198</v>
      </c>
      <c r="B215" s="315"/>
      <c r="C215" s="316"/>
      <c r="D215" s="316"/>
      <c r="E215" s="316"/>
      <c r="F215" s="316"/>
      <c r="G215" s="316"/>
    </row>
    <row r="216" spans="1:7" s="317" customFormat="1" ht="19.5" customHeight="1">
      <c r="A216" s="187" t="s">
        <v>199</v>
      </c>
      <c r="B216" s="188" t="s">
        <v>200</v>
      </c>
      <c r="C216" s="100"/>
      <c r="D216" s="100"/>
      <c r="E216" s="100"/>
      <c r="F216" s="100"/>
      <c r="G216" s="101"/>
    </row>
    <row r="217" spans="1:7" s="317" customFormat="1" ht="19.5" customHeight="1">
      <c r="A217" s="255" t="s">
        <v>201</v>
      </c>
      <c r="B217" s="318" t="s">
        <v>202</v>
      </c>
      <c r="C217" s="319"/>
      <c r="D217" s="319"/>
      <c r="E217" s="319"/>
      <c r="F217" s="257"/>
      <c r="G217" s="320"/>
    </row>
    <row r="218" spans="1:7" s="314" customFormat="1" ht="19.5" customHeight="1" thickBot="1">
      <c r="A218" s="180" t="s">
        <v>203</v>
      </c>
      <c r="B218" s="312" t="s">
        <v>204</v>
      </c>
      <c r="C218" s="182">
        <f>IF(AND(C216=0,C217=0),"",C217-C216)</f>
      </c>
      <c r="D218" s="182">
        <f>IF(AND(D216=0,D217=0),"",D217-D216)</f>
      </c>
      <c r="E218" s="182">
        <f>IF(AND(E216=0,E217=0),"",E217-E216)</f>
      </c>
      <c r="F218" s="182">
        <f>IF(AND(F216=0,F217=0),"",F217-F216)</f>
      </c>
      <c r="G218" s="183">
        <f>IF(AND(G216=0,G217=0),"",G217-G216)</f>
      </c>
    </row>
    <row r="219" spans="1:7" ht="19.5" customHeight="1" thickBot="1">
      <c r="A219" s="295" t="s">
        <v>205</v>
      </c>
      <c r="B219"/>
      <c r="C219"/>
      <c r="D219"/>
      <c r="E219"/>
      <c r="F219"/>
      <c r="G219" s="184"/>
    </row>
    <row r="220" spans="1:8" ht="19.5" customHeight="1">
      <c r="A220" s="280" t="s">
        <v>206</v>
      </c>
      <c r="B220" s="296" t="s">
        <v>207</v>
      </c>
      <c r="C220" s="297">
        <f>IF(C98="","",SUM(C98))</f>
      </c>
      <c r="D220" s="298">
        <f>IF(D98="","",SUM(D98))</f>
      </c>
      <c r="E220" s="298">
        <f>IF(E98="","",SUM(E98))</f>
      </c>
      <c r="F220" s="298">
        <f>IF(F98="","",SUM(F98))</f>
      </c>
      <c r="G220" s="299">
        <f>IF(G98="","",SUM(G98))</f>
      </c>
      <c r="H220" s="165"/>
    </row>
    <row r="221" spans="1:8" ht="19.5" customHeight="1">
      <c r="A221" s="170" t="s">
        <v>208</v>
      </c>
      <c r="B221" s="171" t="s">
        <v>185</v>
      </c>
      <c r="C221" s="300">
        <f>IF(C142="","",SUM(C142))</f>
      </c>
      <c r="D221" s="300">
        <f>IF(D142="","",SUM(D142))</f>
      </c>
      <c r="E221" s="300">
        <f>IF(E142="","",SUM(E142))</f>
      </c>
      <c r="F221" s="300">
        <f>IF(F142="","",SUM(F142))</f>
      </c>
      <c r="G221" s="301">
        <f>IF(G142="","",SUM(G142))</f>
      </c>
      <c r="H221" s="165"/>
    </row>
    <row r="222" spans="1:7" s="78" customFormat="1" ht="21" customHeight="1">
      <c r="A222" s="205" t="s">
        <v>209</v>
      </c>
      <c r="B222" s="321" t="s">
        <v>187</v>
      </c>
      <c r="C222" s="168"/>
      <c r="D222" s="168"/>
      <c r="E222" s="168"/>
      <c r="F222" s="168"/>
      <c r="G222" s="303"/>
    </row>
    <row r="223" spans="1:7" ht="19.5" customHeight="1">
      <c r="A223" s="170" t="s">
        <v>210</v>
      </c>
      <c r="B223" s="304" t="s">
        <v>211</v>
      </c>
      <c r="C223" s="300">
        <f>IF(C220-C221-C222="0","",SUM(C220-C221-C222))</f>
      </c>
      <c r="D223" s="300">
        <f>IF(D220-D221-D222="0","",SUM(D220-D221-D222))</f>
      </c>
      <c r="E223" s="300">
        <f>IF(E220-E221-E222="0","",SUM(E220-E221-E222))</f>
      </c>
      <c r="F223" s="300">
        <f>IF(F220-F221-F222="0","",SUM(F220-F221-F222))</f>
      </c>
      <c r="G223" s="301">
        <f>IF(G220-G221-G222="0","",SUM(G220-G221-G222))</f>
      </c>
    </row>
    <row r="224" spans="1:7" ht="19.5" customHeight="1">
      <c r="A224" s="170" t="s">
        <v>212</v>
      </c>
      <c r="B224" s="305" t="s">
        <v>191</v>
      </c>
      <c r="C224" s="286">
        <f>IF(C162="","",SUM(C162))</f>
      </c>
      <c r="D224" s="286">
        <f>IF(D162="","",SUM(D162))</f>
      </c>
      <c r="E224" s="286">
        <f>IF(E162="","",SUM(E162))</f>
      </c>
      <c r="F224" s="286">
        <f>IF(F162="","",SUM(F162))</f>
      </c>
      <c r="G224" s="306">
        <f>IF(G162="","",SUM(G162))</f>
      </c>
    </row>
    <row r="225" spans="1:7" s="5" customFormat="1" ht="19.5" customHeight="1">
      <c r="A225" s="174" t="s">
        <v>213</v>
      </c>
      <c r="B225" s="307" t="s">
        <v>193</v>
      </c>
      <c r="C225" s="308"/>
      <c r="D225" s="308"/>
      <c r="E225" s="308"/>
      <c r="F225" s="308"/>
      <c r="G225" s="309"/>
    </row>
    <row r="226" spans="1:7" s="314" customFormat="1" ht="19.5" customHeight="1">
      <c r="A226" s="170" t="s">
        <v>214</v>
      </c>
      <c r="B226" s="274" t="s">
        <v>215</v>
      </c>
      <c r="C226" s="310">
        <f>IF(C224-C225="0","",SUM(C224-C225))</f>
      </c>
      <c r="D226" s="310">
        <f>IF(D224-D225="0","",SUM(D224-D225))</f>
      </c>
      <c r="E226" s="310">
        <f>IF(E224-E225="0","",SUM(E224-E225))</f>
      </c>
      <c r="F226" s="310">
        <f>IF(F224-F225="0","",SUM(F224-F225))</f>
      </c>
      <c r="G226" s="311">
        <f>IF(G224-G225="0","",SUM(G224-G225))</f>
      </c>
    </row>
    <row r="227" spans="1:7" s="314" customFormat="1" ht="19.5" customHeight="1" thickBot="1">
      <c r="A227" s="180" t="s">
        <v>216</v>
      </c>
      <c r="B227" s="312" t="s">
        <v>217</v>
      </c>
      <c r="C227" s="182">
        <f>IF((C224-C225)=0,"",ROUND(SUM(C223/C226),4))</f>
      </c>
      <c r="D227" s="182">
        <f>IF((D224-D225)=0,"",ROUND(SUM(D223/D226),4))</f>
      </c>
      <c r="E227" s="182">
        <f>IF((E224-E225)=0,"",ROUND(SUM(E223/E226),4))</f>
      </c>
      <c r="F227" s="182">
        <f>IF((F224-F225)=0,"",ROUND(SUM(F223/F226),4))</f>
      </c>
      <c r="G227" s="313">
        <f>IF((G224-G225)=0,"",ROUND(SUM(G223/G226),4))</f>
      </c>
    </row>
    <row r="228" spans="1:7" s="314" customFormat="1" ht="19.5" customHeight="1" thickBot="1">
      <c r="A228" s="295" t="s">
        <v>198</v>
      </c>
      <c r="B228" s="315"/>
      <c r="C228" s="316"/>
      <c r="D228" s="316"/>
      <c r="E228" s="316"/>
      <c r="F228" s="316"/>
      <c r="G228" s="316"/>
    </row>
    <row r="229" spans="1:7" s="317" customFormat="1" ht="19.5" customHeight="1">
      <c r="A229" s="187" t="s">
        <v>218</v>
      </c>
      <c r="B229" s="188" t="s">
        <v>200</v>
      </c>
      <c r="C229" s="100"/>
      <c r="D229" s="100"/>
      <c r="E229" s="100"/>
      <c r="F229" s="100"/>
      <c r="G229" s="101"/>
    </row>
    <row r="230" spans="1:7" s="317" customFormat="1" ht="19.5" customHeight="1">
      <c r="A230" s="174" t="s">
        <v>219</v>
      </c>
      <c r="B230" s="322" t="s">
        <v>202</v>
      </c>
      <c r="C230" s="323"/>
      <c r="D230" s="323"/>
      <c r="E230" s="323"/>
      <c r="F230" s="257"/>
      <c r="G230" s="324"/>
    </row>
    <row r="231" spans="1:7" s="314" customFormat="1" ht="19.5" customHeight="1" thickBot="1">
      <c r="A231" s="180" t="s">
        <v>220</v>
      </c>
      <c r="B231" s="312" t="s">
        <v>221</v>
      </c>
      <c r="C231" s="182">
        <f>IF(AND(C229=0,C230=0),"",C230-C229)</f>
      </c>
      <c r="D231" s="182">
        <f>IF(AND(D229=0,D230=0),"",D230-D229)</f>
      </c>
      <c r="E231" s="182">
        <f>IF(AND(E229=0,E230=0),"",E230-E229)</f>
      </c>
      <c r="F231" s="182">
        <f>IF(AND(F229=0,F230=0),"",F230-F229)</f>
      </c>
      <c r="G231" s="183">
        <f>IF(AND(G229=0,G230=0),"",G230-G229)</f>
      </c>
    </row>
    <row r="232" spans="1:7" s="314" customFormat="1" ht="19.5" customHeight="1">
      <c r="A232"/>
      <c r="B232"/>
      <c r="C232"/>
      <c r="D232"/>
      <c r="E232"/>
      <c r="F232"/>
      <c r="G232"/>
    </row>
    <row r="233" spans="1:7" ht="19.5" customHeight="1">
      <c r="A233" s="152" t="str">
        <f>UPPER("Module I: updating Transition Rate for Inflation, Changes in External Costs and Channels")</f>
        <v>MODULE I: UPDATING TRANSITION RATE FOR INFLATION, CHANGES IN EXTERNAL COSTS AND CHANNELS</v>
      </c>
      <c r="B233" s="153"/>
      <c r="C233" s="154"/>
      <c r="D233" s="154"/>
      <c r="E233" s="154"/>
      <c r="F233" s="154"/>
      <c r="G233" s="154"/>
    </row>
    <row r="234" spans="1:7" ht="9.75" customHeight="1">
      <c r="A234" s="155"/>
      <c r="B234" s="156"/>
      <c r="C234" s="157" t="s">
        <v>47</v>
      </c>
      <c r="D234" s="157" t="s">
        <v>48</v>
      </c>
      <c r="E234" s="157" t="s">
        <v>49</v>
      </c>
      <c r="F234" s="157" t="s">
        <v>50</v>
      </c>
      <c r="G234" s="158" t="s">
        <v>51</v>
      </c>
    </row>
    <row r="235" spans="1:7" ht="9.75" customHeight="1">
      <c r="A235" s="159" t="s">
        <v>52</v>
      </c>
      <c r="B235" s="160" t="s">
        <v>53</v>
      </c>
      <c r="C235" s="160" t="s">
        <v>54</v>
      </c>
      <c r="D235" s="160" t="s">
        <v>55</v>
      </c>
      <c r="E235" s="160" t="s">
        <v>56</v>
      </c>
      <c r="F235" s="161" t="s">
        <v>57</v>
      </c>
      <c r="G235" s="162" t="s">
        <v>58</v>
      </c>
    </row>
    <row r="236" spans="1:7" ht="9.75" customHeight="1" thickBot="1">
      <c r="A236" s="226"/>
      <c r="B236" s="160"/>
      <c r="C236" s="160"/>
      <c r="D236" s="160"/>
      <c r="E236" s="160"/>
      <c r="F236" s="161"/>
      <c r="G236" s="161"/>
    </row>
    <row r="237" spans="1:7" ht="19.5" customHeight="1">
      <c r="A237" s="325" t="s">
        <v>222</v>
      </c>
      <c r="B237" s="326" t="s">
        <v>223</v>
      </c>
      <c r="C237" s="327">
        <f>IF(C97="","",SUM(C97))</f>
      </c>
      <c r="D237" s="327">
        <f>IF(D97="","",SUM(D97))</f>
      </c>
      <c r="E237" s="327">
        <f>IF(E97="","",SUM(E97))</f>
      </c>
      <c r="F237" s="327">
        <f>IF(F97="","",SUM(F97))</f>
      </c>
      <c r="G237" s="328">
        <f>IF(G97="","",SUM(G97))</f>
      </c>
    </row>
    <row r="238" spans="1:7" s="165" customFormat="1" ht="19.5" customHeight="1">
      <c r="A238" s="252" t="s">
        <v>224</v>
      </c>
      <c r="B238" s="190" t="s">
        <v>225</v>
      </c>
      <c r="C238" s="329">
        <f>IF(C116+C186+C187+C201+C218=0,"",C116+C186+C187+C201+C218)</f>
      </c>
      <c r="D238" s="329">
        <f>IF(D116+D186+D187+D201+D218=0,"",D116+D186+D187+D201+D218)</f>
      </c>
      <c r="E238" s="329">
        <f>IF(E116+E186+E187+E201+E218=0,"",E116+E186+E187+E201+E218)</f>
      </c>
      <c r="F238" s="329">
        <f>IF(F116+F186+F187+F201+F218=0,"",F116+F186+F187+F201+F218)</f>
      </c>
      <c r="G238" s="330">
        <f>IF(G116+G186+G187+G201+G218=0,"",G116+G186+G187+G201+G218)</f>
      </c>
    </row>
    <row r="239" spans="1:7" ht="19.5" customHeight="1">
      <c r="A239" s="331" t="s">
        <v>226</v>
      </c>
      <c r="B239" s="214" t="s">
        <v>227</v>
      </c>
      <c r="C239" s="329">
        <f>IF(C142=0,"",C142)</f>
      </c>
      <c r="D239" s="329">
        <f>IF(D142=0,"",D142)</f>
      </c>
      <c r="E239" s="329">
        <f>IF(E142=0,"",E142)</f>
      </c>
      <c r="F239" s="329">
        <f>IF(F142=0,"",F142)</f>
      </c>
      <c r="G239" s="330">
        <f>IF(G142=0,"",G142)</f>
      </c>
    </row>
    <row r="240" spans="1:7" ht="19.5" customHeight="1">
      <c r="A240" s="331" t="s">
        <v>228</v>
      </c>
      <c r="B240" s="332" t="s">
        <v>229</v>
      </c>
      <c r="C240" s="329">
        <f>IF(C237+C238-C239=0,"",C237+C238-C239)</f>
      </c>
      <c r="D240" s="329">
        <f>IF(D237+D238-D239=0,"",D237+D238-D239)</f>
      </c>
      <c r="E240" s="329">
        <f>IF(E237+E238-E239=0,"",E237+E238-E239)</f>
      </c>
      <c r="F240" s="329">
        <f>IF(F237+F238-F239=0,"",F237+F238-F239)</f>
      </c>
      <c r="G240" s="330">
        <f>IF(G237+G238-G239=0,"",G237+G238-G239)</f>
      </c>
    </row>
    <row r="241" spans="1:7" s="5" customFormat="1" ht="19.5" customHeight="1">
      <c r="A241" s="333" t="s">
        <v>230</v>
      </c>
      <c r="B241" s="334" t="s">
        <v>231</v>
      </c>
      <c r="C241" s="335"/>
      <c r="D241" s="336"/>
      <c r="E241" s="337"/>
      <c r="F241" s="337"/>
      <c r="G241" s="338"/>
    </row>
    <row r="242" spans="1:7" ht="19.5" customHeight="1">
      <c r="A242" s="331" t="s">
        <v>232</v>
      </c>
      <c r="B242" s="332" t="s">
        <v>233</v>
      </c>
      <c r="C242" s="329">
        <f>IF(C240*$C$241="0","",ROUND(SUM(C240*$C$241),4))</f>
      </c>
      <c r="D242" s="329">
        <f>IF(D240*$C$241="0","",ROUND(SUM(D240*$C$241),4))</f>
      </c>
      <c r="E242" s="329">
        <f>IF(E240*$C$241="0","",ROUND(SUM(E240*$C$241),4))</f>
      </c>
      <c r="F242" s="329">
        <f>IF(F240*$C$241="0","",ROUND(SUM(F240*$C$241),4))</f>
      </c>
      <c r="G242" s="330">
        <f>IF(G240*$C$241="0","",ROUND(SUM(G240*$C$241),4))</f>
      </c>
    </row>
    <row r="243" spans="1:7" ht="19.5" customHeight="1">
      <c r="A243" s="331" t="s">
        <v>234</v>
      </c>
      <c r="B243" s="332" t="s">
        <v>235</v>
      </c>
      <c r="C243" s="329">
        <f>IF(C156="","",SUM(C156))</f>
      </c>
      <c r="D243" s="329">
        <f>IF(D156="","",SUM(D156))</f>
      </c>
      <c r="E243" s="329">
        <f>IF(E156="","",SUM(E156))</f>
      </c>
      <c r="F243" s="329">
        <f>IF(F156="","",SUM(F156))</f>
      </c>
      <c r="G243" s="330">
        <f>IF(G156="","",SUM(G156))</f>
      </c>
    </row>
    <row r="244" spans="1:9" ht="19.5" customHeight="1" thickBot="1">
      <c r="A244" s="339" t="s">
        <v>236</v>
      </c>
      <c r="B244" s="340" t="s">
        <v>237</v>
      </c>
      <c r="C244" s="341">
        <f>IF(C242+C243=0,"",C242+C243)</f>
      </c>
      <c r="D244" s="341">
        <f>IF(D242+D243=0,"",D242+D243)</f>
      </c>
      <c r="E244" s="341">
        <f>IF(E242+E243=0,"",E242+E243)</f>
      </c>
      <c r="F244" s="341">
        <f>IF(F242+F243=0,"",F242+F243)</f>
      </c>
      <c r="G244" s="342">
        <f>IF(G242+G243=0,"",G242+G243)</f>
      </c>
      <c r="I244" s="165"/>
    </row>
    <row r="245" spans="1:7" ht="19.5" customHeight="1">
      <c r="A245" s="152" t="str">
        <f>UPPER("Module J: Updating permitted charge for Inflation, Changes in External Costs and Channels")</f>
        <v>MODULE J: UPDATING PERMITTED CHARGE FOR INFLATION, CHANGES IN EXTERNAL COSTS AND CHANNELS</v>
      </c>
      <c r="B245" s="153"/>
      <c r="C245" s="154"/>
      <c r="D245" s="154"/>
      <c r="E245" s="154"/>
      <c r="F245" s="154"/>
      <c r="G245" s="154"/>
    </row>
    <row r="246" spans="1:7" ht="9.75" customHeight="1">
      <c r="A246" s="155"/>
      <c r="B246" s="156"/>
      <c r="C246" s="157" t="s">
        <v>47</v>
      </c>
      <c r="D246" s="157" t="s">
        <v>48</v>
      </c>
      <c r="E246" s="157" t="s">
        <v>49</v>
      </c>
      <c r="F246" s="157" t="s">
        <v>50</v>
      </c>
      <c r="G246" s="158" t="s">
        <v>51</v>
      </c>
    </row>
    <row r="247" spans="1:7" ht="9.75" customHeight="1">
      <c r="A247" s="159" t="s">
        <v>52</v>
      </c>
      <c r="B247" s="160" t="s">
        <v>53</v>
      </c>
      <c r="C247" s="160" t="s">
        <v>54</v>
      </c>
      <c r="D247" s="160" t="s">
        <v>55</v>
      </c>
      <c r="E247" s="160" t="s">
        <v>56</v>
      </c>
      <c r="F247" s="161" t="s">
        <v>57</v>
      </c>
      <c r="G247" s="162" t="s">
        <v>58</v>
      </c>
    </row>
    <row r="248" spans="1:7" ht="9.75" customHeight="1" thickBot="1">
      <c r="A248" s="226"/>
      <c r="B248" s="160"/>
      <c r="C248" s="160"/>
      <c r="D248" s="160"/>
      <c r="E248" s="160"/>
      <c r="F248" s="161"/>
      <c r="G248" s="161"/>
    </row>
    <row r="249" spans="1:7" ht="19.5" customHeight="1">
      <c r="A249" s="343" t="s">
        <v>238</v>
      </c>
      <c r="B249" s="326" t="s">
        <v>239</v>
      </c>
      <c r="C249" s="327">
        <f>IF(C98="","",SUM(C98))</f>
      </c>
      <c r="D249" s="344">
        <f>IF(D98="","",SUM(D98))</f>
      </c>
      <c r="E249" s="344">
        <f>IF(E98="","",SUM(E98))</f>
      </c>
      <c r="F249" s="344">
        <f>IF(F98="","",SUM(F98))</f>
      </c>
      <c r="G249" s="345">
        <f>IF(G98="","",SUM(G98))</f>
      </c>
    </row>
    <row r="250" spans="1:7" s="165" customFormat="1" ht="19.5" customHeight="1">
      <c r="A250" s="170" t="s">
        <v>240</v>
      </c>
      <c r="B250" s="190" t="s">
        <v>241</v>
      </c>
      <c r="C250" s="329">
        <f>IF(C116+C186+C187+C201+C231=0,"",C116+C186+C187+C201+C231)</f>
      </c>
      <c r="D250" s="329">
        <f>IF(D116+D186+D187+D201+D231=0,"",D116+D186+D187+D201+D231)</f>
      </c>
      <c r="E250" s="329">
        <f>IF(E116+E186+E187+E201+E231=0,"",E116+E186+E187+E201+E231)</f>
      </c>
      <c r="F250" s="329">
        <f>IF(F116+F186+F187+F201+F231=0,"",F116+F186+F187+F201+F231)</f>
      </c>
      <c r="G250" s="330">
        <f>IF(G116+G186+G187+G201+G231=0,"",G116+G186+G187+G201+G231)</f>
      </c>
    </row>
    <row r="251" spans="1:7" ht="19.5" customHeight="1">
      <c r="A251" s="346" t="s">
        <v>242</v>
      </c>
      <c r="B251" s="214" t="s">
        <v>243</v>
      </c>
      <c r="C251" s="329">
        <f>IF(C142=0,"",C142)</f>
      </c>
      <c r="D251" s="329">
        <f>IF(D142=0,"",D142)</f>
      </c>
      <c r="E251" s="329">
        <f>IF(E142=0,"",E142)</f>
      </c>
      <c r="F251" s="329">
        <f>IF(F142=0,"",F142)</f>
      </c>
      <c r="G251" s="330">
        <f>IF(G142=0,"",G142)</f>
      </c>
    </row>
    <row r="252" spans="1:7" ht="19.5" customHeight="1">
      <c r="A252" s="346" t="s">
        <v>244</v>
      </c>
      <c r="B252" s="332" t="s">
        <v>245</v>
      </c>
      <c r="C252" s="329">
        <f>IF(C249+C250-C251=0,"",C249+C250-C251)</f>
      </c>
      <c r="D252" s="329">
        <f>IF(D249+D250-D251=0,"",D249+D250-D251)</f>
      </c>
      <c r="E252" s="329">
        <f>IF(E249+E250-E251=0,"",E249+E250-E251)</f>
      </c>
      <c r="F252" s="329">
        <f>IF(F249+F250-F251=0,"",F249+F250-F251)</f>
      </c>
      <c r="G252" s="330">
        <f>IF(G249+G250-G251=0,"",G249+G250-G251)</f>
      </c>
    </row>
    <row r="253" spans="1:7" s="5" customFormat="1" ht="19.5" customHeight="1">
      <c r="A253" s="347" t="s">
        <v>246</v>
      </c>
      <c r="B253" s="334" t="s">
        <v>231</v>
      </c>
      <c r="C253" s="335"/>
      <c r="D253" s="336"/>
      <c r="E253" s="337"/>
      <c r="F253" s="337"/>
      <c r="G253" s="338"/>
    </row>
    <row r="254" spans="1:7" ht="19.5" customHeight="1">
      <c r="A254" s="346" t="s">
        <v>247</v>
      </c>
      <c r="B254" s="332" t="s">
        <v>248</v>
      </c>
      <c r="C254" s="329">
        <f>IF(C252*$C$253="0","",ROUND(SUM(C252*$C$253),4))</f>
      </c>
      <c r="D254" s="329">
        <f>IF(D252*$C$253="0","",ROUND(SUM(D252*$C$253),4))</f>
      </c>
      <c r="E254" s="329">
        <f>IF(E252*$C$253="0","",ROUND(SUM(E252*$C$253),4))</f>
      </c>
      <c r="F254" s="329">
        <f>IF(F252*$C$253="0","",ROUND(SUM(F252*$C$253),4))</f>
      </c>
      <c r="G254" s="330">
        <f>IF(G252*$C$253="0","",ROUND(SUM(G252*$C$253),4))</f>
      </c>
    </row>
    <row r="255" spans="1:7" ht="19.5" customHeight="1">
      <c r="A255" s="346" t="s">
        <v>249</v>
      </c>
      <c r="B255" s="332" t="s">
        <v>250</v>
      </c>
      <c r="C255" s="329">
        <f>IF(C156="","",SUM(C156))</f>
      </c>
      <c r="D255" s="329">
        <f>IF(D156="","",SUM(D156))</f>
      </c>
      <c r="E255" s="329">
        <f>IF(E156="","",SUM(E156))</f>
      </c>
      <c r="F255" s="329">
        <f>IF(F156="","",SUM(F156))</f>
      </c>
      <c r="G255" s="330">
        <f>IF(G156="","",SUM(G156))</f>
      </c>
    </row>
    <row r="256" spans="1:7" ht="19.5" customHeight="1" thickBot="1">
      <c r="A256" s="339" t="s">
        <v>251</v>
      </c>
      <c r="B256" s="340" t="s">
        <v>252</v>
      </c>
      <c r="C256" s="348">
        <f>IF(C254+C255="0","",SUM(C254+C255))</f>
      </c>
      <c r="D256" s="348">
        <f>IF(D254+D255="0","",SUM(D254+D255))</f>
      </c>
      <c r="E256" s="348">
        <f>IF(E254+E255="0","",SUM(E254+E255))</f>
      </c>
      <c r="F256" s="348">
        <f>IF(F254+F255="0","",SUM(F254+F255))</f>
      </c>
      <c r="G256" s="349">
        <f>IF(G254+G255="0","",SUM(G254+G255))</f>
      </c>
    </row>
    <row r="257" spans="1:7" ht="19.5" customHeight="1">
      <c r="A257" s="152" t="str">
        <f>UPPER("Module K: Comparison of Transition Rate and Permitted Charge")</f>
        <v>MODULE K: COMPARISON OF TRANSITION RATE AND PERMITTED CHARGE</v>
      </c>
      <c r="B257" s="153"/>
      <c r="C257" s="154"/>
      <c r="D257" s="154"/>
      <c r="E257" s="154"/>
      <c r="F257" s="154"/>
      <c r="G257" s="154"/>
    </row>
    <row r="258" spans="1:7" ht="9.75" customHeight="1">
      <c r="A258" s="155"/>
      <c r="B258" s="156"/>
      <c r="C258" s="157" t="s">
        <v>47</v>
      </c>
      <c r="D258" s="157" t="s">
        <v>48</v>
      </c>
      <c r="E258" s="157" t="s">
        <v>49</v>
      </c>
      <c r="F258" s="157" t="s">
        <v>50</v>
      </c>
      <c r="G258" s="158" t="s">
        <v>51</v>
      </c>
    </row>
    <row r="259" spans="1:7" ht="9.75" customHeight="1">
      <c r="A259" s="159" t="s">
        <v>52</v>
      </c>
      <c r="B259" s="160" t="s">
        <v>53</v>
      </c>
      <c r="C259" s="160" t="s">
        <v>54</v>
      </c>
      <c r="D259" s="160" t="s">
        <v>55</v>
      </c>
      <c r="E259" s="160" t="s">
        <v>56</v>
      </c>
      <c r="F259" s="161" t="s">
        <v>57</v>
      </c>
      <c r="G259" s="162" t="s">
        <v>58</v>
      </c>
    </row>
    <row r="260" spans="1:7" ht="9.75" customHeight="1" thickBot="1">
      <c r="A260" s="226"/>
      <c r="B260" s="160"/>
      <c r="C260" s="160"/>
      <c r="D260" s="160"/>
      <c r="E260" s="160"/>
      <c r="F260" s="161"/>
      <c r="G260" s="161"/>
    </row>
    <row r="261" spans="1:7" ht="19.5" customHeight="1">
      <c r="A261" s="343" t="s">
        <v>253</v>
      </c>
      <c r="B261" s="326" t="s">
        <v>254</v>
      </c>
      <c r="C261" s="350">
        <f>IF(C155="","",C155)</f>
      </c>
      <c r="D261" s="350">
        <f>IF(D155="","",D155)</f>
      </c>
      <c r="E261" s="350">
        <f>IF(E155="","",SUM(E155))</f>
      </c>
      <c r="F261" s="350">
        <f>IF(F155="","",SUM(F155))</f>
      </c>
      <c r="G261" s="351">
        <f>IF(G155="","",SUM(G155))</f>
      </c>
    </row>
    <row r="262" spans="1:7" s="165" customFormat="1" ht="19.5" customHeight="1">
      <c r="A262" s="170" t="s">
        <v>255</v>
      </c>
      <c r="B262" s="190" t="s">
        <v>256</v>
      </c>
      <c r="C262" s="352">
        <f>IF(C261=0,"",ROUND(C261/$C$261,4))</f>
      </c>
      <c r="D262" s="352">
        <f>IF(D261=0,"",ROUND(D261/$C$261,4))</f>
      </c>
      <c r="E262" s="352">
        <f>IF(E261=0,"",ROUND(E261/$C$261,4))</f>
      </c>
      <c r="F262" s="352">
        <f>IF(F261=0,"",ROUND(F261/$C$261,4))</f>
      </c>
      <c r="G262" s="352">
        <f>IF(G261=0,"",ROUND(G261/$C$261,4))</f>
      </c>
    </row>
    <row r="263" spans="1:7" s="165" customFormat="1" ht="19.5" customHeight="1">
      <c r="A263" s="170" t="s">
        <v>257</v>
      </c>
      <c r="B263" s="214" t="s">
        <v>258</v>
      </c>
      <c r="C263" s="329">
        <f>IF(C244="","",SUM(C244))</f>
      </c>
      <c r="D263" s="329">
        <f>IF(D244="","",SUM(D244))</f>
      </c>
      <c r="E263" s="329">
        <f>IF(E244="","",SUM(E244))</f>
      </c>
      <c r="F263" s="329">
        <f>IF(F244="","",SUM(F244))</f>
      </c>
      <c r="G263" s="330">
        <f>IF(G244="","",SUM(G244))</f>
      </c>
    </row>
    <row r="264" spans="1:7" ht="19.5" customHeight="1">
      <c r="A264" s="346" t="s">
        <v>259</v>
      </c>
      <c r="B264" s="353" t="s">
        <v>260</v>
      </c>
      <c r="C264" s="329">
        <f>IF(C262*C263="0","",ROUND(SUM(C262*C263),4))</f>
      </c>
      <c r="D264" s="329">
        <f>IF(D262*D263="0","",ROUND(SUM(D262*D263),4))</f>
      </c>
      <c r="E264" s="329">
        <f>IF(E262*E263="0","",ROUND(SUM(E262*E263),4))</f>
      </c>
      <c r="F264" s="329">
        <f>IF(F262*F263="0","",ROUND(SUM(F262*F263),4))</f>
      </c>
      <c r="G264" s="330">
        <f>IF(G262*G263="0","",ROUND(SUM(G262*G263),4))</f>
      </c>
    </row>
    <row r="265" spans="1:7" ht="19.5" customHeight="1">
      <c r="A265" s="346" t="s">
        <v>261</v>
      </c>
      <c r="B265" s="353" t="s">
        <v>262</v>
      </c>
      <c r="C265" s="329">
        <f>IF(C264+D264+E264+F264+G264="0","",SUM(C264:G264))</f>
      </c>
      <c r="D265" s="354"/>
      <c r="E265" s="354"/>
      <c r="F265" s="355"/>
      <c r="G265" s="356"/>
    </row>
    <row r="266" spans="1:7" ht="19.5" customHeight="1">
      <c r="A266" s="346" t="s">
        <v>263</v>
      </c>
      <c r="B266" s="353" t="s">
        <v>264</v>
      </c>
      <c r="C266" s="329">
        <f>IF(C256="","",SUM(C256))</f>
      </c>
      <c r="D266" s="329">
        <f>IF(D256="","",SUM(D256))</f>
      </c>
      <c r="E266" s="329">
        <f>IF(E256="","",SUM(E256))</f>
      </c>
      <c r="F266" s="329">
        <f>IF(F256="","",SUM(F256))</f>
      </c>
      <c r="G266" s="330">
        <f>IF(G256="","",SUM(G256))</f>
      </c>
    </row>
    <row r="267" spans="1:7" ht="19.5" customHeight="1">
      <c r="A267" s="346" t="s">
        <v>265</v>
      </c>
      <c r="B267" s="353" t="s">
        <v>266</v>
      </c>
      <c r="C267" s="329">
        <f>IF(C262*C266="","",ROUND(SUM(C262*C266),4))</f>
      </c>
      <c r="D267" s="329">
        <f>IF(D262*D266="","",ROUND(SUM(D262*D266),4))</f>
      </c>
      <c r="E267" s="329">
        <f>IF(E262*E266="","",ROUND(SUM(E262*E266),4))</f>
      </c>
      <c r="F267" s="329">
        <f>IF(F262*F266="","",ROUND(SUM(F262*F266),4))</f>
      </c>
      <c r="G267" s="330">
        <f>IF(G262*G266="","",ROUND(SUM(G262*G266),4))</f>
      </c>
    </row>
    <row r="268" spans="1:7" ht="19.5" customHeight="1">
      <c r="A268" s="346" t="s">
        <v>267</v>
      </c>
      <c r="B268" s="353" t="s">
        <v>268</v>
      </c>
      <c r="C268" s="329">
        <f>IF(C267+D267+E267+F267+G267="","",SUM(C267:G267))</f>
      </c>
      <c r="D268" s="354"/>
      <c r="E268" s="354"/>
      <c r="F268" s="355"/>
      <c r="G268" s="356"/>
    </row>
    <row r="269" spans="1:7" ht="9.75" customHeight="1">
      <c r="A269" s="357" t="s">
        <v>269</v>
      </c>
      <c r="B269" s="358"/>
      <c r="C269" s="359"/>
      <c r="D269" s="359"/>
      <c r="E269" s="359"/>
      <c r="F269" s="359"/>
      <c r="G269" s="360"/>
    </row>
    <row r="270" spans="1:7" ht="9.75" customHeight="1">
      <c r="A270" s="361" t="s">
        <v>270</v>
      </c>
      <c r="B270" s="154"/>
      <c r="C270" s="362"/>
      <c r="D270" s="362"/>
      <c r="E270" s="362"/>
      <c r="F270" s="362"/>
      <c r="G270" s="363"/>
    </row>
    <row r="271" spans="1:7" ht="9.75" customHeight="1">
      <c r="A271" s="364" t="s">
        <v>271</v>
      </c>
      <c r="B271" s="154"/>
      <c r="C271" s="362"/>
      <c r="D271" s="362"/>
      <c r="E271" s="362"/>
      <c r="F271" s="362"/>
      <c r="G271" s="363"/>
    </row>
    <row r="272" spans="1:7" ht="19.5" customHeight="1" thickBot="1">
      <c r="A272" s="339" t="s">
        <v>272</v>
      </c>
      <c r="B272" s="365" t="s">
        <v>273</v>
      </c>
      <c r="C272" s="366">
        <f>IF($C$268=$C$265,C266,IF($C$268&gt;$C$265,C266,C263))</f>
      </c>
      <c r="D272" s="366">
        <f>IF($C$268=$C$265,D266,IF($C$268&gt;$C$265,D266,D263))</f>
      </c>
      <c r="E272" s="366">
        <f>IF($C$268=$C$265,E266,IF($C$268&gt;$C$265,E266,E263))</f>
      </c>
      <c r="F272" s="366">
        <f>IF($C$268=$C$265,F266,IF($C$268&gt;$C$265,F266,F263))</f>
      </c>
      <c r="G272" s="367">
        <f>IF($C$268=$C$265,G266,IF($C$268&gt;$C$265,G266,G263))</f>
      </c>
    </row>
    <row r="273" spans="1:7" ht="61.5" customHeight="1">
      <c r="A273" s="368"/>
      <c r="B273" s="154"/>
      <c r="C273" s="369"/>
      <c r="D273" s="369"/>
      <c r="E273" s="369"/>
      <c r="F273" s="369"/>
      <c r="G273" s="369"/>
    </row>
    <row r="274" spans="1:7" ht="36" customHeight="1">
      <c r="A274" s="368"/>
      <c r="B274" s="154"/>
      <c r="C274" s="369"/>
      <c r="D274" s="369"/>
      <c r="E274" s="369"/>
      <c r="F274" s="369"/>
      <c r="G274" s="369"/>
    </row>
    <row r="275" spans="1:7" ht="19.5" customHeight="1">
      <c r="A275" s="370"/>
      <c r="B275" s="371" t="s">
        <v>274</v>
      </c>
      <c r="C275" s="372"/>
      <c r="D275" s="372"/>
      <c r="E275" s="372"/>
      <c r="F275" s="372"/>
      <c r="G275" s="372"/>
    </row>
    <row r="276" spans="1:7" ht="19.5" customHeight="1">
      <c r="A276" s="373"/>
      <c r="B276" s="374" t="s">
        <v>275</v>
      </c>
      <c r="C276" s="375"/>
      <c r="D276" s="375"/>
      <c r="E276" s="375"/>
      <c r="F276" s="375"/>
      <c r="G276" s="375"/>
    </row>
    <row r="277" spans="1:7" ht="19.5" customHeight="1">
      <c r="A277" s="373"/>
      <c r="B277" s="376" t="s">
        <v>276</v>
      </c>
      <c r="C277" s="375"/>
      <c r="D277" s="375"/>
      <c r="E277" s="375"/>
      <c r="F277" s="375"/>
      <c r="G277" s="375"/>
    </row>
    <row r="278" spans="1:7" ht="19.5" customHeight="1">
      <c r="A278" s="373"/>
      <c r="B278" s="376" t="s">
        <v>277</v>
      </c>
      <c r="C278" s="375"/>
      <c r="D278" s="375"/>
      <c r="E278" s="375"/>
      <c r="F278" s="375"/>
      <c r="G278" s="375"/>
    </row>
    <row r="279" spans="1:7" ht="19.5" customHeight="1">
      <c r="A279" s="373"/>
      <c r="B279" s="377" t="s">
        <v>278</v>
      </c>
      <c r="C279" s="378"/>
      <c r="D279" s="377" t="s">
        <v>279</v>
      </c>
      <c r="E279" s="379"/>
      <c r="F279" s="378"/>
      <c r="G279" s="380"/>
    </row>
    <row r="280" spans="1:7" ht="19.5" customHeight="1">
      <c r="A280" s="373"/>
      <c r="B280" s="381"/>
      <c r="C280" s="382"/>
      <c r="D280" s="383"/>
      <c r="E280" s="384"/>
      <c r="F280" s="385"/>
      <c r="G280" s="380"/>
    </row>
    <row r="281" spans="1:7" ht="19.5" customHeight="1">
      <c r="A281" s="373"/>
      <c r="B281" s="377" t="s">
        <v>280</v>
      </c>
      <c r="C281" s="379"/>
      <c r="D281" s="379"/>
      <c r="E281" s="379"/>
      <c r="F281" s="378"/>
      <c r="G281" s="386"/>
    </row>
    <row r="282" spans="1:7" ht="19.5" customHeight="1">
      <c r="A282" s="373"/>
      <c r="B282" s="19"/>
      <c r="C282" s="20"/>
      <c r="D282" s="20"/>
      <c r="E282" s="20"/>
      <c r="F282" s="21"/>
      <c r="G282" s="386"/>
    </row>
    <row r="283" spans="1:7" ht="19.5" customHeight="1">
      <c r="A283" s="387"/>
      <c r="B283" s="377" t="s">
        <v>21</v>
      </c>
      <c r="C283" s="380"/>
      <c r="D283" s="388" t="s">
        <v>22</v>
      </c>
      <c r="E283" s="370"/>
      <c r="F283" s="389"/>
      <c r="G283" s="370"/>
    </row>
    <row r="284" spans="1:7" ht="19.5" customHeight="1">
      <c r="A284" s="387"/>
      <c r="B284" s="19"/>
      <c r="C284" s="384"/>
      <c r="D284" s="19"/>
      <c r="E284" s="390"/>
      <c r="F284" s="385"/>
      <c r="G284" s="370"/>
    </row>
    <row r="285" ht="19.5" customHeight="1">
      <c r="C285" s="391"/>
    </row>
    <row r="286" ht="19.5" customHeight="1"/>
    <row r="287" ht="19.5" customHeight="1">
      <c r="B287" s="392" t="s">
        <v>281</v>
      </c>
    </row>
    <row r="288" spans="3:5" ht="9.75" customHeight="1">
      <c r="C288" s="393" t="s">
        <v>282</v>
      </c>
      <c r="D288" s="393"/>
      <c r="E288" s="393"/>
    </row>
    <row r="289" spans="3:5" ht="9.75" customHeight="1">
      <c r="C289" s="393" t="s">
        <v>283</v>
      </c>
      <c r="D289" s="393"/>
      <c r="E289" s="393"/>
    </row>
    <row r="290" ht="9.75" customHeight="1" thickBot="1"/>
    <row r="291" spans="3:5" ht="15" customHeight="1">
      <c r="C291" s="394" t="s">
        <v>284</v>
      </c>
      <c r="D291" s="395"/>
      <c r="E291" s="396" t="s">
        <v>285</v>
      </c>
    </row>
    <row r="292" spans="3:5" ht="15" customHeight="1">
      <c r="C292" s="397" t="s">
        <v>286</v>
      </c>
      <c r="D292" s="398" t="s">
        <v>287</v>
      </c>
      <c r="E292" s="399" t="s">
        <v>288</v>
      </c>
    </row>
    <row r="293" spans="3:5" ht="3" customHeight="1" thickBot="1">
      <c r="C293" s="400"/>
      <c r="D293" s="401"/>
      <c r="E293" s="402"/>
    </row>
    <row r="294" spans="3:5" ht="15" customHeight="1">
      <c r="C294" s="403">
        <v>7</v>
      </c>
      <c r="D294" s="404">
        <v>7</v>
      </c>
      <c r="E294" s="405">
        <v>0.52</v>
      </c>
    </row>
    <row r="295" spans="3:5" ht="15" customHeight="1">
      <c r="C295" s="403">
        <v>7.5</v>
      </c>
      <c r="D295" s="404">
        <v>7.5</v>
      </c>
      <c r="E295" s="405">
        <v>0.45</v>
      </c>
    </row>
    <row r="296" spans="3:5" ht="15" customHeight="1">
      <c r="C296" s="403">
        <v>8</v>
      </c>
      <c r="D296" s="404">
        <v>8</v>
      </c>
      <c r="E296" s="405">
        <v>0.4</v>
      </c>
    </row>
    <row r="297" spans="3:5" ht="15" customHeight="1">
      <c r="C297" s="403">
        <v>8.5</v>
      </c>
      <c r="D297" s="404">
        <v>8.5</v>
      </c>
      <c r="E297" s="405">
        <v>0.36</v>
      </c>
    </row>
    <row r="298" spans="3:5" ht="15" customHeight="1">
      <c r="C298" s="403">
        <v>9</v>
      </c>
      <c r="D298" s="404">
        <v>9</v>
      </c>
      <c r="E298" s="405">
        <v>0.33</v>
      </c>
    </row>
    <row r="299" spans="3:5" ht="15" customHeight="1">
      <c r="C299" s="403">
        <v>9.5</v>
      </c>
      <c r="D299" s="404">
        <v>9.5</v>
      </c>
      <c r="E299" s="405">
        <v>0.29</v>
      </c>
    </row>
    <row r="300" spans="3:5" ht="15" customHeight="1">
      <c r="C300" s="403">
        <v>10</v>
      </c>
      <c r="D300" s="404">
        <v>10</v>
      </c>
      <c r="E300" s="405">
        <v>0.27</v>
      </c>
    </row>
    <row r="301" spans="3:5" ht="15" customHeight="1">
      <c r="C301" s="403">
        <v>10.5</v>
      </c>
      <c r="D301" s="404">
        <v>10.5</v>
      </c>
      <c r="E301" s="405">
        <v>0.24</v>
      </c>
    </row>
    <row r="302" spans="3:5" ht="15" customHeight="1">
      <c r="C302" s="403">
        <v>11</v>
      </c>
      <c r="D302" s="404">
        <v>11</v>
      </c>
      <c r="E302" s="405">
        <v>0.22</v>
      </c>
    </row>
    <row r="303" spans="3:5" ht="15" customHeight="1">
      <c r="C303" s="403">
        <v>11.5</v>
      </c>
      <c r="D303" s="404">
        <v>11.5</v>
      </c>
      <c r="E303" s="405">
        <v>0.2</v>
      </c>
    </row>
    <row r="304" spans="3:5" ht="15" customHeight="1">
      <c r="C304" s="403">
        <v>12</v>
      </c>
      <c r="D304" s="404">
        <v>12</v>
      </c>
      <c r="E304" s="405">
        <v>0.19</v>
      </c>
    </row>
    <row r="305" spans="3:5" ht="15" customHeight="1">
      <c r="C305" s="403">
        <v>12.5</v>
      </c>
      <c r="D305" s="404">
        <v>12.5</v>
      </c>
      <c r="E305" s="405">
        <v>0.17</v>
      </c>
    </row>
    <row r="306" spans="3:5" ht="15" customHeight="1">
      <c r="C306" s="403">
        <v>13</v>
      </c>
      <c r="D306" s="404">
        <v>13</v>
      </c>
      <c r="E306" s="405">
        <v>0.16</v>
      </c>
    </row>
    <row r="307" spans="3:5" ht="15" customHeight="1">
      <c r="C307" s="403">
        <v>13.5</v>
      </c>
      <c r="D307" s="404">
        <v>13.5</v>
      </c>
      <c r="E307" s="405">
        <v>0.15</v>
      </c>
    </row>
    <row r="308" spans="3:5" ht="15" customHeight="1">
      <c r="C308" s="403">
        <v>14</v>
      </c>
      <c r="D308" s="404">
        <v>14</v>
      </c>
      <c r="E308" s="405">
        <v>0.14</v>
      </c>
    </row>
    <row r="309" spans="3:5" ht="15" customHeight="1">
      <c r="C309" s="403">
        <v>14.5</v>
      </c>
      <c r="D309" s="404">
        <v>14.5</v>
      </c>
      <c r="E309" s="405">
        <v>0.13</v>
      </c>
    </row>
    <row r="310" spans="3:5" ht="15" customHeight="1">
      <c r="C310" s="403">
        <v>15</v>
      </c>
      <c r="D310" s="404">
        <v>15.5</v>
      </c>
      <c r="E310" s="405">
        <v>0.12</v>
      </c>
    </row>
    <row r="311" spans="3:5" ht="15" customHeight="1">
      <c r="C311" s="403">
        <v>16</v>
      </c>
      <c r="D311" s="404">
        <v>16</v>
      </c>
      <c r="E311" s="405">
        <v>0.11</v>
      </c>
    </row>
    <row r="312" spans="3:5" ht="15" customHeight="1">
      <c r="C312" s="403">
        <v>16.5</v>
      </c>
      <c r="D312" s="404">
        <v>17</v>
      </c>
      <c r="E312" s="405">
        <v>0.1</v>
      </c>
    </row>
    <row r="313" spans="3:5" ht="15" customHeight="1">
      <c r="C313" s="403">
        <v>17.5</v>
      </c>
      <c r="D313" s="404">
        <v>18</v>
      </c>
      <c r="E313" s="405">
        <v>0.09</v>
      </c>
    </row>
    <row r="314" spans="3:5" ht="15" customHeight="1">
      <c r="C314" s="403">
        <v>18.5</v>
      </c>
      <c r="D314" s="404">
        <v>19</v>
      </c>
      <c r="E314" s="405">
        <v>0.08</v>
      </c>
    </row>
    <row r="315" spans="3:5" ht="15" customHeight="1">
      <c r="C315" s="403">
        <v>19.5</v>
      </c>
      <c r="D315" s="404">
        <v>21.5</v>
      </c>
      <c r="E315" s="405">
        <v>0.07</v>
      </c>
    </row>
    <row r="316" spans="3:5" ht="15" customHeight="1">
      <c r="C316" s="403">
        <v>22</v>
      </c>
      <c r="D316" s="404">
        <v>23.5</v>
      </c>
      <c r="E316" s="405">
        <v>0.06</v>
      </c>
    </row>
    <row r="317" spans="3:5" ht="15" customHeight="1">
      <c r="C317" s="403">
        <v>24</v>
      </c>
      <c r="D317" s="404">
        <v>26</v>
      </c>
      <c r="E317" s="405">
        <v>0.05</v>
      </c>
    </row>
    <row r="318" spans="3:5" ht="15" customHeight="1">
      <c r="C318" s="403">
        <v>26.5</v>
      </c>
      <c r="D318" s="404">
        <v>29.5</v>
      </c>
      <c r="E318" s="405">
        <v>0.04</v>
      </c>
    </row>
    <row r="319" spans="3:5" ht="15" customHeight="1">
      <c r="C319" s="403">
        <v>30</v>
      </c>
      <c r="D319" s="404">
        <v>35.5</v>
      </c>
      <c r="E319" s="405">
        <v>0.03</v>
      </c>
    </row>
    <row r="320" spans="3:5" ht="15" customHeight="1">
      <c r="C320" s="403">
        <v>36</v>
      </c>
      <c r="D320" s="404">
        <v>46</v>
      </c>
      <c r="E320" s="405">
        <v>0.02</v>
      </c>
    </row>
    <row r="321" spans="3:5" ht="15" customHeight="1" thickBot="1">
      <c r="C321" s="406">
        <v>46.5</v>
      </c>
      <c r="D321" s="407">
        <v>99</v>
      </c>
      <c r="E321" s="408">
        <v>0.01</v>
      </c>
    </row>
    <row r="322" spans="3:5" ht="9.75" customHeight="1">
      <c r="C322" s="391"/>
      <c r="D322" s="391"/>
      <c r="E322" s="391"/>
    </row>
    <row r="323" ht="9.75" customHeight="1">
      <c r="C323" s="391"/>
    </row>
    <row r="324" ht="9.75" customHeight="1">
      <c r="C324" s="391"/>
    </row>
    <row r="325" spans="1:7" ht="9.75" customHeight="1">
      <c r="A325"/>
      <c r="B325"/>
      <c r="C325"/>
      <c r="D325"/>
      <c r="E325"/>
      <c r="F325"/>
      <c r="G325"/>
    </row>
    <row r="326" spans="1:7" ht="9.75" customHeight="1">
      <c r="A326"/>
      <c r="B326"/>
      <c r="C326"/>
      <c r="D326"/>
      <c r="E326"/>
      <c r="F326"/>
      <c r="G326"/>
    </row>
    <row r="327" spans="1:7" ht="9.75" customHeight="1">
      <c r="A327"/>
      <c r="B327"/>
      <c r="C327"/>
      <c r="D327"/>
      <c r="E327"/>
      <c r="F327"/>
      <c r="G327"/>
    </row>
    <row r="328" spans="1:7" ht="9.75" customHeight="1">
      <c r="A328"/>
      <c r="B328"/>
      <c r="C328"/>
      <c r="D328"/>
      <c r="E328"/>
      <c r="F328"/>
      <c r="G328"/>
    </row>
    <row r="329" spans="1:7" ht="9.75" customHeight="1">
      <c r="A329"/>
      <c r="B329"/>
      <c r="C329"/>
      <c r="D329"/>
      <c r="E329"/>
      <c r="F329"/>
      <c r="G329"/>
    </row>
    <row r="330" spans="1:7" ht="9.75" customHeight="1">
      <c r="A330"/>
      <c r="B330"/>
      <c r="C330"/>
      <c r="D330"/>
      <c r="E330"/>
      <c r="F330"/>
      <c r="G330"/>
    </row>
    <row r="331" spans="1:7" ht="9.75" customHeight="1">
      <c r="A331"/>
      <c r="B331"/>
      <c r="C331"/>
      <c r="D331"/>
      <c r="E331"/>
      <c r="F331"/>
      <c r="G331"/>
    </row>
    <row r="332" spans="1:7" ht="9.75" customHeight="1">
      <c r="A332"/>
      <c r="B332"/>
      <c r="C332"/>
      <c r="D332"/>
      <c r="E332"/>
      <c r="F332"/>
      <c r="G332"/>
    </row>
    <row r="333" spans="1:7" ht="9.75" customHeight="1">
      <c r="A333"/>
      <c r="B333"/>
      <c r="C333"/>
      <c r="D333"/>
      <c r="E333"/>
      <c r="F333"/>
      <c r="G333"/>
    </row>
    <row r="334" spans="1:7" ht="9.75" customHeight="1">
      <c r="A334"/>
      <c r="B334"/>
      <c r="C334"/>
      <c r="D334"/>
      <c r="E334"/>
      <c r="F334"/>
      <c r="G334"/>
    </row>
    <row r="335" spans="1:7" ht="9.75" customHeight="1">
      <c r="A335"/>
      <c r="B335"/>
      <c r="C335"/>
      <c r="D335"/>
      <c r="E335"/>
      <c r="F335"/>
      <c r="G335"/>
    </row>
    <row r="336" ht="9.75" customHeight="1">
      <c r="C336" s="391"/>
    </row>
    <row r="337" ht="9.75" customHeight="1">
      <c r="C337" s="391"/>
    </row>
    <row r="338" ht="9.75" customHeight="1">
      <c r="C338" s="391"/>
    </row>
    <row r="339" ht="9.75" customHeight="1">
      <c r="C339" s="391"/>
    </row>
    <row r="340" ht="9.75" customHeight="1">
      <c r="C340" s="391"/>
    </row>
    <row r="341" ht="9.75" customHeight="1">
      <c r="C341" s="391"/>
    </row>
    <row r="342" ht="9.75" customHeight="1">
      <c r="C342" s="391"/>
    </row>
    <row r="343" ht="9.75" customHeight="1">
      <c r="C343" s="391"/>
    </row>
    <row r="344" ht="9.75" customHeight="1">
      <c r="C344" s="391"/>
    </row>
    <row r="345" ht="9.75" customHeight="1">
      <c r="C345" s="391"/>
    </row>
    <row r="346" ht="9.75" customHeight="1">
      <c r="C346" s="391"/>
    </row>
    <row r="347" ht="9.75" customHeight="1">
      <c r="C347" s="391"/>
    </row>
    <row r="348" ht="9.75" customHeight="1">
      <c r="C348" s="391"/>
    </row>
    <row r="349" ht="9.75" customHeight="1">
      <c r="C349" s="391"/>
    </row>
    <row r="350" ht="9.75" customHeight="1">
      <c r="C350" s="391"/>
    </row>
    <row r="351" ht="9.75" customHeight="1">
      <c r="C351" s="391"/>
    </row>
    <row r="352" ht="9.75" customHeight="1">
      <c r="C352" s="391"/>
    </row>
    <row r="353" ht="9.75" customHeight="1">
      <c r="C353" s="391"/>
    </row>
    <row r="354" ht="9.75" customHeight="1">
      <c r="C354" s="391"/>
    </row>
    <row r="355" ht="9.75" customHeight="1">
      <c r="C355" s="391"/>
    </row>
    <row r="356" ht="9.75" customHeight="1">
      <c r="C356" s="391"/>
    </row>
    <row r="357" ht="9.75" customHeight="1">
      <c r="C357" s="391"/>
    </row>
    <row r="358" ht="9.75" customHeight="1">
      <c r="C358" s="391"/>
    </row>
    <row r="359" ht="9.75" customHeight="1">
      <c r="C359" s="391"/>
    </row>
    <row r="360" ht="9.75" customHeight="1">
      <c r="C360" s="391"/>
    </row>
    <row r="361" ht="9.75" customHeight="1">
      <c r="C361" s="391"/>
    </row>
    <row r="362" ht="9.75" customHeight="1">
      <c r="C362" s="391"/>
    </row>
    <row r="363" ht="9.75" customHeight="1">
      <c r="C363" s="391"/>
    </row>
    <row r="364" ht="9.75" customHeight="1">
      <c r="C364" s="391"/>
    </row>
    <row r="365" ht="9.75" customHeight="1">
      <c r="C365" s="391"/>
    </row>
    <row r="366" ht="9.75" customHeight="1">
      <c r="C366" s="391"/>
    </row>
    <row r="367" ht="9.75" customHeight="1">
      <c r="C367" s="391"/>
    </row>
    <row r="368" ht="9.75" customHeight="1">
      <c r="C368" s="391"/>
    </row>
    <row r="369" ht="9.75" customHeight="1">
      <c r="C369" s="391"/>
    </row>
    <row r="370" ht="9.75" customHeight="1">
      <c r="C370" s="391"/>
    </row>
    <row r="371" ht="9.75" customHeight="1">
      <c r="C371" s="391"/>
    </row>
    <row r="372" ht="9.75" customHeight="1">
      <c r="C372" s="391"/>
    </row>
    <row r="373" ht="9.75" customHeight="1">
      <c r="C373" s="391"/>
    </row>
    <row r="388" ht="9.75" customHeight="1"/>
  </sheetData>
  <sheetProtection password="E11B"/>
  <printOptions horizontalCentered="1"/>
  <pageMargins left="0.5" right="0.5" top="0.75" bottom="0.25" header="0.5" footer="0.5"/>
  <pageSetup orientation="portrait" r:id="rId2"/>
  <headerFooter alignWithMargins="0">
    <oddHeader>&amp;L&amp;"Times New Roman,Regular"Federal Communications Commission
Washington, DC 20554&amp;R&amp;"Times New Roman,Regular"Not Approved by OMB
3060-0685&amp;"Tms Rmn,Regular"
</oddHeader>
    <oddFooter>&amp;LPage &amp;P&amp;RFCC Form 1210
May 1995</oddFooter>
  </headerFooter>
  <rowBreaks count="8" manualBreakCount="8">
    <brk id="44" max="65535" man="1"/>
    <brk id="92" max="65535" man="1"/>
    <brk id="131" max="65535" man="1"/>
    <brk id="166" max="65535" man="1"/>
    <brk id="201" max="65535" man="1"/>
    <brk id="232" max="65535" man="1"/>
    <brk id="272" max="65535" man="1"/>
    <brk id="285" max="655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Communications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Antoine.Green</dc:creator>
  <cp:keywords/>
  <dc:description/>
  <cp:lastModifiedBy>cathy.williams</cp:lastModifiedBy>
  <cp:lastPrinted>2006-01-25T21:45:56Z</cp:lastPrinted>
  <dcterms:created xsi:type="dcterms:W3CDTF">2008-10-17T16:02:11Z</dcterms:created>
  <dcterms:modified xsi:type="dcterms:W3CDTF">2008-10-17T16:02:11Z</dcterms:modified>
  <cp:category/>
  <cp:version/>
  <cp:contentType/>
  <cp:contentStatus/>
</cp:coreProperties>
</file>