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NAP\PAAD\PAAD WORKGROUPS\QCB\ICB Packages\2019-2020 Packages\OMB 0584-0303, 275regs SupStatement\Submission Documents\"/>
    </mc:Choice>
  </mc:AlternateContent>
  <bookViews>
    <workbookView xWindow="0" yWindow="0" windowWidth="21576" windowHeight="7464"/>
  </bookViews>
  <sheets>
    <sheet name="OMB#0303 275 regs" sheetId="1" r:id="rId1"/>
    <sheet name="Annualized Cst to States" sheetId="3" r:id="rId2"/>
    <sheet name="ANnualized Cost to fEd Gov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29" i="2"/>
  <c r="F28" i="2"/>
  <c r="G28" i="2" s="1"/>
  <c r="F27" i="2"/>
  <c r="G27" i="2" s="1"/>
  <c r="F23" i="2"/>
  <c r="G23" i="2" s="1"/>
  <c r="H23" i="2" s="1"/>
  <c r="F24" i="2"/>
  <c r="F25" i="2"/>
  <c r="F26" i="2"/>
  <c r="G26" i="2" s="1"/>
  <c r="H26" i="2" s="1"/>
  <c r="F22" i="2"/>
  <c r="G22" i="2" s="1"/>
  <c r="H22" i="2" s="1"/>
  <c r="F15" i="2"/>
  <c r="G15" i="2" s="1"/>
  <c r="F16" i="2"/>
  <c r="F17" i="2"/>
  <c r="G17" i="2" s="1"/>
  <c r="F18" i="2"/>
  <c r="G18" i="2" s="1"/>
  <c r="H18" i="2" s="1"/>
  <c r="F14" i="2"/>
  <c r="G25" i="2"/>
  <c r="H25" i="2" s="1"/>
  <c r="G16" i="2"/>
  <c r="H16" i="2" s="1"/>
  <c r="F19" i="2" l="1"/>
  <c r="F30" i="2"/>
  <c r="G29" i="2"/>
  <c r="H29" i="2" s="1"/>
  <c r="H28" i="2"/>
  <c r="H27" i="2"/>
  <c r="G30" i="2"/>
  <c r="H30" i="2" s="1"/>
  <c r="H15" i="2"/>
  <c r="G24" i="2"/>
  <c r="H24" i="2" s="1"/>
  <c r="H17" i="2"/>
  <c r="G14" i="2"/>
  <c r="H14" i="2" s="1"/>
  <c r="F6" i="2"/>
  <c r="I18" i="3"/>
  <c r="G15" i="3"/>
  <c r="G14" i="3"/>
  <c r="G12" i="3"/>
  <c r="H12" i="3" s="1"/>
  <c r="I12" i="3" s="1"/>
  <c r="G11" i="3"/>
  <c r="G13" i="3"/>
  <c r="H13" i="3" s="1"/>
  <c r="I13" i="3" s="1"/>
  <c r="I8" i="3"/>
  <c r="H4" i="3"/>
  <c r="H5" i="3"/>
  <c r="H6" i="3"/>
  <c r="H7" i="3"/>
  <c r="G4" i="3"/>
  <c r="G5" i="3"/>
  <c r="G6" i="3"/>
  <c r="G7" i="3"/>
  <c r="I7" i="3" s="1"/>
  <c r="I4" i="3"/>
  <c r="I5" i="3"/>
  <c r="I6" i="3"/>
  <c r="G3" i="3"/>
  <c r="J21" i="1"/>
  <c r="G19" i="2" l="1"/>
  <c r="H19" i="2"/>
  <c r="H11" i="3"/>
  <c r="I11" i="3" s="1"/>
  <c r="H15" i="3"/>
  <c r="I15" i="3" s="1"/>
  <c r="H14" i="3"/>
  <c r="I14" i="3" s="1"/>
  <c r="H3" i="3"/>
  <c r="I3" i="3" s="1"/>
  <c r="I16" i="3" l="1"/>
  <c r="G21" i="1" l="1"/>
  <c r="H21" i="1"/>
  <c r="F21" i="1"/>
  <c r="F17" i="1"/>
  <c r="G17" i="1"/>
  <c r="E21" i="1" l="1"/>
  <c r="I17" i="1" l="1"/>
  <c r="K10" i="1" l="1"/>
  <c r="I10" i="1"/>
  <c r="I21" i="1" s="1"/>
  <c r="K21" i="1" s="1"/>
  <c r="D10" i="1" l="1"/>
  <c r="H6" i="1" l="1"/>
  <c r="H7" i="1"/>
  <c r="H8" i="1"/>
  <c r="H9" i="1"/>
  <c r="H13" i="1"/>
  <c r="K13" i="1" s="1"/>
  <c r="H14" i="1"/>
  <c r="K14" i="1" s="1"/>
  <c r="H15" i="1"/>
  <c r="K15" i="1" s="1"/>
  <c r="H16" i="1"/>
  <c r="K16" i="1" s="1"/>
  <c r="F5" i="1"/>
  <c r="F10" i="1" s="1"/>
  <c r="H12" i="1"/>
  <c r="K17" i="1" l="1"/>
  <c r="H5" i="1"/>
  <c r="H10" i="1" s="1"/>
  <c r="H17" i="1"/>
  <c r="J12" i="1"/>
  <c r="J10" i="1"/>
  <c r="E10" i="1" l="1"/>
  <c r="G10" i="1"/>
  <c r="E17" i="1" l="1"/>
</calcChain>
</file>

<file path=xl/comments1.xml><?xml version="1.0" encoding="utf-8"?>
<comments xmlns="http://schemas.openxmlformats.org/spreadsheetml/2006/main">
  <authors>
    <author>Windows User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</commentList>
</comments>
</file>

<file path=xl/sharedStrings.xml><?xml version="1.0" encoding="utf-8"?>
<sst xmlns="http://schemas.openxmlformats.org/spreadsheetml/2006/main" count="140" uniqueCount="85">
  <si>
    <t>Difference Due to Adjustments</t>
  </si>
  <si>
    <t>Difference Due to Program Changes</t>
  </si>
  <si>
    <t>Previous Submission Total Hours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</si>
  <si>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Estimated Total Burden Hours </t>
    </r>
  </si>
  <si>
    <t>Estimated responses per respondent</t>
  </si>
  <si>
    <t xml:space="preserve"> Estimated Number of Respondents </t>
  </si>
  <si>
    <t>Description of Activity</t>
  </si>
  <si>
    <t>Reg. Section</t>
  </si>
  <si>
    <t>Grand Total REPORTING &amp; RECORDKEEPING</t>
  </si>
  <si>
    <t>275 Recordkeeping OMB 0584-0303</t>
  </si>
  <si>
    <t>SUB-TOTAL REPORTING BURDEN</t>
  </si>
  <si>
    <t>Sampling Plan</t>
  </si>
  <si>
    <t>275.11(a)(1)-(a)(2)</t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</si>
  <si>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Number of Burden Hours Per Response </t>
    </r>
  </si>
  <si>
    <r>
      <rPr>
        <b/>
        <sz val="10"/>
        <color rgb="FFFF0000"/>
        <rFont val="Times New Roman"/>
        <family val="1"/>
      </rPr>
      <t>REVISED</t>
    </r>
    <r>
      <rPr>
        <b/>
        <sz val="10"/>
        <color theme="1"/>
        <rFont val="Times New Roman"/>
        <family val="1"/>
      </rPr>
      <t xml:space="preserve"> Total Annual responses</t>
    </r>
  </si>
  <si>
    <t>275 Regs Reporting OMB 0584-0303</t>
  </si>
  <si>
    <t>Affected 
Public</t>
  </si>
  <si>
    <t>State Agencies</t>
  </si>
  <si>
    <t>Arbitration Process</t>
  </si>
  <si>
    <t>Good Cause Process</t>
  </si>
  <si>
    <t>New Investment Plan Template Form FNS 74 A</t>
  </si>
  <si>
    <t>New Investment Progress Report Template Form FNS 74 B</t>
  </si>
  <si>
    <t>Sampling Plan
Record Retention</t>
  </si>
  <si>
    <t>Arbitration Process
Record Retention</t>
  </si>
  <si>
    <t>Good Cause Process
Record Retention</t>
  </si>
  <si>
    <t>New Investment Plan Template Form FNS 74 A
Record Retention</t>
  </si>
  <si>
    <t>New Investment Progress Report Template Form FNS 74 B
Record Retention</t>
  </si>
  <si>
    <t>275.2(c)(4)</t>
  </si>
  <si>
    <t>273.23(f)</t>
  </si>
  <si>
    <t>275.23(h)</t>
  </si>
  <si>
    <t>Number of Reports Annually By State</t>
  </si>
  <si>
    <t>Estimated Time Per Record</t>
  </si>
  <si>
    <t xml:space="preserve"> Estimated Total Record Keeping Hours</t>
  </si>
  <si>
    <t>275.23(h)(4)</t>
  </si>
  <si>
    <t>Grand Total  RECORDKEEPING</t>
  </si>
  <si>
    <t>Annualized cost to Fed Government</t>
  </si>
  <si>
    <t>Estimates of Annualized Cost to Federal Government</t>
  </si>
  <si>
    <t>Activities</t>
  </si>
  <si>
    <t>Hours Spent on Collection</t>
  </si>
  <si>
    <t>Costs or Hourly Wage Rage</t>
  </si>
  <si>
    <t>Fringe Benefits Cost for Staff (0.33)</t>
  </si>
  <si>
    <t>Overall Base Cost w/ Fringe Benefits for Staff</t>
  </si>
  <si>
    <t>1.  Printing Cost</t>
  </si>
  <si>
    <t>N/A</t>
  </si>
  <si>
    <t>2.  50% Reimbursement Cost to States for reporting &amp; recordkeeping administrative cost</t>
  </si>
  <si>
    <t>Grand Total Cost to Government</t>
  </si>
  <si>
    <t>Type of Respondent</t>
  </si>
  <si>
    <t>Requirement</t>
  </si>
  <si>
    <t>Responses Per Year</t>
  </si>
  <si>
    <t>Hours Per Response</t>
  </si>
  <si>
    <t>Wage-50% Cost Per Hour</t>
  </si>
  <si>
    <t>Total Reporting Cost</t>
  </si>
  <si>
    <t>Arbitration</t>
  </si>
  <si>
    <t>Good Cause</t>
  </si>
  <si>
    <t>New Investment Plan Form FNS 74 A</t>
  </si>
  <si>
    <t xml:space="preserve"> Cost</t>
  </si>
  <si>
    <t>Number of Total Annual Responses</t>
  </si>
  <si>
    <t>New Investment Plan Form FNS 74 B</t>
  </si>
  <si>
    <t>Fring benefit increase
(DxExF)+
(33%(DxExF))</t>
  </si>
  <si>
    <t>Total Wage cost</t>
  </si>
  <si>
    <t>Total Recordkeeping Cost</t>
  </si>
  <si>
    <t>Reporting and Recordkeeping Cost for FNS 275, OMB 0584-0303</t>
  </si>
  <si>
    <t>Total Responses Per Year</t>
  </si>
  <si>
    <t>Hrs Per Response</t>
  </si>
  <si>
    <t>Regional Office Respondents per Response</t>
  </si>
  <si>
    <t>Regional Office Salary Costs</t>
  </si>
  <si>
    <t>Requirement- Regional Offices</t>
  </si>
  <si>
    <t>Regional Ofc Salary
GS 11/2</t>
  </si>
  <si>
    <t>National Office Respondents per Response</t>
  </si>
  <si>
    <t>New Investment Plan  Form FNS 74 B</t>
  </si>
  <si>
    <t>New Investment Plan  Form FNS 74 A</t>
  </si>
  <si>
    <t>Requirement- National Office</t>
  </si>
  <si>
    <t>National Office 275 Costs</t>
  </si>
  <si>
    <t xml:space="preserve">Regional Office 275 Costs </t>
  </si>
  <si>
    <t>New Investment Plan Template
74B</t>
  </si>
  <si>
    <t>Fringe benefits (33%)</t>
  </si>
  <si>
    <t>TOTAL salary</t>
  </si>
  <si>
    <t>Total N.O Salary Costs</t>
  </si>
  <si>
    <t>a .Program Analyst GS 12 Step 6 Estimates of Annualized Cost to Federal Government for drafting, reviewing &amp; approving ICR</t>
  </si>
  <si>
    <t>b. Program Branch Chief Estimates of Annualized Cost to Federal Government for drafting, reviewing &amp; approving ICR</t>
  </si>
  <si>
    <t>c. Program Division Director Estimates of Annualized Cost to Federal Government for drafting, reviewing &amp; approving ICR</t>
  </si>
  <si>
    <t>National Ofc Salary
GS 12/2
(14/1 for arbitrator branch chief; 15/1 director)</t>
  </si>
  <si>
    <t>National Office Base Salary Costs</t>
  </si>
  <si>
    <t>Total R.O Salary Costs</t>
  </si>
  <si>
    <t>APPENDIX D- BURDEN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</si>
</sst>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lightUp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8" fontId="13" fillId="0" borderId="14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8" fontId="13" fillId="0" borderId="16" xfId="0" applyNumberFormat="1" applyFont="1" applyBorder="1" applyAlignment="1">
      <alignment horizontal="right" vertical="center" wrapText="1"/>
    </xf>
    <xf numFmtId="8" fontId="5" fillId="3" borderId="16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8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vertical="center" wrapText="1"/>
    </xf>
    <xf numFmtId="8" fontId="13" fillId="5" borderId="16" xfId="0" applyNumberFormat="1" applyFont="1" applyFill="1" applyBorder="1" applyAlignment="1">
      <alignment horizontal="right" vertical="center" wrapText="1"/>
    </xf>
    <xf numFmtId="8" fontId="0" fillId="0" borderId="1" xfId="0" applyNumberFormat="1" applyBorder="1" applyAlignment="1">
      <alignment wrapText="1"/>
    </xf>
    <xf numFmtId="8" fontId="0" fillId="0" borderId="17" xfId="0" applyNumberFormat="1" applyBorder="1" applyAlignment="1">
      <alignment wrapText="1"/>
    </xf>
    <xf numFmtId="0" fontId="13" fillId="0" borderId="1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8" fontId="0" fillId="0" borderId="22" xfId="0" applyNumberFormat="1" applyBorder="1" applyAlignment="1">
      <alignment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8" fontId="8" fillId="0" borderId="24" xfId="0" applyNumberFormat="1" applyFont="1" applyBorder="1" applyAlignment="1">
      <alignment horizontal="center" vertical="center" wrapText="1"/>
    </xf>
    <xf numFmtId="8" fontId="0" fillId="0" borderId="24" xfId="0" applyNumberFormat="1" applyBorder="1" applyAlignment="1">
      <alignment wrapText="1"/>
    </xf>
    <xf numFmtId="8" fontId="1" fillId="0" borderId="25" xfId="0" applyNumberFormat="1" applyFont="1" applyBorder="1" applyAlignment="1">
      <alignment wrapText="1"/>
    </xf>
    <xf numFmtId="8" fontId="0" fillId="0" borderId="25" xfId="0" applyNumberForma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sqref="A1:K1"/>
    </sheetView>
  </sheetViews>
  <sheetFormatPr defaultRowHeight="14.4" x14ac:dyDescent="0.3"/>
  <cols>
    <col min="1" max="1" width="14.21875" customWidth="1"/>
    <col min="2" max="2" width="9.5546875" style="11" customWidth="1"/>
    <col min="3" max="3" width="18.77734375" customWidth="1"/>
    <col min="4" max="4" width="10.77734375" customWidth="1"/>
    <col min="5" max="5" width="11.5546875" customWidth="1"/>
    <col min="7" max="7" width="10.33203125" bestFit="1" customWidth="1"/>
    <col min="9" max="9" width="10.77734375" customWidth="1"/>
    <col min="10" max="10" width="9.77734375" customWidth="1"/>
    <col min="11" max="11" width="11.21875" customWidth="1"/>
    <col min="12" max="12" width="20.44140625" customWidth="1"/>
  </cols>
  <sheetData>
    <row r="1" spans="1:14" x14ac:dyDescent="0.3">
      <c r="A1" s="78" t="s">
        <v>84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4" ht="15" thickBot="1" x14ac:dyDescent="0.3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79.2" x14ac:dyDescent="0.3">
      <c r="A4" s="9" t="s">
        <v>7</v>
      </c>
      <c r="B4" s="10" t="s">
        <v>16</v>
      </c>
      <c r="C4" s="8" t="s">
        <v>6</v>
      </c>
      <c r="D4" s="8" t="s">
        <v>5</v>
      </c>
      <c r="E4" s="8" t="s">
        <v>4</v>
      </c>
      <c r="F4" s="8" t="s">
        <v>14</v>
      </c>
      <c r="G4" s="8" t="s">
        <v>13</v>
      </c>
      <c r="H4" s="8" t="s">
        <v>3</v>
      </c>
      <c r="I4" s="5" t="s">
        <v>2</v>
      </c>
      <c r="J4" s="4" t="s">
        <v>1</v>
      </c>
      <c r="K4" s="3" t="s">
        <v>0</v>
      </c>
    </row>
    <row r="5" spans="1:14" ht="26.4" x14ac:dyDescent="0.3">
      <c r="A5" s="2" t="s">
        <v>12</v>
      </c>
      <c r="B5" s="2" t="s">
        <v>17</v>
      </c>
      <c r="C5" s="2" t="s">
        <v>11</v>
      </c>
      <c r="D5" s="20">
        <v>53</v>
      </c>
      <c r="E5" s="20">
        <v>1</v>
      </c>
      <c r="F5" s="20">
        <f>SUM(D5*E5)</f>
        <v>53</v>
      </c>
      <c r="G5" s="20">
        <v>7</v>
      </c>
      <c r="H5" s="20">
        <f>SUM(F5*G5)</f>
        <v>371</v>
      </c>
      <c r="I5" s="23">
        <v>265</v>
      </c>
      <c r="J5" s="23">
        <v>0</v>
      </c>
      <c r="K5" s="23">
        <v>106</v>
      </c>
    </row>
    <row r="6" spans="1:14" ht="26.4" x14ac:dyDescent="0.3">
      <c r="A6" s="14" t="s">
        <v>27</v>
      </c>
      <c r="B6" s="2" t="s">
        <v>17</v>
      </c>
      <c r="C6" s="2" t="s">
        <v>18</v>
      </c>
      <c r="D6" s="20">
        <v>12</v>
      </c>
      <c r="E6" s="20">
        <v>3</v>
      </c>
      <c r="F6" s="20">
        <v>36</v>
      </c>
      <c r="G6" s="20">
        <v>34</v>
      </c>
      <c r="H6" s="20">
        <f t="shared" ref="H6:H9" si="0">SUM(F6*G6)</f>
        <v>1224</v>
      </c>
      <c r="I6" s="23">
        <v>1512</v>
      </c>
      <c r="J6" s="23">
        <v>0</v>
      </c>
      <c r="K6" s="23">
        <v>432.09</v>
      </c>
    </row>
    <row r="7" spans="1:14" ht="26.4" x14ac:dyDescent="0.3">
      <c r="A7" s="14" t="s">
        <v>28</v>
      </c>
      <c r="B7" s="2" t="s">
        <v>17</v>
      </c>
      <c r="C7" s="2" t="s">
        <v>19</v>
      </c>
      <c r="D7" s="20">
        <v>1</v>
      </c>
      <c r="E7" s="20">
        <v>1</v>
      </c>
      <c r="F7" s="20">
        <v>1</v>
      </c>
      <c r="G7" s="20">
        <v>160</v>
      </c>
      <c r="H7" s="20">
        <f t="shared" si="0"/>
        <v>160</v>
      </c>
      <c r="I7" s="23">
        <v>320</v>
      </c>
      <c r="J7" s="23">
        <v>0</v>
      </c>
      <c r="K7" s="23">
        <v>-160</v>
      </c>
    </row>
    <row r="8" spans="1:14" ht="42.6" customHeight="1" x14ac:dyDescent="0.3">
      <c r="A8" s="14" t="s">
        <v>29</v>
      </c>
      <c r="B8" s="2" t="s">
        <v>17</v>
      </c>
      <c r="C8" s="13" t="s">
        <v>20</v>
      </c>
      <c r="D8" s="20">
        <v>9</v>
      </c>
      <c r="E8" s="20">
        <v>1</v>
      </c>
      <c r="F8" s="20">
        <v>9</v>
      </c>
      <c r="G8" s="20">
        <v>32</v>
      </c>
      <c r="H8" s="20">
        <f t="shared" si="0"/>
        <v>288</v>
      </c>
      <c r="I8" s="23">
        <v>128</v>
      </c>
      <c r="J8" s="23">
        <v>0</v>
      </c>
      <c r="K8" s="23">
        <v>160</v>
      </c>
    </row>
    <row r="9" spans="1:14" ht="55.2" x14ac:dyDescent="0.3">
      <c r="A9" s="14" t="s">
        <v>33</v>
      </c>
      <c r="B9" s="2" t="s">
        <v>17</v>
      </c>
      <c r="C9" s="15" t="s">
        <v>21</v>
      </c>
      <c r="D9" s="20">
        <v>9</v>
      </c>
      <c r="E9" s="20">
        <v>2</v>
      </c>
      <c r="F9" s="20">
        <v>18</v>
      </c>
      <c r="G9" s="20">
        <v>5</v>
      </c>
      <c r="H9" s="20">
        <f t="shared" si="0"/>
        <v>90</v>
      </c>
      <c r="I9" s="23">
        <v>40</v>
      </c>
      <c r="J9" s="23">
        <v>0</v>
      </c>
      <c r="K9" s="23">
        <v>50</v>
      </c>
    </row>
    <row r="10" spans="1:14" s="7" customFormat="1" ht="39" customHeight="1" x14ac:dyDescent="0.3">
      <c r="A10" s="64" t="s">
        <v>10</v>
      </c>
      <c r="B10" s="64"/>
      <c r="C10" s="64"/>
      <c r="D10" s="21">
        <f>SUM(D5)</f>
        <v>53</v>
      </c>
      <c r="E10" s="21">
        <f>SUM(F10/D10)</f>
        <v>2.2075471698113209</v>
      </c>
      <c r="F10" s="22">
        <f>SUM(F5:F9)</f>
        <v>117</v>
      </c>
      <c r="G10" s="21">
        <f>SUM(H10/F10)</f>
        <v>18.23076923076923</v>
      </c>
      <c r="H10" s="22">
        <f>SUM(H5:H9)</f>
        <v>2133</v>
      </c>
      <c r="I10" s="24">
        <f>SUM(I5:I9)</f>
        <v>2265</v>
      </c>
      <c r="J10" s="25">
        <f>SUM(J5:J9)</f>
        <v>0</v>
      </c>
      <c r="K10" s="25">
        <f>SUM(K5:K9)</f>
        <v>588.08999999999992</v>
      </c>
      <c r="L10"/>
      <c r="M10"/>
      <c r="N10"/>
    </row>
    <row r="11" spans="1:14" x14ac:dyDescent="0.3">
      <c r="A11" s="65" t="s">
        <v>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4" ht="26.4" x14ac:dyDescent="0.3">
      <c r="A12" s="2">
        <v>275.39999999999998</v>
      </c>
      <c r="B12" s="2" t="s">
        <v>17</v>
      </c>
      <c r="C12" s="2" t="s">
        <v>22</v>
      </c>
      <c r="D12" s="20">
        <v>53</v>
      </c>
      <c r="E12" s="20">
        <v>1</v>
      </c>
      <c r="F12" s="20">
        <v>53</v>
      </c>
      <c r="G12" s="20">
        <v>2.3599999999999999E-2</v>
      </c>
      <c r="H12" s="20">
        <f>SUM(F12*G12)</f>
        <v>1.2507999999999999</v>
      </c>
      <c r="I12" s="19">
        <v>1.2507999999999999</v>
      </c>
      <c r="J12" s="19">
        <f>SUM(H12-I12)</f>
        <v>0</v>
      </c>
      <c r="K12" s="19">
        <v>0</v>
      </c>
    </row>
    <row r="13" spans="1:14" ht="26.4" x14ac:dyDescent="0.3">
      <c r="A13" s="2">
        <v>275.39999999999998</v>
      </c>
      <c r="B13" s="2" t="s">
        <v>17</v>
      </c>
      <c r="C13" s="2" t="s">
        <v>23</v>
      </c>
      <c r="D13" s="20">
        <v>12</v>
      </c>
      <c r="E13" s="20">
        <v>3</v>
      </c>
      <c r="F13" s="20">
        <v>36</v>
      </c>
      <c r="G13" s="20">
        <v>2.3599999999999999E-2</v>
      </c>
      <c r="H13" s="20">
        <f t="shared" ref="H13:H16" si="1">SUM(F13*G13)</f>
        <v>0.84960000000000002</v>
      </c>
      <c r="I13" s="19">
        <v>1.4867999999999999</v>
      </c>
      <c r="J13" s="19">
        <v>0</v>
      </c>
      <c r="K13" s="19">
        <f>H13-I13</f>
        <v>-0.63719999999999988</v>
      </c>
    </row>
    <row r="14" spans="1:14" ht="26.4" x14ac:dyDescent="0.3">
      <c r="A14" s="2">
        <v>275.39999999999998</v>
      </c>
      <c r="B14" s="2" t="s">
        <v>17</v>
      </c>
      <c r="C14" s="2" t="s">
        <v>24</v>
      </c>
      <c r="D14" s="20">
        <v>1</v>
      </c>
      <c r="E14" s="20">
        <v>1</v>
      </c>
      <c r="F14" s="20">
        <v>1</v>
      </c>
      <c r="G14" s="20">
        <v>2.3599999999999999E-2</v>
      </c>
      <c r="H14" s="20">
        <f t="shared" si="1"/>
        <v>2.3599999999999999E-2</v>
      </c>
      <c r="I14" s="19">
        <v>4.7199999999999999E-2</v>
      </c>
      <c r="J14" s="19">
        <v>0</v>
      </c>
      <c r="K14" s="19">
        <f>SUM(H14-I14)</f>
        <v>-2.3599999999999999E-2</v>
      </c>
    </row>
    <row r="15" spans="1:14" ht="55.8" x14ac:dyDescent="0.3">
      <c r="A15" s="2">
        <v>275.39999999999998</v>
      </c>
      <c r="B15" s="2" t="s">
        <v>17</v>
      </c>
      <c r="C15" s="13" t="s">
        <v>25</v>
      </c>
      <c r="D15" s="20">
        <v>9</v>
      </c>
      <c r="E15" s="20">
        <v>1</v>
      </c>
      <c r="F15" s="20">
        <v>9</v>
      </c>
      <c r="G15" s="20">
        <v>2.3599999999999999E-2</v>
      </c>
      <c r="H15" s="20">
        <f t="shared" si="1"/>
        <v>0.21240000000000001</v>
      </c>
      <c r="I15" s="19">
        <v>9.4399999999999998E-2</v>
      </c>
      <c r="J15" s="19">
        <v>0</v>
      </c>
      <c r="K15" s="19">
        <f>SUM(H15-I15)</f>
        <v>0.11800000000000001</v>
      </c>
    </row>
    <row r="16" spans="1:14" ht="69.599999999999994" x14ac:dyDescent="0.3">
      <c r="A16" s="2">
        <v>275.39999999999998</v>
      </c>
      <c r="B16" s="2" t="s">
        <v>17</v>
      </c>
      <c r="C16" s="13" t="s">
        <v>26</v>
      </c>
      <c r="D16" s="20">
        <v>9</v>
      </c>
      <c r="E16" s="20">
        <v>2</v>
      </c>
      <c r="F16" s="20">
        <v>18</v>
      </c>
      <c r="G16" s="20">
        <v>2.3599999999999999E-2</v>
      </c>
      <c r="H16" s="20">
        <f t="shared" si="1"/>
        <v>0.42480000000000001</v>
      </c>
      <c r="I16" s="19">
        <v>0.1888</v>
      </c>
      <c r="J16" s="19">
        <v>0</v>
      </c>
      <c r="K16" s="19">
        <f>SUM(H16-I16)</f>
        <v>0.23600000000000002</v>
      </c>
    </row>
    <row r="17" spans="1:11" ht="25.95" customHeight="1" x14ac:dyDescent="0.3">
      <c r="A17" s="61" t="s">
        <v>34</v>
      </c>
      <c r="B17" s="61"/>
      <c r="C17" s="61"/>
      <c r="D17" s="21">
        <v>53</v>
      </c>
      <c r="E17" s="21">
        <f>SUM(F17/D17)</f>
        <v>2.2075471698113209</v>
      </c>
      <c r="F17" s="22">
        <f>SUM(F12:F16)</f>
        <v>117</v>
      </c>
      <c r="G17" s="21">
        <f>SUM(G12:G16)</f>
        <v>0.11799999999999999</v>
      </c>
      <c r="H17" s="22">
        <f>SUM(H12:H16)</f>
        <v>2.7612000000000001</v>
      </c>
      <c r="I17" s="19">
        <f>SUM(I12:I16)</f>
        <v>3.0679999999999996</v>
      </c>
      <c r="J17" s="19">
        <v>0</v>
      </c>
      <c r="K17" s="19">
        <f>SUM(K12:K16)</f>
        <v>-0.30679999999999985</v>
      </c>
    </row>
    <row r="18" spans="1:11" x14ac:dyDescent="0.3">
      <c r="D18" s="6"/>
      <c r="E18" s="6"/>
      <c r="F18" s="6"/>
      <c r="G18" s="6"/>
      <c r="H18" s="6"/>
    </row>
    <row r="19" spans="1:11" ht="15" thickBot="1" x14ac:dyDescent="0.35">
      <c r="A19" s="1"/>
      <c r="B19" s="12"/>
    </row>
    <row r="20" spans="1:11" ht="79.2" x14ac:dyDescent="0.3">
      <c r="A20" s="16" t="s">
        <v>7</v>
      </c>
      <c r="B20" s="16" t="s">
        <v>16</v>
      </c>
      <c r="C20" s="16" t="s">
        <v>6</v>
      </c>
      <c r="D20" s="17" t="s">
        <v>5</v>
      </c>
      <c r="E20" s="17" t="s">
        <v>30</v>
      </c>
      <c r="F20" s="17" t="s">
        <v>56</v>
      </c>
      <c r="G20" s="17" t="s">
        <v>31</v>
      </c>
      <c r="H20" s="17" t="s">
        <v>32</v>
      </c>
      <c r="I20" s="5" t="s">
        <v>2</v>
      </c>
      <c r="J20" s="4" t="s">
        <v>1</v>
      </c>
      <c r="K20" s="3" t="s">
        <v>0</v>
      </c>
    </row>
    <row r="21" spans="1:11" x14ac:dyDescent="0.3">
      <c r="A21" s="61" t="s">
        <v>8</v>
      </c>
      <c r="B21" s="61"/>
      <c r="C21" s="61"/>
      <c r="D21" s="21">
        <v>53</v>
      </c>
      <c r="E21" s="21">
        <f>SUM(F21/D21)</f>
        <v>4.4150943396226419</v>
      </c>
      <c r="F21" s="22">
        <f>117*2</f>
        <v>234</v>
      </c>
      <c r="G21" s="21">
        <f>H21/F21</f>
        <v>9.1271846153846159</v>
      </c>
      <c r="H21" s="22">
        <f>H10+H17</f>
        <v>2135.7611999999999</v>
      </c>
      <c r="I21" s="18">
        <f>SUM(I17,I10)</f>
        <v>2268.0680000000002</v>
      </c>
      <c r="J21" s="18">
        <f t="shared" ref="J21" si="2">SUM(J10,J17)</f>
        <v>0</v>
      </c>
      <c r="K21" s="18">
        <f>SUM(H21-I21)</f>
        <v>-132.30680000000029</v>
      </c>
    </row>
  </sheetData>
  <mergeCells count="6">
    <mergeCell ref="A1:K1"/>
    <mergeCell ref="A21:C21"/>
    <mergeCell ref="A3:K3"/>
    <mergeCell ref="A17:C17"/>
    <mergeCell ref="A10:C10"/>
    <mergeCell ref="A11:K1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opLeftCell="C13" workbookViewId="0">
      <selection activeCell="H6" sqref="H6"/>
    </sheetView>
  </sheetViews>
  <sheetFormatPr defaultRowHeight="14.4" x14ac:dyDescent="0.3"/>
  <cols>
    <col min="2" max="3" width="25.109375" style="11" customWidth="1"/>
    <col min="4" max="4" width="16.21875" style="11" customWidth="1"/>
    <col min="5" max="5" width="18.44140625" style="11" customWidth="1"/>
    <col min="6" max="6" width="19.109375" style="11" customWidth="1"/>
    <col min="7" max="7" width="23.109375" style="11" customWidth="1"/>
    <col min="8" max="8" width="19.109375" style="11" customWidth="1"/>
    <col min="9" max="9" width="14.109375" style="11" customWidth="1"/>
  </cols>
  <sheetData>
    <row r="2" spans="2:9" s="11" customFormat="1" ht="55.2" x14ac:dyDescent="0.3">
      <c r="B2" s="35" t="s">
        <v>46</v>
      </c>
      <c r="C2" s="35" t="s">
        <v>47</v>
      </c>
      <c r="D2" s="35" t="s">
        <v>48</v>
      </c>
      <c r="E2" s="35" t="s">
        <v>49</v>
      </c>
      <c r="F2" s="35" t="s">
        <v>50</v>
      </c>
      <c r="G2" s="35" t="s">
        <v>59</v>
      </c>
      <c r="H2" s="35" t="s">
        <v>58</v>
      </c>
      <c r="I2" s="35" t="s">
        <v>51</v>
      </c>
    </row>
    <row r="3" spans="2:9" x14ac:dyDescent="0.3">
      <c r="B3" s="36" t="s">
        <v>17</v>
      </c>
      <c r="C3" s="36" t="s">
        <v>11</v>
      </c>
      <c r="D3" s="37">
        <v>53</v>
      </c>
      <c r="E3" s="37">
        <v>7</v>
      </c>
      <c r="F3" s="38">
        <v>11.845000000000001</v>
      </c>
      <c r="G3" s="38">
        <f>SUM(F3*E3*D3)</f>
        <v>4394.4949999999999</v>
      </c>
      <c r="H3" s="38">
        <f>SUM(G3*0.33)</f>
        <v>1450.18335</v>
      </c>
      <c r="I3" s="38">
        <f>SUM(G3+H3)</f>
        <v>5844.6783500000001</v>
      </c>
    </row>
    <row r="4" spans="2:9" x14ac:dyDescent="0.3">
      <c r="B4" s="36" t="s">
        <v>17</v>
      </c>
      <c r="C4" s="36" t="s">
        <v>52</v>
      </c>
      <c r="D4" s="37">
        <v>36</v>
      </c>
      <c r="E4" s="37">
        <v>34</v>
      </c>
      <c r="F4" s="38">
        <v>11.845000000000001</v>
      </c>
      <c r="G4" s="38">
        <f t="shared" ref="G4:G7" si="0">SUM(F4*E4*D4)</f>
        <v>14498.28</v>
      </c>
      <c r="H4" s="38">
        <f t="shared" ref="H4:H7" si="1">SUM(G4*0.33)</f>
        <v>4784.4324000000006</v>
      </c>
      <c r="I4" s="38">
        <f t="shared" ref="I4:I7" si="2">SUM(G4+H4)</f>
        <v>19282.7124</v>
      </c>
    </row>
    <row r="5" spans="2:9" x14ac:dyDescent="0.3">
      <c r="B5" s="36" t="s">
        <v>17</v>
      </c>
      <c r="C5" s="36" t="s">
        <v>53</v>
      </c>
      <c r="D5" s="37">
        <v>1</v>
      </c>
      <c r="E5" s="37">
        <v>160</v>
      </c>
      <c r="F5" s="38">
        <v>11.845000000000001</v>
      </c>
      <c r="G5" s="38">
        <f t="shared" si="0"/>
        <v>1895.2</v>
      </c>
      <c r="H5" s="38">
        <f t="shared" si="1"/>
        <v>625.41600000000005</v>
      </c>
      <c r="I5" s="38">
        <f t="shared" si="2"/>
        <v>2520.616</v>
      </c>
    </row>
    <row r="6" spans="2:9" ht="27.6" x14ac:dyDescent="0.3">
      <c r="B6" s="36" t="s">
        <v>17</v>
      </c>
      <c r="C6" s="36" t="s">
        <v>54</v>
      </c>
      <c r="D6" s="37">
        <v>9</v>
      </c>
      <c r="E6" s="37">
        <v>32</v>
      </c>
      <c r="F6" s="38">
        <v>11.845000000000001</v>
      </c>
      <c r="G6" s="38">
        <f t="shared" si="0"/>
        <v>3411.36</v>
      </c>
      <c r="H6" s="38">
        <f t="shared" si="1"/>
        <v>1125.7488000000001</v>
      </c>
      <c r="I6" s="38">
        <f t="shared" si="2"/>
        <v>4537.1088</v>
      </c>
    </row>
    <row r="7" spans="2:9" ht="27.6" x14ac:dyDescent="0.3">
      <c r="B7" s="36" t="s">
        <v>17</v>
      </c>
      <c r="C7" s="36" t="s">
        <v>57</v>
      </c>
      <c r="D7" s="37">
        <v>18</v>
      </c>
      <c r="E7" s="37">
        <v>5</v>
      </c>
      <c r="F7" s="38">
        <v>11.845000000000001</v>
      </c>
      <c r="G7" s="38">
        <f t="shared" si="0"/>
        <v>1066.05</v>
      </c>
      <c r="H7" s="38">
        <f t="shared" si="1"/>
        <v>351.79649999999998</v>
      </c>
      <c r="I7" s="38">
        <f t="shared" si="2"/>
        <v>1417.8464999999999</v>
      </c>
    </row>
    <row r="8" spans="2:9" x14ac:dyDescent="0.3">
      <c r="B8" s="66" t="s">
        <v>51</v>
      </c>
      <c r="C8" s="66"/>
      <c r="D8" s="66"/>
      <c r="E8" s="37"/>
      <c r="F8" s="37"/>
      <c r="G8" s="37"/>
      <c r="H8" s="37"/>
      <c r="I8" s="38">
        <f>SUM(I3:I7)</f>
        <v>33602.962050000002</v>
      </c>
    </row>
    <row r="10" spans="2:9" ht="55.2" x14ac:dyDescent="0.3">
      <c r="B10" s="35" t="s">
        <v>46</v>
      </c>
      <c r="C10" s="35" t="s">
        <v>47</v>
      </c>
      <c r="D10" s="35" t="s">
        <v>48</v>
      </c>
      <c r="E10" s="35" t="s">
        <v>49</v>
      </c>
      <c r="F10" s="35" t="s">
        <v>50</v>
      </c>
      <c r="G10" s="35" t="s">
        <v>59</v>
      </c>
      <c r="H10" s="35" t="s">
        <v>58</v>
      </c>
      <c r="I10" s="35" t="s">
        <v>51</v>
      </c>
    </row>
    <row r="11" spans="2:9" x14ac:dyDescent="0.3">
      <c r="B11" s="36" t="s">
        <v>17</v>
      </c>
      <c r="C11" s="36" t="s">
        <v>11</v>
      </c>
      <c r="D11" s="37">
        <v>53</v>
      </c>
      <c r="E11" s="20">
        <v>1.2507999999999999</v>
      </c>
      <c r="F11" s="38">
        <v>11.845000000000001</v>
      </c>
      <c r="G11" s="38">
        <f>SUM(F11*E11*D11)</f>
        <v>785.23347799999999</v>
      </c>
      <c r="H11" s="38">
        <f>SUM(G11*0.33)</f>
        <v>259.12704774000002</v>
      </c>
      <c r="I11" s="38">
        <f>SUM(G11+H11)</f>
        <v>1044.36052574</v>
      </c>
    </row>
    <row r="12" spans="2:9" x14ac:dyDescent="0.3">
      <c r="B12" s="36" t="s">
        <v>17</v>
      </c>
      <c r="C12" s="36" t="s">
        <v>52</v>
      </c>
      <c r="D12" s="37">
        <v>36</v>
      </c>
      <c r="E12" s="20">
        <v>0.84960000000000002</v>
      </c>
      <c r="F12" s="38">
        <v>11.845000000000001</v>
      </c>
      <c r="G12" s="38">
        <f t="shared" ref="G12:G15" si="3">SUM(F12*E12*D12)</f>
        <v>362.28643200000005</v>
      </c>
      <c r="H12" s="38">
        <f t="shared" ref="H12:H15" si="4">SUM(G12*0.33)</f>
        <v>119.55452256000002</v>
      </c>
      <c r="I12" s="38">
        <f t="shared" ref="I12:I15" si="5">SUM(G12+H12)</f>
        <v>481.84095456000006</v>
      </c>
    </row>
    <row r="13" spans="2:9" x14ac:dyDescent="0.3">
      <c r="B13" s="36" t="s">
        <v>17</v>
      </c>
      <c r="C13" s="36" t="s">
        <v>53</v>
      </c>
      <c r="D13" s="37">
        <v>1</v>
      </c>
      <c r="E13" s="20">
        <v>2.3599999999999999E-2</v>
      </c>
      <c r="F13" s="38">
        <v>11.845000000000001</v>
      </c>
      <c r="G13" s="38">
        <f t="shared" si="3"/>
        <v>0.27954200000000001</v>
      </c>
      <c r="H13" s="38">
        <f t="shared" si="4"/>
        <v>9.2248860000000002E-2</v>
      </c>
      <c r="I13" s="38">
        <f t="shared" si="5"/>
        <v>0.37179086</v>
      </c>
    </row>
    <row r="14" spans="2:9" ht="27.6" x14ac:dyDescent="0.3">
      <c r="B14" s="36" t="s">
        <v>17</v>
      </c>
      <c r="C14" s="36" t="s">
        <v>54</v>
      </c>
      <c r="D14" s="37">
        <v>9</v>
      </c>
      <c r="E14" s="20">
        <v>0.21240000000000001</v>
      </c>
      <c r="F14" s="38">
        <v>11.845000000000001</v>
      </c>
      <c r="G14" s="38">
        <f t="shared" si="3"/>
        <v>22.642902000000003</v>
      </c>
      <c r="H14" s="38">
        <f t="shared" si="4"/>
        <v>7.4721576600000015</v>
      </c>
      <c r="I14" s="38">
        <f t="shared" si="5"/>
        <v>30.115059660000004</v>
      </c>
    </row>
    <row r="15" spans="2:9" ht="27.6" x14ac:dyDescent="0.3">
      <c r="B15" s="36" t="s">
        <v>17</v>
      </c>
      <c r="C15" s="36" t="s">
        <v>57</v>
      </c>
      <c r="D15" s="37">
        <v>18</v>
      </c>
      <c r="E15" s="20">
        <v>0.42480000000000001</v>
      </c>
      <c r="F15" s="38">
        <v>11.845000000000001</v>
      </c>
      <c r="G15" s="38">
        <f t="shared" si="3"/>
        <v>90.571608000000012</v>
      </c>
      <c r="H15" s="38">
        <f t="shared" si="4"/>
        <v>29.888630640000006</v>
      </c>
      <c r="I15" s="38">
        <f t="shared" si="5"/>
        <v>120.46023864000001</v>
      </c>
    </row>
    <row r="16" spans="2:9" x14ac:dyDescent="0.3">
      <c r="B16" s="66" t="s">
        <v>60</v>
      </c>
      <c r="C16" s="66"/>
      <c r="D16" s="66"/>
      <c r="E16" s="37"/>
      <c r="F16" s="37"/>
      <c r="G16" s="37"/>
      <c r="H16" s="37"/>
      <c r="I16" s="38">
        <f>SUM(I11:I15)</f>
        <v>1677.1485694599999</v>
      </c>
    </row>
    <row r="18" spans="9:9" x14ac:dyDescent="0.3">
      <c r="I18" s="39">
        <f>SUM(I8,I16)</f>
        <v>35280.11061946</v>
      </c>
    </row>
  </sheetData>
  <mergeCells count="2">
    <mergeCell ref="B16:D16"/>
    <mergeCell ref="B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6" workbookViewId="0">
      <selection activeCell="J9" sqref="J9"/>
    </sheetView>
  </sheetViews>
  <sheetFormatPr defaultRowHeight="14.4" x14ac:dyDescent="0.3"/>
  <cols>
    <col min="1" max="1" width="15.77734375" style="11" customWidth="1"/>
    <col min="2" max="2" width="11.88671875" style="11" customWidth="1"/>
    <col min="3" max="3" width="12.5546875" style="11" customWidth="1"/>
    <col min="4" max="4" width="11.33203125" style="11" customWidth="1"/>
    <col min="5" max="8" width="15.77734375" style="11" customWidth="1"/>
    <col min="9" max="16384" width="8.88671875" style="11"/>
  </cols>
  <sheetData>
    <row r="1" spans="1:8" ht="15" thickBot="1" x14ac:dyDescent="0.35">
      <c r="A1" s="11" t="s">
        <v>35</v>
      </c>
    </row>
    <row r="2" spans="1:8" ht="15" thickBot="1" x14ac:dyDescent="0.35">
      <c r="A2" s="72" t="s">
        <v>36</v>
      </c>
      <c r="B2" s="73"/>
      <c r="C2" s="73"/>
      <c r="D2" s="73"/>
      <c r="E2" s="73"/>
      <c r="F2" s="74"/>
    </row>
    <row r="3" spans="1:8" ht="26.4" customHeight="1" thickBot="1" x14ac:dyDescent="0.35">
      <c r="A3" s="75" t="s">
        <v>61</v>
      </c>
      <c r="B3" s="76"/>
      <c r="C3" s="76"/>
      <c r="D3" s="76"/>
      <c r="E3" s="76"/>
      <c r="F3" s="77"/>
    </row>
    <row r="4" spans="1:8" ht="37.200000000000003" customHeight="1" thickBot="1" x14ac:dyDescent="0.35">
      <c r="A4" s="26" t="s">
        <v>37</v>
      </c>
      <c r="B4" s="27" t="s">
        <v>38</v>
      </c>
      <c r="C4" s="27" t="s">
        <v>39</v>
      </c>
      <c r="D4" s="27" t="s">
        <v>55</v>
      </c>
      <c r="E4" s="27" t="s">
        <v>40</v>
      </c>
      <c r="F4" s="27" t="s">
        <v>41</v>
      </c>
    </row>
    <row r="5" spans="1:8" ht="30" customHeight="1" thickBot="1" x14ac:dyDescent="0.35">
      <c r="A5" s="28" t="s">
        <v>42</v>
      </c>
      <c r="B5" s="29" t="s">
        <v>43</v>
      </c>
      <c r="C5" s="30">
        <v>2000</v>
      </c>
      <c r="D5" s="30">
        <v>2000</v>
      </c>
      <c r="E5" s="29" t="s">
        <v>43</v>
      </c>
      <c r="F5" s="30">
        <v>2000</v>
      </c>
    </row>
    <row r="6" spans="1:8" ht="64.2" customHeight="1" thickBot="1" x14ac:dyDescent="0.35">
      <c r="A6" s="31" t="s">
        <v>44</v>
      </c>
      <c r="B6" s="32" t="s">
        <v>43</v>
      </c>
      <c r="C6" s="33">
        <v>35280.11</v>
      </c>
      <c r="D6" s="33"/>
      <c r="E6" s="29" t="s">
        <v>43</v>
      </c>
      <c r="F6" s="33">
        <f>SUM(C6)</f>
        <v>35280.11</v>
      </c>
    </row>
    <row r="7" spans="1:8" ht="30" customHeight="1" thickBot="1" x14ac:dyDescent="0.35">
      <c r="A7" s="31" t="s">
        <v>73</v>
      </c>
      <c r="B7" s="42"/>
      <c r="C7" s="43"/>
      <c r="D7" s="43"/>
      <c r="E7" s="42"/>
      <c r="F7" s="33">
        <v>58012.84</v>
      </c>
    </row>
    <row r="8" spans="1:8" ht="30" customHeight="1" thickBot="1" x14ac:dyDescent="0.35">
      <c r="A8" s="31" t="s">
        <v>72</v>
      </c>
      <c r="B8" s="42"/>
      <c r="C8" s="43"/>
      <c r="D8" s="43"/>
      <c r="E8" s="42"/>
      <c r="F8" s="33">
        <v>57981.5</v>
      </c>
    </row>
    <row r="9" spans="1:8" ht="30" customHeight="1" thickBot="1" x14ac:dyDescent="0.35">
      <c r="A9" s="69" t="s">
        <v>45</v>
      </c>
      <c r="B9" s="70"/>
      <c r="C9" s="70"/>
      <c r="D9" s="70"/>
      <c r="E9" s="71"/>
      <c r="F9" s="34">
        <f>SUM(F5:F8)</f>
        <v>153274.45000000001</v>
      </c>
    </row>
    <row r="12" spans="1:8" ht="15" thickBot="1" x14ac:dyDescent="0.35"/>
    <row r="13" spans="1:8" ht="45" customHeight="1" x14ac:dyDescent="0.3">
      <c r="A13" s="47" t="s">
        <v>66</v>
      </c>
      <c r="B13" s="48" t="s">
        <v>62</v>
      </c>
      <c r="C13" s="48" t="s">
        <v>63</v>
      </c>
      <c r="D13" s="48" t="s">
        <v>64</v>
      </c>
      <c r="E13" s="49" t="s">
        <v>67</v>
      </c>
      <c r="F13" s="49" t="s">
        <v>65</v>
      </c>
      <c r="G13" s="50" t="s">
        <v>75</v>
      </c>
      <c r="H13" s="51" t="s">
        <v>76</v>
      </c>
    </row>
    <row r="14" spans="1:8" x14ac:dyDescent="0.3">
      <c r="A14" s="52" t="s">
        <v>11</v>
      </c>
      <c r="B14" s="40">
        <v>53</v>
      </c>
      <c r="C14" s="40">
        <v>24</v>
      </c>
      <c r="D14" s="40">
        <v>1</v>
      </c>
      <c r="E14" s="41">
        <v>27.33</v>
      </c>
      <c r="F14" s="41">
        <f>SUM(E14*D14*C14*B14)</f>
        <v>34763.759999999995</v>
      </c>
      <c r="G14" s="44">
        <f>SUM(F14*0.33)</f>
        <v>11472.040799999999</v>
      </c>
      <c r="H14" s="53">
        <f>SUM(F14+G14)</f>
        <v>46235.800799999997</v>
      </c>
    </row>
    <row r="15" spans="1:8" x14ac:dyDescent="0.3">
      <c r="A15" s="52" t="s">
        <v>52</v>
      </c>
      <c r="B15" s="40">
        <v>36</v>
      </c>
      <c r="C15" s="40">
        <v>5</v>
      </c>
      <c r="D15" s="40">
        <v>1</v>
      </c>
      <c r="E15" s="41">
        <v>27.33</v>
      </c>
      <c r="F15" s="41">
        <f t="shared" ref="F15:F18" si="0">SUM(E15*D15*C15*B15)</f>
        <v>4919.3999999999996</v>
      </c>
      <c r="G15" s="44">
        <f t="shared" ref="G15:G30" si="1">SUM(F15*0.33)</f>
        <v>1623.402</v>
      </c>
      <c r="H15" s="53">
        <f t="shared" ref="H15:H30" si="2">SUM(F15+G15)</f>
        <v>6542.8019999999997</v>
      </c>
    </row>
    <row r="16" spans="1:8" x14ac:dyDescent="0.3">
      <c r="A16" s="52" t="s">
        <v>53</v>
      </c>
      <c r="B16" s="40">
        <v>1</v>
      </c>
      <c r="C16" s="40">
        <v>0</v>
      </c>
      <c r="D16" s="40">
        <v>0</v>
      </c>
      <c r="E16" s="41">
        <v>27.33</v>
      </c>
      <c r="F16" s="41">
        <f t="shared" si="0"/>
        <v>0</v>
      </c>
      <c r="G16" s="44">
        <f t="shared" si="1"/>
        <v>0</v>
      </c>
      <c r="H16" s="53">
        <f t="shared" si="2"/>
        <v>0</v>
      </c>
    </row>
    <row r="17" spans="1:8" ht="27.6" x14ac:dyDescent="0.3">
      <c r="A17" s="54" t="s">
        <v>20</v>
      </c>
      <c r="B17" s="37">
        <v>9</v>
      </c>
      <c r="C17" s="37">
        <v>8</v>
      </c>
      <c r="D17" s="40">
        <v>1</v>
      </c>
      <c r="E17" s="41">
        <v>27.33</v>
      </c>
      <c r="F17" s="41">
        <f t="shared" si="0"/>
        <v>1967.7599999999998</v>
      </c>
      <c r="G17" s="44">
        <f t="shared" si="1"/>
        <v>649.36079999999993</v>
      </c>
      <c r="H17" s="53">
        <f t="shared" si="2"/>
        <v>2617.1207999999997</v>
      </c>
    </row>
    <row r="18" spans="1:8" ht="27.6" x14ac:dyDescent="0.3">
      <c r="A18" s="55" t="s">
        <v>74</v>
      </c>
      <c r="B18" s="37">
        <v>18</v>
      </c>
      <c r="C18" s="37">
        <v>4</v>
      </c>
      <c r="D18" s="40">
        <v>1</v>
      </c>
      <c r="E18" s="41">
        <v>27.33</v>
      </c>
      <c r="F18" s="41">
        <f t="shared" si="0"/>
        <v>1967.7599999999998</v>
      </c>
      <c r="G18" s="44">
        <f t="shared" si="1"/>
        <v>649.36079999999993</v>
      </c>
      <c r="H18" s="53">
        <f t="shared" si="2"/>
        <v>2617.1207999999997</v>
      </c>
    </row>
    <row r="19" spans="1:8" ht="15" thickBot="1" x14ac:dyDescent="0.35">
      <c r="A19" s="67" t="s">
        <v>83</v>
      </c>
      <c r="B19" s="68"/>
      <c r="C19" s="68"/>
      <c r="D19" s="68"/>
      <c r="E19" s="68"/>
      <c r="F19" s="58">
        <f>SUM(F14:F18)</f>
        <v>43618.68</v>
      </c>
      <c r="G19" s="58">
        <f>SUM(G14:G18)</f>
        <v>14394.1644</v>
      </c>
      <c r="H19" s="60">
        <f>SUM(H14:H18)</f>
        <v>58012.844399999987</v>
      </c>
    </row>
    <row r="20" spans="1:8" ht="15" thickBot="1" x14ac:dyDescent="0.35">
      <c r="G20" s="45"/>
      <c r="H20" s="39"/>
    </row>
    <row r="21" spans="1:8" ht="92.4" x14ac:dyDescent="0.3">
      <c r="A21" s="47" t="s">
        <v>71</v>
      </c>
      <c r="B21" s="48" t="s">
        <v>62</v>
      </c>
      <c r="C21" s="48" t="s">
        <v>63</v>
      </c>
      <c r="D21" s="48" t="s">
        <v>68</v>
      </c>
      <c r="E21" s="49" t="s">
        <v>81</v>
      </c>
      <c r="F21" s="49" t="s">
        <v>82</v>
      </c>
      <c r="G21" s="50" t="s">
        <v>75</v>
      </c>
      <c r="H21" s="51" t="s">
        <v>76</v>
      </c>
    </row>
    <row r="22" spans="1:8" x14ac:dyDescent="0.3">
      <c r="A22" s="52" t="s">
        <v>11</v>
      </c>
      <c r="B22" s="40">
        <v>53</v>
      </c>
      <c r="C22" s="40">
        <v>0</v>
      </c>
      <c r="D22" s="40">
        <v>0</v>
      </c>
      <c r="E22" s="41">
        <v>36.99</v>
      </c>
      <c r="F22" s="41">
        <f>SUM(E22*D22*C22*B22)</f>
        <v>0</v>
      </c>
      <c r="G22" s="44">
        <f t="shared" si="1"/>
        <v>0</v>
      </c>
      <c r="H22" s="53">
        <f t="shared" si="2"/>
        <v>0</v>
      </c>
    </row>
    <row r="23" spans="1:8" x14ac:dyDescent="0.3">
      <c r="A23" s="52" t="s">
        <v>52</v>
      </c>
      <c r="B23" s="40">
        <v>36</v>
      </c>
      <c r="C23" s="40">
        <v>18</v>
      </c>
      <c r="D23" s="40">
        <v>1</v>
      </c>
      <c r="E23" s="41">
        <v>44.55</v>
      </c>
      <c r="F23" s="41">
        <f t="shared" ref="F23:F29" si="3">SUM(E23*D23*C23*B23)</f>
        <v>28868.399999999998</v>
      </c>
      <c r="G23" s="44">
        <f t="shared" si="1"/>
        <v>9526.5720000000001</v>
      </c>
      <c r="H23" s="53">
        <f t="shared" si="2"/>
        <v>38394.971999999994</v>
      </c>
    </row>
    <row r="24" spans="1:8" x14ac:dyDescent="0.3">
      <c r="A24" s="52" t="s">
        <v>53</v>
      </c>
      <c r="B24" s="40">
        <v>1</v>
      </c>
      <c r="C24" s="40">
        <v>50</v>
      </c>
      <c r="D24" s="40">
        <v>4</v>
      </c>
      <c r="E24" s="41">
        <v>36.99</v>
      </c>
      <c r="F24" s="41">
        <f t="shared" si="3"/>
        <v>7398</v>
      </c>
      <c r="G24" s="44">
        <f t="shared" si="1"/>
        <v>2441.34</v>
      </c>
      <c r="H24" s="53">
        <f t="shared" si="2"/>
        <v>9839.34</v>
      </c>
    </row>
    <row r="25" spans="1:8" ht="41.4" x14ac:dyDescent="0.3">
      <c r="A25" s="54" t="s">
        <v>70</v>
      </c>
      <c r="B25" s="37">
        <v>9</v>
      </c>
      <c r="C25" s="40">
        <v>4</v>
      </c>
      <c r="D25" s="40">
        <v>2</v>
      </c>
      <c r="E25" s="41">
        <v>36.99</v>
      </c>
      <c r="F25" s="41">
        <f t="shared" si="3"/>
        <v>2663.28</v>
      </c>
      <c r="G25" s="44">
        <f t="shared" si="1"/>
        <v>878.88240000000008</v>
      </c>
      <c r="H25" s="53">
        <f t="shared" si="2"/>
        <v>3542.1624000000002</v>
      </c>
    </row>
    <row r="26" spans="1:8" ht="41.4" x14ac:dyDescent="0.3">
      <c r="A26" s="55" t="s">
        <v>69</v>
      </c>
      <c r="B26" s="37">
        <v>18</v>
      </c>
      <c r="C26" s="40">
        <v>1.5</v>
      </c>
      <c r="D26" s="40">
        <v>1</v>
      </c>
      <c r="E26" s="41">
        <v>36.99</v>
      </c>
      <c r="F26" s="41">
        <f t="shared" si="3"/>
        <v>998.73</v>
      </c>
      <c r="G26" s="44">
        <f t="shared" si="1"/>
        <v>329.58090000000004</v>
      </c>
      <c r="H26" s="53">
        <f t="shared" si="2"/>
        <v>1328.3108999999999</v>
      </c>
    </row>
    <row r="27" spans="1:8" ht="105.6" x14ac:dyDescent="0.3">
      <c r="A27" s="56" t="s">
        <v>78</v>
      </c>
      <c r="B27" s="37">
        <v>1</v>
      </c>
      <c r="C27" s="46">
        <v>80</v>
      </c>
      <c r="D27" s="40">
        <v>1</v>
      </c>
      <c r="E27" s="41">
        <v>36.99</v>
      </c>
      <c r="F27" s="41">
        <f t="shared" si="3"/>
        <v>2959.2000000000003</v>
      </c>
      <c r="G27" s="44">
        <f t="shared" si="1"/>
        <v>976.53600000000017</v>
      </c>
      <c r="H27" s="53">
        <f t="shared" si="2"/>
        <v>3935.7360000000003</v>
      </c>
    </row>
    <row r="28" spans="1:8" ht="92.4" x14ac:dyDescent="0.3">
      <c r="A28" s="56" t="s">
        <v>79</v>
      </c>
      <c r="B28" s="37">
        <v>1</v>
      </c>
      <c r="C28" s="46">
        <v>10</v>
      </c>
      <c r="D28" s="40">
        <v>1</v>
      </c>
      <c r="E28" s="41">
        <v>44.55</v>
      </c>
      <c r="F28" s="41">
        <f t="shared" si="3"/>
        <v>445.5</v>
      </c>
      <c r="G28" s="44">
        <f t="shared" si="1"/>
        <v>147.01500000000001</v>
      </c>
      <c r="H28" s="53">
        <f t="shared" si="2"/>
        <v>592.51499999999999</v>
      </c>
    </row>
    <row r="29" spans="1:8" ht="105.6" x14ac:dyDescent="0.3">
      <c r="A29" s="56" t="s">
        <v>80</v>
      </c>
      <c r="B29" s="37">
        <v>1</v>
      </c>
      <c r="C29" s="46">
        <v>5</v>
      </c>
      <c r="D29" s="40">
        <v>1</v>
      </c>
      <c r="E29" s="41">
        <v>52.4</v>
      </c>
      <c r="F29" s="41">
        <f t="shared" si="3"/>
        <v>262</v>
      </c>
      <c r="G29" s="44">
        <f t="shared" si="1"/>
        <v>86.460000000000008</v>
      </c>
      <c r="H29" s="53">
        <f t="shared" si="2"/>
        <v>348.46000000000004</v>
      </c>
    </row>
    <row r="30" spans="1:8" ht="15" thickBot="1" x14ac:dyDescent="0.35">
      <c r="A30" s="67" t="s">
        <v>77</v>
      </c>
      <c r="B30" s="68"/>
      <c r="C30" s="68"/>
      <c r="D30" s="68"/>
      <c r="E30" s="68"/>
      <c r="F30" s="57">
        <f>SUM(F22:F29)</f>
        <v>43595.109999999993</v>
      </c>
      <c r="G30" s="58">
        <f t="shared" si="1"/>
        <v>14386.386299999998</v>
      </c>
      <c r="H30" s="59">
        <f t="shared" si="2"/>
        <v>57981.496299999992</v>
      </c>
    </row>
  </sheetData>
  <mergeCells count="5">
    <mergeCell ref="A30:E30"/>
    <mergeCell ref="A19:E19"/>
    <mergeCell ref="A9:E9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OMB#0303 275 regs</vt:lpstr>
      <vt:lpstr>Annualized Cst to States</vt:lpstr>
      <vt:lpstr>ANnualized Cost to fEd Govt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Wilkinson, Tiffany - FNS</dc:creator>
  <cp:lastModifiedBy>Wilkinson, Tiffany - FNS</cp:lastModifiedBy>
  <dcterms:created xsi:type="dcterms:W3CDTF">2019-10-24T18:15:51Z</dcterms:created>
  <dcterms:modified xsi:type="dcterms:W3CDTF">2020-09-17T18:55:01Z</dcterms:modified>
</cp:coreProperties>
</file>