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ORA WORKGROUPS\SN-RAD Studies\WIC NATS_AB\Post Award\Deliverables\3. OMB\ICR to PRAO\Version 2 for PRAO\"/>
    </mc:Choice>
  </mc:AlternateContent>
  <xr:revisionPtr revIDLastSave="0" documentId="13_ncr:1_{0B63C9C4-FF5B-40BE-B4E6-868B7F6E8E7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rden Table" sheetId="1" r:id="rId1"/>
  </sheets>
  <externalReferences>
    <externalReference r:id="rId2"/>
  </externalReferences>
  <definedNames>
    <definedName name="_xlnm._FilterDatabase" localSheetId="0" hidden="1">'Burden Table'!$A$3:$P$74</definedName>
    <definedName name="Minutes">'[1]OMB times'!$A$2:$B$64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1" i="1" l="1"/>
  <c r="R72" i="1" s="1"/>
  <c r="R60" i="1"/>
  <c r="R61" i="1"/>
  <c r="R49" i="1"/>
  <c r="R35" i="1"/>
  <c r="R36" i="1" s="1"/>
  <c r="R24" i="1"/>
  <c r="R11" i="1"/>
  <c r="R10" i="1"/>
  <c r="R73" i="1" l="1"/>
  <c r="R74" i="1" s="1"/>
  <c r="K66" i="1"/>
  <c r="L68" i="1" l="1"/>
  <c r="K68" i="1"/>
  <c r="H68" i="1"/>
  <c r="J68" i="1" s="1"/>
  <c r="M68" i="1" l="1"/>
  <c r="O68" i="1" s="1"/>
  <c r="P68" i="1" s="1"/>
  <c r="R68" i="1" s="1"/>
  <c r="F60" i="1"/>
  <c r="E60" i="1"/>
  <c r="F35" i="1"/>
  <c r="F24" i="1"/>
  <c r="F49" i="1"/>
  <c r="F71" i="1" l="1"/>
  <c r="E71" i="1"/>
  <c r="L70" i="1"/>
  <c r="K70" i="1"/>
  <c r="M70" i="1" s="1"/>
  <c r="O70" i="1" s="1"/>
  <c r="H70" i="1"/>
  <c r="J70" i="1" s="1"/>
  <c r="L69" i="1"/>
  <c r="K69" i="1"/>
  <c r="H69" i="1"/>
  <c r="J69" i="1" s="1"/>
  <c r="L67" i="1"/>
  <c r="K67" i="1"/>
  <c r="H67" i="1"/>
  <c r="J67" i="1" s="1"/>
  <c r="K65" i="1"/>
  <c r="K64" i="1"/>
  <c r="G64" i="1"/>
  <c r="L64" i="1" s="1"/>
  <c r="L63" i="1"/>
  <c r="K63" i="1"/>
  <c r="M63" i="1" s="1"/>
  <c r="O63" i="1" s="1"/>
  <c r="H63" i="1"/>
  <c r="J63" i="1" s="1"/>
  <c r="L62" i="1"/>
  <c r="K62" i="1"/>
  <c r="H62" i="1"/>
  <c r="L59" i="1"/>
  <c r="K59" i="1"/>
  <c r="M59" i="1" s="1"/>
  <c r="O59" i="1" s="1"/>
  <c r="H59" i="1"/>
  <c r="J59" i="1" s="1"/>
  <c r="L58" i="1"/>
  <c r="K58" i="1"/>
  <c r="H58" i="1"/>
  <c r="J58" i="1" s="1"/>
  <c r="L57" i="1"/>
  <c r="K57" i="1"/>
  <c r="M57" i="1" s="1"/>
  <c r="O57" i="1" s="1"/>
  <c r="H57" i="1"/>
  <c r="J57" i="1" s="1"/>
  <c r="L56" i="1"/>
  <c r="K56" i="1"/>
  <c r="H56" i="1"/>
  <c r="J56" i="1" s="1"/>
  <c r="L55" i="1"/>
  <c r="K55" i="1"/>
  <c r="M55" i="1" s="1"/>
  <c r="O55" i="1" s="1"/>
  <c r="H55" i="1"/>
  <c r="J55" i="1" s="1"/>
  <c r="L54" i="1"/>
  <c r="K54" i="1"/>
  <c r="H54" i="1"/>
  <c r="J54" i="1" s="1"/>
  <c r="L53" i="1"/>
  <c r="K53" i="1"/>
  <c r="H53" i="1"/>
  <c r="J53" i="1" s="1"/>
  <c r="L52" i="1"/>
  <c r="K52" i="1"/>
  <c r="H52" i="1"/>
  <c r="J52" i="1" s="1"/>
  <c r="L51" i="1"/>
  <c r="K51" i="1"/>
  <c r="H51" i="1"/>
  <c r="J51" i="1" s="1"/>
  <c r="L50" i="1"/>
  <c r="K50" i="1"/>
  <c r="H50" i="1"/>
  <c r="E49" i="1"/>
  <c r="L48" i="1"/>
  <c r="K48" i="1"/>
  <c r="H48" i="1"/>
  <c r="J48" i="1" s="1"/>
  <c r="L47" i="1"/>
  <c r="K47" i="1"/>
  <c r="H47" i="1"/>
  <c r="J47" i="1" s="1"/>
  <c r="L46" i="1"/>
  <c r="K46" i="1"/>
  <c r="H46" i="1"/>
  <c r="J46" i="1" s="1"/>
  <c r="L45" i="1"/>
  <c r="K45" i="1"/>
  <c r="H45" i="1"/>
  <c r="J45" i="1" s="1"/>
  <c r="L44" i="1"/>
  <c r="K44" i="1"/>
  <c r="H44" i="1"/>
  <c r="J44" i="1" s="1"/>
  <c r="L43" i="1"/>
  <c r="K43" i="1"/>
  <c r="H43" i="1"/>
  <c r="J43" i="1" s="1"/>
  <c r="L42" i="1"/>
  <c r="K42" i="1"/>
  <c r="H42" i="1"/>
  <c r="J42" i="1" s="1"/>
  <c r="L41" i="1"/>
  <c r="K41" i="1"/>
  <c r="H41" i="1"/>
  <c r="J41" i="1" s="1"/>
  <c r="L40" i="1"/>
  <c r="F40" i="1"/>
  <c r="H40" i="1" s="1"/>
  <c r="J40" i="1" s="1"/>
  <c r="L39" i="1"/>
  <c r="K39" i="1"/>
  <c r="H39" i="1"/>
  <c r="J39" i="1" s="1"/>
  <c r="L38" i="1"/>
  <c r="K38" i="1"/>
  <c r="I38" i="1"/>
  <c r="H38" i="1"/>
  <c r="L37" i="1"/>
  <c r="K37" i="1"/>
  <c r="K49" i="1" s="1"/>
  <c r="H37" i="1"/>
  <c r="J37" i="1" s="1"/>
  <c r="E35" i="1"/>
  <c r="L34" i="1"/>
  <c r="K34" i="1"/>
  <c r="H34" i="1"/>
  <c r="J34" i="1" s="1"/>
  <c r="L33" i="1"/>
  <c r="K33" i="1"/>
  <c r="H33" i="1"/>
  <c r="J33" i="1" s="1"/>
  <c r="L32" i="1"/>
  <c r="K32" i="1"/>
  <c r="H32" i="1"/>
  <c r="J32" i="1" s="1"/>
  <c r="L31" i="1"/>
  <c r="K31" i="1"/>
  <c r="H31" i="1"/>
  <c r="J31" i="1" s="1"/>
  <c r="L30" i="1"/>
  <c r="K30" i="1"/>
  <c r="H30" i="1"/>
  <c r="J30" i="1" s="1"/>
  <c r="L29" i="1"/>
  <c r="K29" i="1"/>
  <c r="H29" i="1"/>
  <c r="J29" i="1" s="1"/>
  <c r="L28" i="1"/>
  <c r="K28" i="1"/>
  <c r="H28" i="1"/>
  <c r="J28" i="1" s="1"/>
  <c r="L27" i="1"/>
  <c r="K27" i="1"/>
  <c r="H27" i="1"/>
  <c r="J27" i="1" s="1"/>
  <c r="L26" i="1"/>
  <c r="K26" i="1"/>
  <c r="H26" i="1"/>
  <c r="J26" i="1" s="1"/>
  <c r="L25" i="1"/>
  <c r="K25" i="1"/>
  <c r="H25" i="1"/>
  <c r="J25" i="1" s="1"/>
  <c r="E24" i="1"/>
  <c r="L23" i="1"/>
  <c r="K23" i="1"/>
  <c r="H23" i="1"/>
  <c r="J23" i="1" s="1"/>
  <c r="L22" i="1"/>
  <c r="K22" i="1"/>
  <c r="M22" i="1" s="1"/>
  <c r="O22" i="1" s="1"/>
  <c r="H22" i="1"/>
  <c r="J22" i="1" s="1"/>
  <c r="L21" i="1"/>
  <c r="K21" i="1"/>
  <c r="H21" i="1"/>
  <c r="J21" i="1" s="1"/>
  <c r="L20" i="1"/>
  <c r="K20" i="1"/>
  <c r="H20" i="1"/>
  <c r="J20" i="1" s="1"/>
  <c r="L19" i="1"/>
  <c r="K19" i="1"/>
  <c r="H19" i="1"/>
  <c r="J19" i="1" s="1"/>
  <c r="L18" i="1"/>
  <c r="K18" i="1"/>
  <c r="M18" i="1" s="1"/>
  <c r="O18" i="1" s="1"/>
  <c r="H18" i="1"/>
  <c r="J18" i="1" s="1"/>
  <c r="L17" i="1"/>
  <c r="K17" i="1"/>
  <c r="H17" i="1"/>
  <c r="J17" i="1" s="1"/>
  <c r="K16" i="1"/>
  <c r="L15" i="1"/>
  <c r="K15" i="1"/>
  <c r="H15" i="1"/>
  <c r="J15" i="1" s="1"/>
  <c r="K14" i="1"/>
  <c r="G14" i="1"/>
  <c r="L14" i="1" s="1"/>
  <c r="L13" i="1"/>
  <c r="K13" i="1"/>
  <c r="I13" i="1"/>
  <c r="H13" i="1"/>
  <c r="K12" i="1"/>
  <c r="H12" i="1"/>
  <c r="F11" i="1"/>
  <c r="E11" i="1"/>
  <c r="L10" i="1"/>
  <c r="K10" i="1"/>
  <c r="H10" i="1"/>
  <c r="J10" i="1" s="1"/>
  <c r="L9" i="1"/>
  <c r="K9" i="1"/>
  <c r="H9" i="1"/>
  <c r="J9" i="1" s="1"/>
  <c r="L8" i="1"/>
  <c r="K8" i="1"/>
  <c r="H8" i="1"/>
  <c r="J8" i="1" s="1"/>
  <c r="L7" i="1"/>
  <c r="K7" i="1"/>
  <c r="H7" i="1"/>
  <c r="J7" i="1" s="1"/>
  <c r="L6" i="1"/>
  <c r="K6" i="1"/>
  <c r="H6" i="1"/>
  <c r="L5" i="1"/>
  <c r="K5" i="1"/>
  <c r="I5" i="1"/>
  <c r="H5" i="1"/>
  <c r="L4" i="1"/>
  <c r="K4" i="1"/>
  <c r="H4" i="1"/>
  <c r="J4" i="1" s="1"/>
  <c r="M64" i="1" l="1"/>
  <c r="O64" i="1" s="1"/>
  <c r="K11" i="1"/>
  <c r="K35" i="1"/>
  <c r="M33" i="1"/>
  <c r="O33" i="1" s="1"/>
  <c r="P33" i="1" s="1"/>
  <c r="R33" i="1" s="1"/>
  <c r="K60" i="1"/>
  <c r="K61" i="1" s="1"/>
  <c r="M12" i="1"/>
  <c r="K24" i="1"/>
  <c r="K36" i="1" s="1"/>
  <c r="M8" i="1"/>
  <c r="O8" i="1" s="1"/>
  <c r="P8" i="1" s="1"/>
  <c r="R8" i="1" s="1"/>
  <c r="M37" i="1"/>
  <c r="O37" i="1" s="1"/>
  <c r="K71" i="1"/>
  <c r="M6" i="1"/>
  <c r="O6" i="1" s="1"/>
  <c r="M10" i="1"/>
  <c r="O10" i="1" s="1"/>
  <c r="P10" i="1" s="1"/>
  <c r="J12" i="1"/>
  <c r="E61" i="1"/>
  <c r="M5" i="1"/>
  <c r="O5" i="1" s="1"/>
  <c r="M9" i="1"/>
  <c r="O9" i="1" s="1"/>
  <c r="P9" i="1" s="1"/>
  <c r="R9" i="1" s="1"/>
  <c r="M19" i="1"/>
  <c r="O19" i="1" s="1"/>
  <c r="P19" i="1" s="1"/>
  <c r="R19" i="1" s="1"/>
  <c r="M7" i="1"/>
  <c r="O7" i="1" s="1"/>
  <c r="P7" i="1" s="1"/>
  <c r="R7" i="1" s="1"/>
  <c r="J13" i="1"/>
  <c r="M47" i="1"/>
  <c r="O47" i="1" s="1"/>
  <c r="P47" i="1" s="1"/>
  <c r="R47" i="1" s="1"/>
  <c r="M23" i="1"/>
  <c r="O23" i="1" s="1"/>
  <c r="P23" i="1" s="1"/>
  <c r="R23" i="1" s="1"/>
  <c r="M32" i="1"/>
  <c r="O32" i="1" s="1"/>
  <c r="P32" i="1" s="1"/>
  <c r="R32" i="1" s="1"/>
  <c r="F61" i="1"/>
  <c r="M56" i="1"/>
  <c r="O56" i="1" s="1"/>
  <c r="P56" i="1" s="1"/>
  <c r="R56" i="1" s="1"/>
  <c r="M69" i="1"/>
  <c r="O69" i="1" s="1"/>
  <c r="P69" i="1" s="1"/>
  <c r="R69" i="1" s="1"/>
  <c r="M67" i="1"/>
  <c r="O67" i="1" s="1"/>
  <c r="P67" i="1" s="1"/>
  <c r="R67" i="1" s="1"/>
  <c r="M13" i="1"/>
  <c r="O13" i="1" s="1"/>
  <c r="M25" i="1"/>
  <c r="O25" i="1" s="1"/>
  <c r="P25" i="1" s="1"/>
  <c r="M44" i="1"/>
  <c r="O44" i="1" s="1"/>
  <c r="P44" i="1" s="1"/>
  <c r="R44" i="1" s="1"/>
  <c r="M50" i="1"/>
  <c r="M54" i="1"/>
  <c r="O54" i="1" s="1"/>
  <c r="P54" i="1" s="1"/>
  <c r="R54" i="1" s="1"/>
  <c r="P59" i="1"/>
  <c r="R59" i="1" s="1"/>
  <c r="M26" i="1"/>
  <c r="O26" i="1" s="1"/>
  <c r="P26" i="1" s="1"/>
  <c r="R26" i="1" s="1"/>
  <c r="M31" i="1"/>
  <c r="O31" i="1" s="1"/>
  <c r="P31" i="1" s="1"/>
  <c r="R31" i="1" s="1"/>
  <c r="M62" i="1"/>
  <c r="O62" i="1" s="1"/>
  <c r="M34" i="1"/>
  <c r="O34" i="1" s="1"/>
  <c r="P34" i="1" s="1"/>
  <c r="R34" i="1" s="1"/>
  <c r="M28" i="1"/>
  <c r="O28" i="1" s="1"/>
  <c r="P28" i="1" s="1"/>
  <c r="R28" i="1" s="1"/>
  <c r="M29" i="1"/>
  <c r="O29" i="1" s="1"/>
  <c r="P29" i="1" s="1"/>
  <c r="R29" i="1" s="1"/>
  <c r="M30" i="1"/>
  <c r="O30" i="1" s="1"/>
  <c r="P30" i="1" s="1"/>
  <c r="R30" i="1" s="1"/>
  <c r="M38" i="1"/>
  <c r="O38" i="1" s="1"/>
  <c r="M39" i="1"/>
  <c r="O39" i="1" s="1"/>
  <c r="P39" i="1" s="1"/>
  <c r="R39" i="1" s="1"/>
  <c r="M43" i="1"/>
  <c r="O43" i="1" s="1"/>
  <c r="P43" i="1" s="1"/>
  <c r="R43" i="1" s="1"/>
  <c r="H60" i="1"/>
  <c r="G60" i="1" s="1"/>
  <c r="M51" i="1"/>
  <c r="O51" i="1" s="1"/>
  <c r="P51" i="1" s="1"/>
  <c r="R51" i="1" s="1"/>
  <c r="M58" i="1"/>
  <c r="O58" i="1" s="1"/>
  <c r="P58" i="1" s="1"/>
  <c r="R58" i="1" s="1"/>
  <c r="P55" i="1"/>
  <c r="R55" i="1" s="1"/>
  <c r="P63" i="1"/>
  <c r="R63" i="1" s="1"/>
  <c r="P57" i="1"/>
  <c r="R57" i="1" s="1"/>
  <c r="H11" i="1"/>
  <c r="G11" i="1" s="1"/>
  <c r="F36" i="1"/>
  <c r="H35" i="1"/>
  <c r="G35" i="1" s="1"/>
  <c r="M27" i="1"/>
  <c r="O27" i="1" s="1"/>
  <c r="P27" i="1" s="1"/>
  <c r="R27" i="1" s="1"/>
  <c r="E36" i="1"/>
  <c r="E72" i="1" s="1"/>
  <c r="M45" i="1"/>
  <c r="O45" i="1" s="1"/>
  <c r="P45" i="1" s="1"/>
  <c r="R45" i="1" s="1"/>
  <c r="M46" i="1"/>
  <c r="O46" i="1" s="1"/>
  <c r="P46" i="1" s="1"/>
  <c r="R46" i="1" s="1"/>
  <c r="J50" i="1"/>
  <c r="H64" i="1"/>
  <c r="J64" i="1" s="1"/>
  <c r="P64" i="1" s="1"/>
  <c r="R64" i="1" s="1"/>
  <c r="J5" i="1"/>
  <c r="M4" i="1"/>
  <c r="M21" i="1"/>
  <c r="O21" i="1" s="1"/>
  <c r="P21" i="1" s="1"/>
  <c r="R21" i="1" s="1"/>
  <c r="M14" i="1"/>
  <c r="O14" i="1" s="1"/>
  <c r="M17" i="1"/>
  <c r="O17" i="1" s="1"/>
  <c r="P17" i="1" s="1"/>
  <c r="R17" i="1" s="1"/>
  <c r="M20" i="1"/>
  <c r="O20" i="1" s="1"/>
  <c r="P20" i="1" s="1"/>
  <c r="R20" i="1" s="1"/>
  <c r="M41" i="1"/>
  <c r="O41" i="1" s="1"/>
  <c r="P41" i="1" s="1"/>
  <c r="R41" i="1" s="1"/>
  <c r="M42" i="1"/>
  <c r="O42" i="1" s="1"/>
  <c r="P42" i="1" s="1"/>
  <c r="R42" i="1" s="1"/>
  <c r="M52" i="1"/>
  <c r="O52" i="1" s="1"/>
  <c r="P52" i="1" s="1"/>
  <c r="R52" i="1" s="1"/>
  <c r="M53" i="1"/>
  <c r="O53" i="1" s="1"/>
  <c r="P53" i="1" s="1"/>
  <c r="R53" i="1" s="1"/>
  <c r="G65" i="1"/>
  <c r="P70" i="1"/>
  <c r="R70" i="1" s="1"/>
  <c r="H49" i="1"/>
  <c r="M48" i="1"/>
  <c r="O48" i="1" s="1"/>
  <c r="P48" i="1" s="1"/>
  <c r="R48" i="1" s="1"/>
  <c r="O12" i="1"/>
  <c r="P22" i="1"/>
  <c r="R22" i="1" s="1"/>
  <c r="P18" i="1"/>
  <c r="R18" i="1" s="1"/>
  <c r="J35" i="1"/>
  <c r="K40" i="1"/>
  <c r="M40" i="1" s="1"/>
  <c r="O40" i="1" s="1"/>
  <c r="P40" i="1" s="1"/>
  <c r="R40" i="1" s="1"/>
  <c r="J62" i="1"/>
  <c r="J6" i="1"/>
  <c r="P37" i="1"/>
  <c r="G16" i="1"/>
  <c r="H14" i="1"/>
  <c r="M15" i="1"/>
  <c r="O15" i="1" s="1"/>
  <c r="P15" i="1" s="1"/>
  <c r="R15" i="1" s="1"/>
  <c r="J38" i="1"/>
  <c r="J49" i="1" s="1"/>
  <c r="O50" i="1"/>
  <c r="J60" i="1"/>
  <c r="K72" i="1" l="1"/>
  <c r="P12" i="1"/>
  <c r="R12" i="1" s="1"/>
  <c r="H65" i="1"/>
  <c r="J65" i="1" s="1"/>
  <c r="G66" i="1"/>
  <c r="P6" i="1"/>
  <c r="R6" i="1" s="1"/>
  <c r="P5" i="1"/>
  <c r="R5" i="1" s="1"/>
  <c r="R25" i="1"/>
  <c r="P35" i="1"/>
  <c r="R37" i="1"/>
  <c r="P13" i="1"/>
  <c r="R13" i="1" s="1"/>
  <c r="H61" i="1"/>
  <c r="G61" i="1" s="1"/>
  <c r="F72" i="1"/>
  <c r="M11" i="1"/>
  <c r="L11" i="1" s="1"/>
  <c r="P38" i="1"/>
  <c r="R38" i="1" s="1"/>
  <c r="G49" i="1"/>
  <c r="O4" i="1"/>
  <c r="O11" i="1" s="1"/>
  <c r="O35" i="1"/>
  <c r="O60" i="1"/>
  <c r="M35" i="1"/>
  <c r="L35" i="1" s="1"/>
  <c r="L65" i="1"/>
  <c r="M65" i="1" s="1"/>
  <c r="O65" i="1" s="1"/>
  <c r="P65" i="1" s="1"/>
  <c r="R65" i="1" s="1"/>
  <c r="M60" i="1"/>
  <c r="L60" i="1" s="1"/>
  <c r="M49" i="1"/>
  <c r="L49" i="1" s="1"/>
  <c r="J11" i="1"/>
  <c r="I11" i="1" s="1"/>
  <c r="O49" i="1"/>
  <c r="I60" i="1"/>
  <c r="P62" i="1"/>
  <c r="J14" i="1"/>
  <c r="I49" i="1"/>
  <c r="J61" i="1"/>
  <c r="L16" i="1"/>
  <c r="M16" i="1" s="1"/>
  <c r="O16" i="1" s="1"/>
  <c r="O24" i="1" s="1"/>
  <c r="H16" i="1"/>
  <c r="J16" i="1" s="1"/>
  <c r="P50" i="1"/>
  <c r="I35" i="1"/>
  <c r="L66" i="1" l="1"/>
  <c r="M66" i="1" s="1"/>
  <c r="O66" i="1" s="1"/>
  <c r="H66" i="1"/>
  <c r="R62" i="1"/>
  <c r="P49" i="1"/>
  <c r="N11" i="1"/>
  <c r="R50" i="1"/>
  <c r="P60" i="1"/>
  <c r="H24" i="1"/>
  <c r="N35" i="1"/>
  <c r="P4" i="1"/>
  <c r="O71" i="1"/>
  <c r="M61" i="1"/>
  <c r="L61" i="1" s="1"/>
  <c r="O61" i="1"/>
  <c r="M71" i="1"/>
  <c r="L71" i="1" s="1"/>
  <c r="N49" i="1"/>
  <c r="N60" i="1"/>
  <c r="O36" i="1"/>
  <c r="M24" i="1"/>
  <c r="N24" i="1" s="1"/>
  <c r="I61" i="1"/>
  <c r="P16" i="1"/>
  <c r="R16" i="1" s="1"/>
  <c r="P14" i="1"/>
  <c r="R14" i="1" s="1"/>
  <c r="J24" i="1"/>
  <c r="J66" i="1" l="1"/>
  <c r="H71" i="1"/>
  <c r="G71" i="1" s="1"/>
  <c r="P24" i="1"/>
  <c r="P61" i="1"/>
  <c r="R4" i="1"/>
  <c r="P11" i="1"/>
  <c r="N61" i="1"/>
  <c r="N71" i="1"/>
  <c r="I24" i="1"/>
  <c r="J36" i="1"/>
  <c r="L24" i="1"/>
  <c r="M36" i="1"/>
  <c r="N36" i="1" s="1"/>
  <c r="G24" i="1"/>
  <c r="H36" i="1"/>
  <c r="O72" i="1"/>
  <c r="P66" i="1" l="1"/>
  <c r="J71" i="1"/>
  <c r="I71" i="1" s="1"/>
  <c r="P36" i="1"/>
  <c r="G36" i="1"/>
  <c r="H72" i="1"/>
  <c r="G72" i="1" s="1"/>
  <c r="J72" i="1"/>
  <c r="I36" i="1"/>
  <c r="L36" i="1"/>
  <c r="M72" i="1"/>
  <c r="L72" i="1" s="1"/>
  <c r="R66" i="1" l="1"/>
  <c r="P71" i="1"/>
  <c r="P72" i="1" s="1"/>
  <c r="I72" i="1"/>
  <c r="N72" i="1"/>
</calcChain>
</file>

<file path=xl/sharedStrings.xml><?xml version="1.0" encoding="utf-8"?>
<sst xmlns="http://schemas.openxmlformats.org/spreadsheetml/2006/main" count="161" uniqueCount="100">
  <si>
    <t>Responsive</t>
  </si>
  <si>
    <t>Non-responsive</t>
  </si>
  <si>
    <t>Respondent Category</t>
  </si>
  <si>
    <t>Type of respondents</t>
  </si>
  <si>
    <t>Instruments</t>
  </si>
  <si>
    <t>OMB Appendix Number</t>
  </si>
  <si>
    <t>Sample Size</t>
  </si>
  <si>
    <t>Number of respondents</t>
  </si>
  <si>
    <t>Frequency of response (annual)</t>
  </si>
  <si>
    <t>Total Annual responses</t>
  </si>
  <si>
    <t>Hours per response</t>
  </si>
  <si>
    <t>Total Annual Burden (hours)</t>
  </si>
  <si>
    <t>Number of 
Non-respondents</t>
  </si>
  <si>
    <t>Grand Total Burden Estimate (hours)</t>
  </si>
  <si>
    <t>Total Annualized Cost</t>
  </si>
  <si>
    <t>D1</t>
  </si>
  <si>
    <t>E1</t>
  </si>
  <si>
    <t>SUBTOTAL OF SA</t>
  </si>
  <si>
    <t>WIC Local Agency (LA)</t>
  </si>
  <si>
    <t>PRETEST</t>
  </si>
  <si>
    <t>E2</t>
  </si>
  <si>
    <t>E3</t>
  </si>
  <si>
    <t>F1</t>
  </si>
  <si>
    <t>F2</t>
  </si>
  <si>
    <t>F3</t>
  </si>
  <si>
    <t>SUBTOTAL OF WIC LA</t>
  </si>
  <si>
    <t>WIC Clinic</t>
  </si>
  <si>
    <t>F4</t>
  </si>
  <si>
    <t>SUBTOTAL OF WIC CLINIC</t>
  </si>
  <si>
    <t>TOTAL STATE AND LOCAL AGENCY</t>
  </si>
  <si>
    <t>TOTAL PROFIT/NON-PROFIT BUSINESS</t>
  </si>
  <si>
    <t>Individuals and Households</t>
  </si>
  <si>
    <t>WIC Participants</t>
  </si>
  <si>
    <t>TOTAL OF WIC PARTICIPANTS</t>
  </si>
  <si>
    <t>TOTAL REPORTING BURDEN</t>
  </si>
  <si>
    <t>Additional 33% to Account for Fully Loaded Wage Rate</t>
  </si>
  <si>
    <t>TOTAL REPORTING BURDEN (FULLY LOADED)</t>
  </si>
  <si>
    <t>D2</t>
  </si>
  <si>
    <t>C1</t>
  </si>
  <si>
    <t>C2, C2a</t>
  </si>
  <si>
    <t>C3</t>
  </si>
  <si>
    <t>C4</t>
  </si>
  <si>
    <t>G1</t>
  </si>
  <si>
    <t>G2</t>
  </si>
  <si>
    <t>G3</t>
  </si>
  <si>
    <t>G4</t>
  </si>
  <si>
    <t>G5</t>
  </si>
  <si>
    <t>C6</t>
  </si>
  <si>
    <t>Finalize Plans with WIC Clinic on Day of Site Visit</t>
  </si>
  <si>
    <t>G6</t>
  </si>
  <si>
    <t>C7a</t>
  </si>
  <si>
    <t>C8</t>
  </si>
  <si>
    <t>State, Local, or Tribal Government</t>
  </si>
  <si>
    <t>Business or Other For-Profit and Nonprofit Institutions</t>
  </si>
  <si>
    <t>D3</t>
  </si>
  <si>
    <t>n/a</t>
  </si>
  <si>
    <t>Hourly Rate (p)</t>
  </si>
  <si>
    <t>WIC State Agency (SA)</t>
  </si>
  <si>
    <t>G7, G7a</t>
  </si>
  <si>
    <t>G8, G8a</t>
  </si>
  <si>
    <t>G9, G9a</t>
  </si>
  <si>
    <t>C9, C9a</t>
  </si>
  <si>
    <t>G10, G10a</t>
  </si>
  <si>
    <t>G11, G11a</t>
  </si>
  <si>
    <t>Introductory Email from FNS to SA</t>
  </si>
  <si>
    <t>Email to SA with Info Packet and Schedule Call</t>
  </si>
  <si>
    <t>Call with State Agency Director and Request Documents</t>
  </si>
  <si>
    <t>SA to Submit WIC Nutrition Risk materials</t>
  </si>
  <si>
    <t>SA to Submit MIS data extract</t>
  </si>
  <si>
    <t>MOU for SA</t>
  </si>
  <si>
    <t>Introductory Email from SA to all LAs with Info Packet</t>
  </si>
  <si>
    <t>Email to SA with LAs Selected for Site Visit</t>
  </si>
  <si>
    <t>Site Visit Email from SA to Selected LA</t>
  </si>
  <si>
    <t>Email to LA with LA Director Survey Link</t>
  </si>
  <si>
    <t>Reminder Emails to Complete LA Director Survey</t>
  </si>
  <si>
    <t>Local Agency Director Survey</t>
  </si>
  <si>
    <t>Site Visit Email to LA and Schedule Call</t>
  </si>
  <si>
    <t>Call with Local Agency Director and Request Documents</t>
  </si>
  <si>
    <t>Clinic Site Information Form</t>
  </si>
  <si>
    <t>LA to Submit Nutrition Risk Assessment Documents</t>
  </si>
  <si>
    <t>Reminder Email to Submit Nutrition Risk Assessment Documents</t>
  </si>
  <si>
    <t>Email to LA with Selected Site Name</t>
  </si>
  <si>
    <t>Site Visit Email from LA to WIC Clinic</t>
  </si>
  <si>
    <t>Site Visit Email to WIC Clinic and Schedule Call</t>
  </si>
  <si>
    <t>Telephone Call with WIC Clinic</t>
  </si>
  <si>
    <t>Informed Consent for Site Director Interview</t>
  </si>
  <si>
    <t>Site Director Interview Guide</t>
  </si>
  <si>
    <t>Informed Consent for Observation and Staff Interview</t>
  </si>
  <si>
    <t>Identified Risks Data Collection Form</t>
  </si>
  <si>
    <t>Staff Interview Guide</t>
  </si>
  <si>
    <t>Study Brochure for WIC Participant</t>
  </si>
  <si>
    <t>WIC Participant Screener</t>
  </si>
  <si>
    <t>Informed Consent for Observation and WIC Participant Interview</t>
  </si>
  <si>
    <t>Reminder Call for WIC Participant Interview to be Conducted Over the Phone</t>
  </si>
  <si>
    <t>Reminder Text for WIC Participant Interview to be Conducted Over the Phone</t>
  </si>
  <si>
    <t>Appendix B. WIC NATS OMB Burden Table</t>
  </si>
  <si>
    <t>WIC Participant Interview Guide (In-Person)</t>
  </si>
  <si>
    <t>WIC Participant Interview Guide (Phone)</t>
  </si>
  <si>
    <t>Nutrition Services Observation Form</t>
  </si>
  <si>
    <t>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</si>
</sst>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vertical="center" textRotation="90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2" fontId="3" fillId="2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Fill="1" applyAlignment="1"/>
    <xf numFmtId="0" fontId="4" fillId="0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 applyAlignment="1">
      <alignment wrapText="1"/>
    </xf>
    <xf numFmtId="1" fontId="3" fillId="4" borderId="1" xfId="0" applyNumberFormat="1" applyFont="1" applyFill="1" applyBorder="1" applyAlignment="1">
      <alignment wrapText="1"/>
    </xf>
    <xf numFmtId="2" fontId="3" fillId="4" borderId="1" xfId="0" applyNumberFormat="1" applyFont="1" applyFill="1" applyBorder="1" applyAlignment="1">
      <alignment wrapText="1"/>
    </xf>
    <xf numFmtId="0" fontId="4" fillId="0" borderId="0" xfId="0" applyFont="1" applyAlignment="1"/>
    <xf numFmtId="0" fontId="4" fillId="0" borderId="1" xfId="0" applyFont="1" applyFill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4" fillId="0" borderId="0" xfId="0" applyFont="1" applyFill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2" fontId="4" fillId="0" borderId="0" xfId="0" applyNumberFormat="1" applyFont="1"/>
    <xf numFmtId="0" fontId="3" fillId="5" borderId="1" xfId="0" applyFont="1" applyFill="1" applyBorder="1" applyAlignment="1">
      <alignment wrapText="1"/>
    </xf>
    <xf numFmtId="2" fontId="3" fillId="5" borderId="1" xfId="0" applyNumberFormat="1" applyFont="1" applyFill="1" applyBorder="1" applyAlignment="1">
      <alignment wrapText="1"/>
    </xf>
    <xf numFmtId="0" fontId="3" fillId="0" borderId="0" xfId="0" applyFont="1" applyAlignment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6" fillId="0" borderId="0" xfId="0" applyFont="1" applyFill="1" applyAlignment="1"/>
    <xf numFmtId="0" fontId="7" fillId="0" borderId="0" xfId="0" applyFont="1"/>
    <xf numFmtId="0" fontId="2" fillId="0" borderId="0" xfId="0" applyFont="1"/>
    <xf numFmtId="0" fontId="0" fillId="0" borderId="0" xfId="0" applyFont="1"/>
    <xf numFmtId="0" fontId="6" fillId="0" borderId="0" xfId="0" applyFont="1" applyAlignment="1"/>
    <xf numFmtId="2" fontId="0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8" fillId="0" borderId="0" xfId="0" applyFont="1"/>
    <xf numFmtId="2" fontId="4" fillId="0" borderId="1" xfId="0" applyNumberFormat="1" applyFont="1" applyBorder="1"/>
    <xf numFmtId="0" fontId="3" fillId="5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stat.com\dfs\NRAS\Task3.OMB\REVISED%20OMB%20Burden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B Burden Table"/>
      <sheetName val="FRN table"/>
      <sheetName val="OMB times"/>
      <sheetName val="All Materials and Instruments"/>
    </sheetNames>
    <sheetDataSet>
      <sheetData sheetId="0"/>
      <sheetData sheetId="1"/>
      <sheetData sheetId="2">
        <row r="2">
          <cell r="A2">
            <v>1</v>
          </cell>
          <cell r="B2">
            <v>1.67E-2</v>
          </cell>
        </row>
        <row r="3">
          <cell r="A3">
            <v>2</v>
          </cell>
          <cell r="B3">
            <v>3.3399999999999999E-2</v>
          </cell>
        </row>
        <row r="4">
          <cell r="A4">
            <v>3</v>
          </cell>
          <cell r="B4">
            <v>5.0099999999999999E-2</v>
          </cell>
        </row>
        <row r="5">
          <cell r="A5">
            <v>4</v>
          </cell>
          <cell r="B5">
            <v>6.6799999999999998E-2</v>
          </cell>
        </row>
        <row r="6">
          <cell r="A6">
            <v>5</v>
          </cell>
          <cell r="B6">
            <v>8.3499999999999991E-2</v>
          </cell>
        </row>
        <row r="7">
          <cell r="A7">
            <v>6</v>
          </cell>
          <cell r="B7">
            <v>0.1002</v>
          </cell>
        </row>
        <row r="8">
          <cell r="A8">
            <v>7</v>
          </cell>
          <cell r="B8">
            <v>0.1169</v>
          </cell>
        </row>
        <row r="9">
          <cell r="A9">
            <v>8</v>
          </cell>
          <cell r="B9">
            <v>0.1336</v>
          </cell>
        </row>
        <row r="10">
          <cell r="A10">
            <v>9</v>
          </cell>
          <cell r="B10">
            <v>0.15029999999999999</v>
          </cell>
        </row>
        <row r="11">
          <cell r="A11">
            <v>10</v>
          </cell>
          <cell r="B11">
            <v>0.16699999999999998</v>
          </cell>
        </row>
        <row r="12">
          <cell r="A12">
            <v>11</v>
          </cell>
          <cell r="B12">
            <v>0.1837</v>
          </cell>
        </row>
        <row r="13">
          <cell r="A13">
            <v>12</v>
          </cell>
          <cell r="B13">
            <v>0.20039999999999999</v>
          </cell>
        </row>
        <row r="14">
          <cell r="A14">
            <v>13</v>
          </cell>
          <cell r="B14">
            <v>0.21709999999999999</v>
          </cell>
        </row>
        <row r="15">
          <cell r="A15">
            <v>14</v>
          </cell>
          <cell r="B15">
            <v>0.23380000000000001</v>
          </cell>
        </row>
        <row r="16">
          <cell r="A16">
            <v>15</v>
          </cell>
          <cell r="B16">
            <v>0.25</v>
          </cell>
        </row>
        <row r="17">
          <cell r="A17">
            <v>16</v>
          </cell>
          <cell r="B17">
            <v>0.26719999999999999</v>
          </cell>
        </row>
        <row r="18">
          <cell r="A18">
            <v>17</v>
          </cell>
          <cell r="B18">
            <v>0.28389999999999999</v>
          </cell>
        </row>
        <row r="19">
          <cell r="A19">
            <v>18</v>
          </cell>
          <cell r="B19">
            <v>0.30059999999999998</v>
          </cell>
        </row>
        <row r="20">
          <cell r="A20">
            <v>19</v>
          </cell>
          <cell r="B20">
            <v>0.31729999999999997</v>
          </cell>
        </row>
        <row r="21">
          <cell r="A21">
            <v>20</v>
          </cell>
          <cell r="B21">
            <v>0.33399999999999996</v>
          </cell>
        </row>
        <row r="22">
          <cell r="A22">
            <v>21</v>
          </cell>
          <cell r="B22">
            <v>0.35070000000000001</v>
          </cell>
        </row>
        <row r="23">
          <cell r="A23">
            <v>22</v>
          </cell>
          <cell r="B23">
            <v>0.3674</v>
          </cell>
        </row>
        <row r="24">
          <cell r="A24">
            <v>23</v>
          </cell>
          <cell r="B24">
            <v>0.3841</v>
          </cell>
        </row>
        <row r="25">
          <cell r="A25">
            <v>24</v>
          </cell>
          <cell r="B25">
            <v>0.40079999999999999</v>
          </cell>
        </row>
        <row r="26">
          <cell r="A26">
            <v>25</v>
          </cell>
          <cell r="B26">
            <v>0.41749999999999998</v>
          </cell>
        </row>
        <row r="27">
          <cell r="A27">
            <v>26</v>
          </cell>
          <cell r="B27">
            <v>0.43419999999999997</v>
          </cell>
        </row>
        <row r="28">
          <cell r="A28">
            <v>27</v>
          </cell>
          <cell r="B28">
            <v>0.45089999999999997</v>
          </cell>
        </row>
        <row r="29">
          <cell r="A29">
            <v>28</v>
          </cell>
          <cell r="B29">
            <v>0.46760000000000002</v>
          </cell>
        </row>
        <row r="30">
          <cell r="A30">
            <v>29</v>
          </cell>
          <cell r="B30">
            <v>0.48430000000000001</v>
          </cell>
        </row>
        <row r="31">
          <cell r="A31">
            <v>30</v>
          </cell>
          <cell r="B31">
            <v>0.5</v>
          </cell>
        </row>
        <row r="32">
          <cell r="A32">
            <v>31</v>
          </cell>
          <cell r="B32">
            <v>0.51769999999999994</v>
          </cell>
        </row>
        <row r="33">
          <cell r="A33">
            <v>32</v>
          </cell>
          <cell r="B33">
            <v>0.53439999999999999</v>
          </cell>
        </row>
        <row r="34">
          <cell r="A34">
            <v>33</v>
          </cell>
          <cell r="B34">
            <v>0.55110000000000003</v>
          </cell>
        </row>
        <row r="35">
          <cell r="A35">
            <v>34</v>
          </cell>
          <cell r="B35">
            <v>0.56779999999999997</v>
          </cell>
        </row>
        <row r="36">
          <cell r="A36">
            <v>35</v>
          </cell>
          <cell r="B36">
            <v>0.58450000000000002</v>
          </cell>
        </row>
        <row r="37">
          <cell r="A37">
            <v>36</v>
          </cell>
          <cell r="B37">
            <v>0.60119999999999996</v>
          </cell>
        </row>
        <row r="38">
          <cell r="A38">
            <v>37</v>
          </cell>
          <cell r="B38">
            <v>0.6179</v>
          </cell>
        </row>
        <row r="39">
          <cell r="A39">
            <v>38</v>
          </cell>
          <cell r="B39">
            <v>0.63459999999999994</v>
          </cell>
        </row>
        <row r="40">
          <cell r="A40">
            <v>39</v>
          </cell>
          <cell r="B40">
            <v>0.65129999999999999</v>
          </cell>
        </row>
        <row r="41">
          <cell r="A41">
            <v>40</v>
          </cell>
          <cell r="B41">
            <v>0.66799999999999993</v>
          </cell>
        </row>
        <row r="42">
          <cell r="A42">
            <v>41</v>
          </cell>
          <cell r="B42">
            <v>0.68469999999999998</v>
          </cell>
        </row>
        <row r="43">
          <cell r="A43">
            <v>42</v>
          </cell>
          <cell r="B43">
            <v>0.70140000000000002</v>
          </cell>
        </row>
        <row r="44">
          <cell r="A44">
            <v>43</v>
          </cell>
          <cell r="B44">
            <v>0.71809999999999996</v>
          </cell>
        </row>
        <row r="45">
          <cell r="A45">
            <v>44</v>
          </cell>
          <cell r="B45">
            <v>0.73480000000000001</v>
          </cell>
        </row>
        <row r="46">
          <cell r="A46">
            <v>45</v>
          </cell>
          <cell r="B46">
            <v>0.75</v>
          </cell>
        </row>
        <row r="47">
          <cell r="A47">
            <v>46</v>
          </cell>
          <cell r="B47">
            <v>0.76819999999999999</v>
          </cell>
        </row>
        <row r="48">
          <cell r="A48">
            <v>47</v>
          </cell>
          <cell r="B48">
            <v>0.78489999999999993</v>
          </cell>
        </row>
        <row r="49">
          <cell r="A49">
            <v>48</v>
          </cell>
          <cell r="B49">
            <v>0.80159999999999998</v>
          </cell>
        </row>
        <row r="50">
          <cell r="A50">
            <v>49</v>
          </cell>
          <cell r="B50">
            <v>0.81830000000000003</v>
          </cell>
        </row>
        <row r="51">
          <cell r="A51">
            <v>50</v>
          </cell>
          <cell r="B51">
            <v>0.83499999999999996</v>
          </cell>
        </row>
        <row r="52">
          <cell r="A52">
            <v>51</v>
          </cell>
          <cell r="B52">
            <v>0.85170000000000001</v>
          </cell>
        </row>
        <row r="53">
          <cell r="A53">
            <v>52</v>
          </cell>
          <cell r="B53">
            <v>0.86839999999999995</v>
          </cell>
        </row>
        <row r="54">
          <cell r="A54">
            <v>53</v>
          </cell>
          <cell r="B54">
            <v>0.8851</v>
          </cell>
        </row>
        <row r="55">
          <cell r="A55">
            <v>54</v>
          </cell>
          <cell r="B55">
            <v>0.90179999999999993</v>
          </cell>
        </row>
        <row r="56">
          <cell r="A56">
            <v>55</v>
          </cell>
          <cell r="B56">
            <v>0.91849999999999998</v>
          </cell>
        </row>
        <row r="57">
          <cell r="A57">
            <v>56</v>
          </cell>
          <cell r="B57">
            <v>0.93520000000000003</v>
          </cell>
        </row>
        <row r="58">
          <cell r="A58">
            <v>57</v>
          </cell>
          <cell r="B58">
            <v>0.95189999999999997</v>
          </cell>
        </row>
        <row r="59">
          <cell r="A59">
            <v>58</v>
          </cell>
          <cell r="B59">
            <v>0.96860000000000002</v>
          </cell>
        </row>
        <row r="60">
          <cell r="A60">
            <v>59</v>
          </cell>
          <cell r="B60">
            <v>0.98529999999999995</v>
          </cell>
        </row>
        <row r="61">
          <cell r="A61">
            <v>60</v>
          </cell>
          <cell r="B61">
            <v>1</v>
          </cell>
        </row>
        <row r="62">
          <cell r="A62">
            <v>75</v>
          </cell>
          <cell r="B62">
            <v>1.25</v>
          </cell>
        </row>
        <row r="63">
          <cell r="A63">
            <v>90</v>
          </cell>
          <cell r="B63">
            <v>1.5</v>
          </cell>
        </row>
        <row r="64">
          <cell r="A64">
            <v>120</v>
          </cell>
          <cell r="B64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3"/>
  <sheetViews>
    <sheetView tabSelected="1" zoomScale="80" zoomScaleNormal="100" workbookViewId="0">
      <pane ySplit="3" topLeftCell="A4" activePane="bottomLeft" state="frozen"/>
      <selection activeCell="C1" sqref="C1"/>
      <selection pane="bottomLeft" activeCell="S71" sqref="S71"/>
    </sheetView>
  </sheetViews>
  <sheetFormatPr defaultColWidth="12.81640625" defaultRowHeight="13" x14ac:dyDescent="0.3"/>
  <cols>
    <col min="1" max="1" width="14.1796875" style="30" customWidth="1"/>
    <col min="2" max="2" width="11.54296875" style="30" customWidth="1"/>
    <col min="3" max="3" width="52.81640625" style="31" customWidth="1"/>
    <col min="4" max="4" width="11.1796875" style="31" customWidth="1"/>
    <col min="5" max="5" width="12" style="30" bestFit="1" customWidth="1"/>
    <col min="6" max="7" width="8.453125" style="30" bestFit="1" customWidth="1"/>
    <col min="8" max="8" width="10.1796875" style="30" bestFit="1" customWidth="1"/>
    <col min="9" max="9" width="12.54296875" style="30" customWidth="1"/>
    <col min="10" max="10" width="8.453125" style="32" customWidth="1"/>
    <col min="11" max="11" width="8.453125" style="32" bestFit="1" customWidth="1"/>
    <col min="12" max="12" width="10.7265625" style="30" bestFit="1" customWidth="1"/>
    <col min="13" max="14" width="8.453125" style="30" bestFit="1" customWidth="1"/>
    <col min="15" max="15" width="8.453125" style="32" customWidth="1"/>
    <col min="16" max="16" width="10.453125" style="32" bestFit="1" customWidth="1"/>
    <col min="17" max="17" width="10.7265625" style="26" customWidth="1"/>
    <col min="18" max="18" width="12.81640625" style="4"/>
    <col min="19" max="19" width="12.81640625" style="26"/>
    <col min="20" max="16384" width="12.81640625" style="4"/>
  </cols>
  <sheetData>
    <row r="1" spans="1:19" ht="15.5" x14ac:dyDescent="0.35">
      <c r="A1" s="52" t="s">
        <v>95</v>
      </c>
    </row>
    <row r="2" spans="1:19" x14ac:dyDescent="0.3">
      <c r="A2" s="1"/>
      <c r="B2" s="48"/>
      <c r="C2" s="2"/>
      <c r="D2" s="2"/>
      <c r="E2" s="48"/>
      <c r="F2" s="57" t="s">
        <v>0</v>
      </c>
      <c r="G2" s="57"/>
      <c r="H2" s="57"/>
      <c r="I2" s="57"/>
      <c r="J2" s="57"/>
      <c r="K2" s="57" t="s">
        <v>1</v>
      </c>
      <c r="L2" s="57"/>
      <c r="M2" s="57"/>
      <c r="N2" s="57"/>
      <c r="O2" s="57"/>
      <c r="P2" s="3"/>
      <c r="Q2" s="44"/>
      <c r="R2" s="44"/>
      <c r="S2" s="4"/>
    </row>
    <row r="3" spans="1:19" ht="59.5" x14ac:dyDescent="0.3">
      <c r="A3" s="48" t="s">
        <v>2</v>
      </c>
      <c r="B3" s="48" t="s">
        <v>3</v>
      </c>
      <c r="C3" s="5" t="s">
        <v>4</v>
      </c>
      <c r="D3" s="4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6" t="s">
        <v>12</v>
      </c>
      <c r="L3" s="6" t="s">
        <v>8</v>
      </c>
      <c r="M3" s="6" t="s">
        <v>9</v>
      </c>
      <c r="N3" s="7" t="s">
        <v>10</v>
      </c>
      <c r="O3" s="7" t="s">
        <v>11</v>
      </c>
      <c r="P3" s="7" t="s">
        <v>13</v>
      </c>
      <c r="Q3" s="46" t="s">
        <v>56</v>
      </c>
      <c r="R3" s="47" t="s">
        <v>14</v>
      </c>
      <c r="S3" s="4"/>
    </row>
    <row r="4" spans="1:19" s="14" customFormat="1" ht="12.75" customHeight="1" x14ac:dyDescent="0.3">
      <c r="A4" s="61" t="s">
        <v>52</v>
      </c>
      <c r="B4" s="61" t="s">
        <v>57</v>
      </c>
      <c r="C4" s="9" t="s">
        <v>64</v>
      </c>
      <c r="D4" s="41" t="s">
        <v>15</v>
      </c>
      <c r="E4" s="9">
        <v>13</v>
      </c>
      <c r="F4" s="9">
        <v>10</v>
      </c>
      <c r="G4" s="9">
        <v>1</v>
      </c>
      <c r="H4" s="9">
        <f t="shared" ref="H4:H10" si="0">F4*G4</f>
        <v>10</v>
      </c>
      <c r="I4" s="11">
        <v>6.6799999999999998E-2</v>
      </c>
      <c r="J4" s="11">
        <f t="shared" ref="J4:J10" si="1">H4*I4</f>
        <v>0.66799999999999993</v>
      </c>
      <c r="K4" s="9">
        <f t="shared" ref="K4:K10" si="2">E4-F4</f>
        <v>3</v>
      </c>
      <c r="L4" s="9">
        <f t="shared" ref="L4:L10" si="3">G4</f>
        <v>1</v>
      </c>
      <c r="M4" s="9">
        <f t="shared" ref="M4:M34" si="4">K4*L4</f>
        <v>3</v>
      </c>
      <c r="N4" s="11">
        <v>1.67E-2</v>
      </c>
      <c r="O4" s="11">
        <f t="shared" ref="O4:O10" si="5">M4*N4</f>
        <v>5.0099999999999999E-2</v>
      </c>
      <c r="P4" s="11">
        <f t="shared" ref="P4:P43" si="6">J4+O4</f>
        <v>0.71809999999999996</v>
      </c>
      <c r="Q4" s="21">
        <v>58.88</v>
      </c>
      <c r="R4" s="71">
        <f t="shared" ref="R4:R10" si="7">P4*Q4</f>
        <v>42.281728000000001</v>
      </c>
      <c r="S4" s="20"/>
    </row>
    <row r="5" spans="1:19" s="14" customFormat="1" x14ac:dyDescent="0.3">
      <c r="A5" s="62"/>
      <c r="B5" s="62"/>
      <c r="C5" s="8" t="s">
        <v>65</v>
      </c>
      <c r="D5" s="41" t="s">
        <v>37</v>
      </c>
      <c r="E5" s="9">
        <v>13</v>
      </c>
      <c r="F5" s="9">
        <v>10</v>
      </c>
      <c r="G5" s="9">
        <v>1</v>
      </c>
      <c r="H5" s="9">
        <f t="shared" si="0"/>
        <v>10</v>
      </c>
      <c r="I5" s="11">
        <f xml:space="preserve"> 0.0334 + 0.0334 + 0.0835</f>
        <v>0.15029999999999999</v>
      </c>
      <c r="J5" s="11">
        <f t="shared" si="1"/>
        <v>1.5029999999999999</v>
      </c>
      <c r="K5" s="9">
        <f t="shared" si="2"/>
        <v>3</v>
      </c>
      <c r="L5" s="9">
        <f t="shared" si="3"/>
        <v>1</v>
      </c>
      <c r="M5" s="9">
        <f t="shared" si="4"/>
        <v>3</v>
      </c>
      <c r="N5" s="11">
        <v>1.67E-2</v>
      </c>
      <c r="O5" s="11">
        <f t="shared" si="5"/>
        <v>5.0099999999999999E-2</v>
      </c>
      <c r="P5" s="11">
        <f t="shared" si="6"/>
        <v>1.5530999999999999</v>
      </c>
      <c r="Q5" s="21">
        <v>58.88</v>
      </c>
      <c r="R5" s="71">
        <f t="shared" si="7"/>
        <v>91.446528000000001</v>
      </c>
      <c r="S5" s="20"/>
    </row>
    <row r="6" spans="1:19" s="14" customFormat="1" x14ac:dyDescent="0.3">
      <c r="A6" s="62"/>
      <c r="B6" s="62"/>
      <c r="C6" s="8" t="s">
        <v>66</v>
      </c>
      <c r="D6" s="41" t="s">
        <v>38</v>
      </c>
      <c r="E6" s="9">
        <v>10</v>
      </c>
      <c r="F6" s="9">
        <v>10</v>
      </c>
      <c r="G6" s="10">
        <v>1</v>
      </c>
      <c r="H6" s="10">
        <f t="shared" si="0"/>
        <v>10</v>
      </c>
      <c r="I6" s="11">
        <v>0.5</v>
      </c>
      <c r="J6" s="12">
        <f t="shared" si="1"/>
        <v>5</v>
      </c>
      <c r="K6" s="10">
        <f t="shared" si="2"/>
        <v>0</v>
      </c>
      <c r="L6" s="10">
        <f t="shared" si="3"/>
        <v>1</v>
      </c>
      <c r="M6" s="10">
        <f t="shared" si="4"/>
        <v>0</v>
      </c>
      <c r="N6" s="12">
        <v>1.67E-2</v>
      </c>
      <c r="O6" s="12">
        <f t="shared" si="5"/>
        <v>0</v>
      </c>
      <c r="P6" s="12">
        <f t="shared" si="6"/>
        <v>5</v>
      </c>
      <c r="Q6" s="21">
        <v>58.88</v>
      </c>
      <c r="R6" s="71">
        <f t="shared" si="7"/>
        <v>294.40000000000003</v>
      </c>
      <c r="S6" s="20"/>
    </row>
    <row r="7" spans="1:19" s="14" customFormat="1" x14ac:dyDescent="0.3">
      <c r="A7" s="62"/>
      <c r="B7" s="62"/>
      <c r="C7" s="9" t="s">
        <v>67</v>
      </c>
      <c r="D7" s="15" t="s">
        <v>55</v>
      </c>
      <c r="E7" s="9">
        <v>10</v>
      </c>
      <c r="F7" s="9">
        <v>10</v>
      </c>
      <c r="G7" s="10">
        <v>1</v>
      </c>
      <c r="H7" s="10">
        <f t="shared" si="0"/>
        <v>10</v>
      </c>
      <c r="I7" s="11">
        <v>0.5</v>
      </c>
      <c r="J7" s="12">
        <f t="shared" si="1"/>
        <v>5</v>
      </c>
      <c r="K7" s="10">
        <f t="shared" si="2"/>
        <v>0</v>
      </c>
      <c r="L7" s="10">
        <f t="shared" si="3"/>
        <v>1</v>
      </c>
      <c r="M7" s="10">
        <f t="shared" si="4"/>
        <v>0</v>
      </c>
      <c r="N7" s="12">
        <v>1.67E-2</v>
      </c>
      <c r="O7" s="12">
        <f t="shared" si="5"/>
        <v>0</v>
      </c>
      <c r="P7" s="12">
        <f t="shared" si="6"/>
        <v>5</v>
      </c>
      <c r="Q7" s="21">
        <v>58.88</v>
      </c>
      <c r="R7" s="71">
        <f t="shared" si="7"/>
        <v>294.40000000000003</v>
      </c>
      <c r="S7" s="20"/>
    </row>
    <row r="8" spans="1:19" s="14" customFormat="1" x14ac:dyDescent="0.3">
      <c r="A8" s="62"/>
      <c r="B8" s="62"/>
      <c r="C8" s="9" t="s">
        <v>68</v>
      </c>
      <c r="D8" s="15" t="s">
        <v>55</v>
      </c>
      <c r="E8" s="9">
        <v>10</v>
      </c>
      <c r="F8" s="9">
        <v>10</v>
      </c>
      <c r="G8" s="10">
        <v>2</v>
      </c>
      <c r="H8" s="10">
        <f t="shared" si="0"/>
        <v>20</v>
      </c>
      <c r="I8" s="11">
        <v>2</v>
      </c>
      <c r="J8" s="12">
        <f t="shared" si="1"/>
        <v>40</v>
      </c>
      <c r="K8" s="10">
        <f t="shared" si="2"/>
        <v>0</v>
      </c>
      <c r="L8" s="10">
        <f t="shared" si="3"/>
        <v>2</v>
      </c>
      <c r="M8" s="10">
        <f t="shared" si="4"/>
        <v>0</v>
      </c>
      <c r="N8" s="12">
        <v>1.67E-2</v>
      </c>
      <c r="O8" s="12">
        <f t="shared" si="5"/>
        <v>0</v>
      </c>
      <c r="P8" s="12">
        <f t="shared" si="6"/>
        <v>40</v>
      </c>
      <c r="Q8" s="21">
        <v>58.88</v>
      </c>
      <c r="R8" s="71">
        <f t="shared" si="7"/>
        <v>2355.2000000000003</v>
      </c>
      <c r="S8" s="20"/>
    </row>
    <row r="9" spans="1:19" s="14" customFormat="1" x14ac:dyDescent="0.3">
      <c r="A9" s="62"/>
      <c r="B9" s="62"/>
      <c r="C9" s="8" t="s">
        <v>69</v>
      </c>
      <c r="D9" s="41" t="s">
        <v>54</v>
      </c>
      <c r="E9" s="9">
        <v>10</v>
      </c>
      <c r="F9" s="9">
        <v>10</v>
      </c>
      <c r="G9" s="9">
        <v>1</v>
      </c>
      <c r="H9" s="9">
        <f t="shared" si="0"/>
        <v>10</v>
      </c>
      <c r="I9" s="11">
        <v>0.1169</v>
      </c>
      <c r="J9" s="11">
        <f t="shared" si="1"/>
        <v>1.169</v>
      </c>
      <c r="K9" s="9">
        <f t="shared" si="2"/>
        <v>0</v>
      </c>
      <c r="L9" s="9">
        <f t="shared" si="3"/>
        <v>1</v>
      </c>
      <c r="M9" s="9">
        <f t="shared" si="4"/>
        <v>0</v>
      </c>
      <c r="N9" s="11">
        <v>1.67E-2</v>
      </c>
      <c r="O9" s="11">
        <f t="shared" si="5"/>
        <v>0</v>
      </c>
      <c r="P9" s="11">
        <f t="shared" si="6"/>
        <v>1.169</v>
      </c>
      <c r="Q9" s="21">
        <v>58.88</v>
      </c>
      <c r="R9" s="71">
        <f t="shared" si="7"/>
        <v>68.830719999999999</v>
      </c>
      <c r="S9" s="20"/>
    </row>
    <row r="10" spans="1:19" s="14" customFormat="1" x14ac:dyDescent="0.3">
      <c r="A10" s="62"/>
      <c r="B10" s="70"/>
      <c r="C10" s="8" t="s">
        <v>71</v>
      </c>
      <c r="D10" s="41" t="s">
        <v>22</v>
      </c>
      <c r="E10" s="9">
        <v>10</v>
      </c>
      <c r="F10" s="9">
        <v>10</v>
      </c>
      <c r="G10" s="10">
        <v>1</v>
      </c>
      <c r="H10" s="10">
        <f t="shared" si="0"/>
        <v>10</v>
      </c>
      <c r="I10" s="11">
        <v>6.6799999999999998E-2</v>
      </c>
      <c r="J10" s="12">
        <f t="shared" si="1"/>
        <v>0.66799999999999993</v>
      </c>
      <c r="K10" s="10">
        <f t="shared" si="2"/>
        <v>0</v>
      </c>
      <c r="L10" s="10">
        <f t="shared" si="3"/>
        <v>1</v>
      </c>
      <c r="M10" s="10">
        <f t="shared" si="4"/>
        <v>0</v>
      </c>
      <c r="N10" s="12">
        <v>1.67E-2</v>
      </c>
      <c r="O10" s="12">
        <f t="shared" si="5"/>
        <v>0</v>
      </c>
      <c r="P10" s="12">
        <f t="shared" si="6"/>
        <v>0.66799999999999993</v>
      </c>
      <c r="Q10" s="12">
        <v>58.88</v>
      </c>
      <c r="R10" s="12">
        <f t="shared" si="7"/>
        <v>39.33184</v>
      </c>
      <c r="S10" s="20"/>
    </row>
    <row r="11" spans="1:19" s="14" customFormat="1" ht="12.75" customHeight="1" x14ac:dyDescent="0.3">
      <c r="A11" s="62"/>
      <c r="B11" s="58" t="s">
        <v>17</v>
      </c>
      <c r="C11" s="59"/>
      <c r="D11" s="49"/>
      <c r="E11" s="16">
        <f>E4</f>
        <v>13</v>
      </c>
      <c r="F11" s="16">
        <f>F4</f>
        <v>10</v>
      </c>
      <c r="G11" s="17">
        <f>H11/F11</f>
        <v>8</v>
      </c>
      <c r="H11" s="18">
        <f>SUM(H4:H10)</f>
        <v>80</v>
      </c>
      <c r="I11" s="19">
        <f>J11/H11</f>
        <v>0.67509999999999992</v>
      </c>
      <c r="J11" s="19">
        <f>SUM(J4:J10)</f>
        <v>54.007999999999996</v>
      </c>
      <c r="K11" s="18">
        <f>K5+K6</f>
        <v>3</v>
      </c>
      <c r="L11" s="19">
        <f>M11/K11</f>
        <v>2</v>
      </c>
      <c r="M11" s="18">
        <f>SUM(M4:M10)</f>
        <v>6</v>
      </c>
      <c r="N11" s="19">
        <f>O11/M11</f>
        <v>1.67E-2</v>
      </c>
      <c r="O11" s="19">
        <f>SUM(O4:O10)</f>
        <v>0.1002</v>
      </c>
      <c r="P11" s="19">
        <f>SUM(P4:P10)</f>
        <v>54.108199999999997</v>
      </c>
      <c r="Q11" s="19"/>
      <c r="R11" s="19">
        <f>SUM(R4:R10)</f>
        <v>3185.8908160000001</v>
      </c>
      <c r="S11" s="20"/>
    </row>
    <row r="12" spans="1:19" s="20" customFormat="1" ht="13" customHeight="1" x14ac:dyDescent="0.3">
      <c r="A12" s="62"/>
      <c r="B12" s="61" t="s">
        <v>18</v>
      </c>
      <c r="C12" s="8" t="s">
        <v>19</v>
      </c>
      <c r="D12" s="8" t="s">
        <v>55</v>
      </c>
      <c r="E12" s="10">
        <v>3</v>
      </c>
      <c r="F12" s="10">
        <v>3</v>
      </c>
      <c r="G12" s="10">
        <v>1</v>
      </c>
      <c r="H12" s="10">
        <f t="shared" ref="H12:H23" si="8">F12*G12</f>
        <v>3</v>
      </c>
      <c r="I12" s="11">
        <v>1.49</v>
      </c>
      <c r="J12" s="12">
        <f t="shared" ref="J12:J23" si="9">H12*I12</f>
        <v>4.47</v>
      </c>
      <c r="K12" s="10">
        <f t="shared" ref="K12:K23" si="10">E12-F12</f>
        <v>0</v>
      </c>
      <c r="L12" s="10">
        <v>1</v>
      </c>
      <c r="M12" s="10">
        <f t="shared" si="4"/>
        <v>0</v>
      </c>
      <c r="N12" s="11">
        <v>0.1</v>
      </c>
      <c r="O12" s="12">
        <f t="shared" ref="O12:O23" si="11">M12*N12</f>
        <v>0</v>
      </c>
      <c r="P12" s="12">
        <f t="shared" si="6"/>
        <v>4.47</v>
      </c>
      <c r="Q12" s="21">
        <v>58.88</v>
      </c>
      <c r="R12" s="71">
        <f t="shared" ref="R12:R23" si="12">P12*Q12</f>
        <v>263.1936</v>
      </c>
    </row>
    <row r="13" spans="1:19" s="20" customFormat="1" x14ac:dyDescent="0.3">
      <c r="A13" s="62"/>
      <c r="B13" s="62"/>
      <c r="C13" s="8" t="s">
        <v>70</v>
      </c>
      <c r="D13" s="42" t="s">
        <v>16</v>
      </c>
      <c r="E13" s="10">
        <v>259</v>
      </c>
      <c r="F13" s="10">
        <v>217</v>
      </c>
      <c r="G13" s="10">
        <v>1</v>
      </c>
      <c r="H13" s="10">
        <f t="shared" si="8"/>
        <v>217</v>
      </c>
      <c r="I13" s="11">
        <f xml:space="preserve"> 0.0334 + 0.0334</f>
        <v>6.6799999999999998E-2</v>
      </c>
      <c r="J13" s="12">
        <f t="shared" si="9"/>
        <v>14.4956</v>
      </c>
      <c r="K13" s="10">
        <f t="shared" si="10"/>
        <v>42</v>
      </c>
      <c r="L13" s="10">
        <f t="shared" ref="L13:L23" si="13">G13</f>
        <v>1</v>
      </c>
      <c r="M13" s="10">
        <f t="shared" si="4"/>
        <v>42</v>
      </c>
      <c r="N13" s="12">
        <v>1.67E-2</v>
      </c>
      <c r="O13" s="12">
        <f t="shared" si="11"/>
        <v>0.70140000000000002</v>
      </c>
      <c r="P13" s="12">
        <f t="shared" si="6"/>
        <v>15.196999999999999</v>
      </c>
      <c r="Q13" s="21">
        <v>58.88</v>
      </c>
      <c r="R13" s="71">
        <f t="shared" si="12"/>
        <v>894.79935999999998</v>
      </c>
    </row>
    <row r="14" spans="1:19" s="20" customFormat="1" x14ac:dyDescent="0.3">
      <c r="A14" s="62"/>
      <c r="B14" s="62"/>
      <c r="C14" s="9" t="s">
        <v>73</v>
      </c>
      <c r="D14" s="42" t="s">
        <v>20</v>
      </c>
      <c r="E14" s="10">
        <v>259</v>
      </c>
      <c r="F14" s="10">
        <v>155</v>
      </c>
      <c r="G14" s="10">
        <f>G13</f>
        <v>1</v>
      </c>
      <c r="H14" s="10">
        <f t="shared" si="8"/>
        <v>155</v>
      </c>
      <c r="I14" s="11">
        <v>3.3399999999999999E-2</v>
      </c>
      <c r="J14" s="12">
        <f t="shared" si="9"/>
        <v>5.1769999999999996</v>
      </c>
      <c r="K14" s="10">
        <f t="shared" si="10"/>
        <v>104</v>
      </c>
      <c r="L14" s="10">
        <f t="shared" si="13"/>
        <v>1</v>
      </c>
      <c r="M14" s="10">
        <f t="shared" si="4"/>
        <v>104</v>
      </c>
      <c r="N14" s="12">
        <v>1.67E-2</v>
      </c>
      <c r="O14" s="12">
        <f t="shared" si="11"/>
        <v>1.7367999999999999</v>
      </c>
      <c r="P14" s="12">
        <f t="shared" si="6"/>
        <v>6.9137999999999993</v>
      </c>
      <c r="Q14" s="21">
        <v>58.88</v>
      </c>
      <c r="R14" s="71">
        <f t="shared" si="12"/>
        <v>407.08454399999999</v>
      </c>
    </row>
    <row r="15" spans="1:19" s="20" customFormat="1" x14ac:dyDescent="0.3">
      <c r="A15" s="62"/>
      <c r="B15" s="62"/>
      <c r="C15" s="10" t="s">
        <v>74</v>
      </c>
      <c r="D15" s="42" t="s">
        <v>21</v>
      </c>
      <c r="E15" s="9">
        <v>104</v>
      </c>
      <c r="F15" s="9">
        <v>62</v>
      </c>
      <c r="G15" s="9">
        <v>2</v>
      </c>
      <c r="H15" s="9">
        <f t="shared" si="8"/>
        <v>124</v>
      </c>
      <c r="I15" s="11">
        <v>1.67E-2</v>
      </c>
      <c r="J15" s="12">
        <f t="shared" si="9"/>
        <v>2.0707999999999998</v>
      </c>
      <c r="K15" s="10">
        <f t="shared" si="10"/>
        <v>42</v>
      </c>
      <c r="L15" s="10">
        <f t="shared" si="13"/>
        <v>2</v>
      </c>
      <c r="M15" s="10">
        <f t="shared" si="4"/>
        <v>84</v>
      </c>
      <c r="N15" s="12">
        <v>1.67E-2</v>
      </c>
      <c r="O15" s="12">
        <f t="shared" si="11"/>
        <v>1.4028</v>
      </c>
      <c r="P15" s="12">
        <f t="shared" si="6"/>
        <v>3.4735999999999998</v>
      </c>
      <c r="Q15" s="21">
        <v>58.88</v>
      </c>
      <c r="R15" s="71">
        <f t="shared" si="12"/>
        <v>204.52556799999999</v>
      </c>
    </row>
    <row r="16" spans="1:19" s="20" customFormat="1" x14ac:dyDescent="0.3">
      <c r="A16" s="62"/>
      <c r="B16" s="62"/>
      <c r="C16" s="10" t="s">
        <v>75</v>
      </c>
      <c r="D16" s="42" t="s">
        <v>39</v>
      </c>
      <c r="E16" s="10">
        <v>259</v>
      </c>
      <c r="F16" s="10">
        <v>217</v>
      </c>
      <c r="G16" s="10">
        <f>G14</f>
        <v>1</v>
      </c>
      <c r="H16" s="10">
        <f t="shared" si="8"/>
        <v>217</v>
      </c>
      <c r="I16" s="11">
        <v>0.55000000000000004</v>
      </c>
      <c r="J16" s="12">
        <f t="shared" si="9"/>
        <v>119.35000000000001</v>
      </c>
      <c r="K16" s="10">
        <f t="shared" si="10"/>
        <v>42</v>
      </c>
      <c r="L16" s="10">
        <f t="shared" si="13"/>
        <v>1</v>
      </c>
      <c r="M16" s="10">
        <f t="shared" si="4"/>
        <v>42</v>
      </c>
      <c r="N16" s="12">
        <v>1.67E-2</v>
      </c>
      <c r="O16" s="12">
        <f t="shared" si="11"/>
        <v>0.70140000000000002</v>
      </c>
      <c r="P16" s="12">
        <f t="shared" si="6"/>
        <v>120.05140000000002</v>
      </c>
      <c r="Q16" s="21">
        <v>58.88</v>
      </c>
      <c r="R16" s="71">
        <f t="shared" si="12"/>
        <v>7068.6264320000009</v>
      </c>
    </row>
    <row r="17" spans="1:19" s="20" customFormat="1" x14ac:dyDescent="0.3">
      <c r="A17" s="62"/>
      <c r="B17" s="62"/>
      <c r="C17" s="9" t="s">
        <v>72</v>
      </c>
      <c r="D17" s="15" t="s">
        <v>23</v>
      </c>
      <c r="E17" s="10">
        <v>24</v>
      </c>
      <c r="F17" s="22">
        <v>24</v>
      </c>
      <c r="G17" s="10">
        <v>1</v>
      </c>
      <c r="H17" s="10">
        <f t="shared" si="8"/>
        <v>24</v>
      </c>
      <c r="I17" s="11">
        <v>3.3399999999999999E-2</v>
      </c>
      <c r="J17" s="12">
        <f t="shared" si="9"/>
        <v>0.80159999999999998</v>
      </c>
      <c r="K17" s="10">
        <f t="shared" si="10"/>
        <v>0</v>
      </c>
      <c r="L17" s="10">
        <f t="shared" si="13"/>
        <v>1</v>
      </c>
      <c r="M17" s="10">
        <f t="shared" si="4"/>
        <v>0</v>
      </c>
      <c r="N17" s="12">
        <v>1.67E-2</v>
      </c>
      <c r="O17" s="12">
        <f t="shared" si="11"/>
        <v>0</v>
      </c>
      <c r="P17" s="12">
        <f t="shared" si="6"/>
        <v>0.80159999999999998</v>
      </c>
      <c r="Q17" s="21">
        <v>58.88</v>
      </c>
      <c r="R17" s="71">
        <f t="shared" si="12"/>
        <v>47.198208000000001</v>
      </c>
    </row>
    <row r="18" spans="1:19" s="20" customFormat="1" x14ac:dyDescent="0.3">
      <c r="A18" s="62"/>
      <c r="B18" s="62"/>
      <c r="C18" s="9" t="s">
        <v>76</v>
      </c>
      <c r="D18" s="42" t="s">
        <v>24</v>
      </c>
      <c r="E18" s="10">
        <v>24</v>
      </c>
      <c r="F18" s="22">
        <v>21</v>
      </c>
      <c r="G18" s="10">
        <v>1</v>
      </c>
      <c r="H18" s="10">
        <f t="shared" si="8"/>
        <v>21</v>
      </c>
      <c r="I18" s="11">
        <v>3.3399999999999999E-2</v>
      </c>
      <c r="J18" s="12">
        <f t="shared" si="9"/>
        <v>0.70140000000000002</v>
      </c>
      <c r="K18" s="10">
        <f t="shared" si="10"/>
        <v>3</v>
      </c>
      <c r="L18" s="10">
        <f t="shared" si="13"/>
        <v>1</v>
      </c>
      <c r="M18" s="10">
        <f t="shared" si="4"/>
        <v>3</v>
      </c>
      <c r="N18" s="12">
        <v>1.67E-2</v>
      </c>
      <c r="O18" s="12">
        <f t="shared" si="11"/>
        <v>5.0099999999999999E-2</v>
      </c>
      <c r="P18" s="12">
        <f t="shared" si="6"/>
        <v>0.75150000000000006</v>
      </c>
      <c r="Q18" s="21">
        <v>58.88</v>
      </c>
      <c r="R18" s="71">
        <f t="shared" si="12"/>
        <v>44.248320000000007</v>
      </c>
    </row>
    <row r="19" spans="1:19" s="20" customFormat="1" x14ac:dyDescent="0.3">
      <c r="A19" s="62"/>
      <c r="B19" s="62"/>
      <c r="C19" s="9" t="s">
        <v>77</v>
      </c>
      <c r="D19" s="15" t="s">
        <v>40</v>
      </c>
      <c r="E19" s="10">
        <v>21</v>
      </c>
      <c r="F19" s="10">
        <v>21</v>
      </c>
      <c r="G19" s="10">
        <v>1</v>
      </c>
      <c r="H19" s="10">
        <f t="shared" si="8"/>
        <v>21</v>
      </c>
      <c r="I19" s="11">
        <v>1</v>
      </c>
      <c r="J19" s="12">
        <f t="shared" si="9"/>
        <v>21</v>
      </c>
      <c r="K19" s="10">
        <f t="shared" si="10"/>
        <v>0</v>
      </c>
      <c r="L19" s="10">
        <f t="shared" si="13"/>
        <v>1</v>
      </c>
      <c r="M19" s="10">
        <f t="shared" si="4"/>
        <v>0</v>
      </c>
      <c r="N19" s="12">
        <v>1.67E-2</v>
      </c>
      <c r="O19" s="12">
        <f t="shared" si="11"/>
        <v>0</v>
      </c>
      <c r="P19" s="12">
        <f t="shared" si="6"/>
        <v>21</v>
      </c>
      <c r="Q19" s="21">
        <v>58.88</v>
      </c>
      <c r="R19" s="71">
        <f t="shared" si="12"/>
        <v>1236.48</v>
      </c>
    </row>
    <row r="20" spans="1:19" s="20" customFormat="1" x14ac:dyDescent="0.3">
      <c r="A20" s="62"/>
      <c r="B20" s="62"/>
      <c r="C20" s="9" t="s">
        <v>78</v>
      </c>
      <c r="D20" s="42" t="s">
        <v>41</v>
      </c>
      <c r="E20" s="10">
        <v>21</v>
      </c>
      <c r="F20" s="10">
        <v>21</v>
      </c>
      <c r="G20" s="10">
        <v>1</v>
      </c>
      <c r="H20" s="10">
        <f>F20*G20</f>
        <v>21</v>
      </c>
      <c r="I20" s="11">
        <v>1</v>
      </c>
      <c r="J20" s="12">
        <f>H20*I20</f>
        <v>21</v>
      </c>
      <c r="K20" s="10">
        <f>E20-F20</f>
        <v>0</v>
      </c>
      <c r="L20" s="10">
        <f>G20</f>
        <v>1</v>
      </c>
      <c r="M20" s="10">
        <f>K20*L20</f>
        <v>0</v>
      </c>
      <c r="N20" s="12">
        <v>1.67E-2</v>
      </c>
      <c r="O20" s="12">
        <f>M20*N20</f>
        <v>0</v>
      </c>
      <c r="P20" s="12">
        <f>J20+O20</f>
        <v>21</v>
      </c>
      <c r="Q20" s="21">
        <v>58.88</v>
      </c>
      <c r="R20" s="71">
        <f>P20*Q20</f>
        <v>1236.48</v>
      </c>
    </row>
    <row r="21" spans="1:19" s="20" customFormat="1" x14ac:dyDescent="0.3">
      <c r="A21" s="62"/>
      <c r="B21" s="62"/>
      <c r="C21" s="9" t="s">
        <v>79</v>
      </c>
      <c r="D21" s="15" t="s">
        <v>55</v>
      </c>
      <c r="E21" s="10">
        <v>21</v>
      </c>
      <c r="F21" s="10">
        <v>13</v>
      </c>
      <c r="G21" s="10">
        <v>1</v>
      </c>
      <c r="H21" s="10">
        <f t="shared" si="8"/>
        <v>13</v>
      </c>
      <c r="I21" s="11">
        <v>0.5</v>
      </c>
      <c r="J21" s="12">
        <f t="shared" si="9"/>
        <v>6.5</v>
      </c>
      <c r="K21" s="10">
        <f t="shared" si="10"/>
        <v>8</v>
      </c>
      <c r="L21" s="10">
        <f t="shared" si="13"/>
        <v>1</v>
      </c>
      <c r="M21" s="10">
        <f t="shared" si="4"/>
        <v>8</v>
      </c>
      <c r="N21" s="12">
        <v>1.67E-2</v>
      </c>
      <c r="O21" s="12">
        <f t="shared" si="11"/>
        <v>0.1336</v>
      </c>
      <c r="P21" s="12">
        <f t="shared" si="6"/>
        <v>6.6336000000000004</v>
      </c>
      <c r="Q21" s="21">
        <v>58.88</v>
      </c>
      <c r="R21" s="71">
        <f t="shared" si="12"/>
        <v>390.58636800000005</v>
      </c>
    </row>
    <row r="22" spans="1:19" s="20" customFormat="1" x14ac:dyDescent="0.3">
      <c r="A22" s="62"/>
      <c r="B22" s="62"/>
      <c r="C22" s="9" t="s">
        <v>80</v>
      </c>
      <c r="D22" s="15" t="s">
        <v>27</v>
      </c>
      <c r="E22" s="10">
        <v>8</v>
      </c>
      <c r="F22" s="22">
        <v>8</v>
      </c>
      <c r="G22" s="10">
        <v>1</v>
      </c>
      <c r="H22" s="10">
        <f t="shared" si="8"/>
        <v>8</v>
      </c>
      <c r="I22" s="11">
        <v>0.5</v>
      </c>
      <c r="J22" s="12">
        <f t="shared" si="9"/>
        <v>4</v>
      </c>
      <c r="K22" s="10">
        <f t="shared" si="10"/>
        <v>0</v>
      </c>
      <c r="L22" s="10">
        <f t="shared" si="13"/>
        <v>1</v>
      </c>
      <c r="M22" s="10">
        <f t="shared" si="4"/>
        <v>0</v>
      </c>
      <c r="N22" s="12">
        <v>1.67E-2</v>
      </c>
      <c r="O22" s="12">
        <f t="shared" si="11"/>
        <v>0</v>
      </c>
      <c r="P22" s="12">
        <f t="shared" si="6"/>
        <v>4</v>
      </c>
      <c r="Q22" s="21">
        <v>58.88</v>
      </c>
      <c r="R22" s="71">
        <f t="shared" si="12"/>
        <v>235.52</v>
      </c>
    </row>
    <row r="23" spans="1:19" s="20" customFormat="1" x14ac:dyDescent="0.3">
      <c r="A23" s="62"/>
      <c r="B23" s="62"/>
      <c r="C23" s="9" t="s">
        <v>81</v>
      </c>
      <c r="D23" s="42" t="s">
        <v>42</v>
      </c>
      <c r="E23" s="10">
        <v>21</v>
      </c>
      <c r="F23" s="10">
        <v>21</v>
      </c>
      <c r="G23" s="10">
        <v>1</v>
      </c>
      <c r="H23" s="10">
        <f t="shared" si="8"/>
        <v>21</v>
      </c>
      <c r="I23" s="11">
        <v>8.3500000000000005E-2</v>
      </c>
      <c r="J23" s="12">
        <f t="shared" si="9"/>
        <v>1.7535000000000001</v>
      </c>
      <c r="K23" s="10">
        <f t="shared" si="10"/>
        <v>0</v>
      </c>
      <c r="L23" s="10">
        <f t="shared" si="13"/>
        <v>1</v>
      </c>
      <c r="M23" s="10">
        <f t="shared" si="4"/>
        <v>0</v>
      </c>
      <c r="N23" s="12">
        <v>1.67E-2</v>
      </c>
      <c r="O23" s="12">
        <f t="shared" si="11"/>
        <v>0</v>
      </c>
      <c r="P23" s="12">
        <f t="shared" si="6"/>
        <v>1.7535000000000001</v>
      </c>
      <c r="Q23" s="21">
        <v>58.88</v>
      </c>
      <c r="R23" s="71">
        <f t="shared" si="12"/>
        <v>103.24608000000001</v>
      </c>
    </row>
    <row r="24" spans="1:19" ht="12.75" customHeight="1" x14ac:dyDescent="0.3">
      <c r="A24" s="62"/>
      <c r="B24" s="58" t="s">
        <v>25</v>
      </c>
      <c r="C24" s="59"/>
      <c r="D24" s="49"/>
      <c r="E24" s="16">
        <f>SUM(E13+E12)</f>
        <v>262</v>
      </c>
      <c r="F24" s="16">
        <f>SUM(F12+F16)</f>
        <v>220</v>
      </c>
      <c r="G24" s="19">
        <f>H24/F24</f>
        <v>3.8409090909090908</v>
      </c>
      <c r="H24" s="18">
        <f>SUM(H12:H23)</f>
        <v>845</v>
      </c>
      <c r="I24" s="19">
        <f>J24/H24</f>
        <v>0.23824840236686393</v>
      </c>
      <c r="J24" s="19">
        <f>SUM(J12:J23)</f>
        <v>201.31990000000002</v>
      </c>
      <c r="K24" s="18">
        <f>K12+K16</f>
        <v>42</v>
      </c>
      <c r="L24" s="19">
        <f>M24/K24</f>
        <v>6.7380952380952381</v>
      </c>
      <c r="M24" s="18">
        <f>SUM(M12:M23)</f>
        <v>283</v>
      </c>
      <c r="N24" s="19">
        <f>O24/M24</f>
        <v>1.6700000000000003E-2</v>
      </c>
      <c r="O24" s="19">
        <f>SUM(O12:O23)</f>
        <v>4.7261000000000006</v>
      </c>
      <c r="P24" s="19">
        <f>SUM(P12:P23)</f>
        <v>206.04600000000002</v>
      </c>
      <c r="Q24" s="19"/>
      <c r="R24" s="19">
        <f>SUM(R12:R23)</f>
        <v>12131.988480000002</v>
      </c>
      <c r="S24" s="20"/>
    </row>
    <row r="25" spans="1:19" x14ac:dyDescent="0.3">
      <c r="A25" s="62"/>
      <c r="B25" s="64" t="s">
        <v>26</v>
      </c>
      <c r="C25" s="9" t="s">
        <v>19</v>
      </c>
      <c r="D25" s="43" t="s">
        <v>55</v>
      </c>
      <c r="E25" s="9">
        <v>1</v>
      </c>
      <c r="F25" s="9">
        <v>1</v>
      </c>
      <c r="G25" s="9">
        <v>1</v>
      </c>
      <c r="H25" s="10">
        <f t="shared" ref="H25:H34" si="14">F25*G25</f>
        <v>1</v>
      </c>
      <c r="I25" s="11">
        <v>3.68</v>
      </c>
      <c r="J25" s="11">
        <f>H25*I25</f>
        <v>3.68</v>
      </c>
      <c r="K25" s="10">
        <f t="shared" ref="K25:K34" si="15">E25-F25</f>
        <v>0</v>
      </c>
      <c r="L25" s="9">
        <f>G25</f>
        <v>1</v>
      </c>
      <c r="M25" s="10">
        <f t="shared" si="4"/>
        <v>0</v>
      </c>
      <c r="N25" s="11">
        <v>0.23</v>
      </c>
      <c r="O25" s="11">
        <f>M25*N25</f>
        <v>0</v>
      </c>
      <c r="P25" s="11">
        <f t="shared" si="6"/>
        <v>3.68</v>
      </c>
      <c r="Q25" s="21">
        <v>14.91</v>
      </c>
      <c r="R25" s="71">
        <f t="shared" ref="R25:R34" si="16">P25*Q25</f>
        <v>54.8688</v>
      </c>
      <c r="S25" s="20"/>
    </row>
    <row r="26" spans="1:19" x14ac:dyDescent="0.3">
      <c r="A26" s="62"/>
      <c r="B26" s="65"/>
      <c r="C26" s="9" t="s">
        <v>82</v>
      </c>
      <c r="D26" s="15" t="s">
        <v>43</v>
      </c>
      <c r="E26" s="9">
        <v>24</v>
      </c>
      <c r="F26" s="9">
        <v>24</v>
      </c>
      <c r="G26" s="9">
        <v>1</v>
      </c>
      <c r="H26" s="10">
        <f t="shared" si="14"/>
        <v>24</v>
      </c>
      <c r="I26" s="11">
        <v>3.3399999999999999E-2</v>
      </c>
      <c r="J26" s="11">
        <f>H26*I26</f>
        <v>0.80159999999999998</v>
      </c>
      <c r="K26" s="10">
        <f t="shared" si="15"/>
        <v>0</v>
      </c>
      <c r="L26" s="9">
        <f>G26</f>
        <v>1</v>
      </c>
      <c r="M26" s="10">
        <f t="shared" si="4"/>
        <v>0</v>
      </c>
      <c r="N26" s="12">
        <v>1.67E-2</v>
      </c>
      <c r="O26" s="11">
        <f>M26*N26</f>
        <v>0</v>
      </c>
      <c r="P26" s="11">
        <f t="shared" si="6"/>
        <v>0.80159999999999998</v>
      </c>
      <c r="Q26" s="21">
        <v>14.91</v>
      </c>
      <c r="R26" s="71">
        <f t="shared" si="16"/>
        <v>11.951855999999999</v>
      </c>
      <c r="S26" s="20"/>
    </row>
    <row r="27" spans="1:19" x14ac:dyDescent="0.3">
      <c r="A27" s="62"/>
      <c r="B27" s="65"/>
      <c r="C27" s="8" t="s">
        <v>83</v>
      </c>
      <c r="D27" s="42" t="s">
        <v>44</v>
      </c>
      <c r="E27" s="10">
        <v>24</v>
      </c>
      <c r="F27" s="10">
        <v>21</v>
      </c>
      <c r="G27" s="10">
        <v>1</v>
      </c>
      <c r="H27" s="10">
        <f t="shared" si="14"/>
        <v>21</v>
      </c>
      <c r="I27" s="11">
        <v>8.3499999999999991E-2</v>
      </c>
      <c r="J27" s="11">
        <f t="shared" ref="J27:J34" si="17">H27*I27</f>
        <v>1.7534999999999998</v>
      </c>
      <c r="K27" s="10">
        <f t="shared" si="15"/>
        <v>3</v>
      </c>
      <c r="L27" s="9">
        <f t="shared" ref="L27:L34" si="18">G27</f>
        <v>1</v>
      </c>
      <c r="M27" s="10">
        <f t="shared" si="4"/>
        <v>3</v>
      </c>
      <c r="N27" s="12">
        <v>1.67E-2</v>
      </c>
      <c r="O27" s="11">
        <f t="shared" ref="O27:O34" si="19">M27*N27</f>
        <v>5.0099999999999999E-2</v>
      </c>
      <c r="P27" s="11">
        <f t="shared" si="6"/>
        <v>1.8035999999999999</v>
      </c>
      <c r="Q27" s="21">
        <v>14.91</v>
      </c>
      <c r="R27" s="71">
        <f t="shared" si="16"/>
        <v>26.891675999999997</v>
      </c>
      <c r="S27" s="20"/>
    </row>
    <row r="28" spans="1:19" x14ac:dyDescent="0.3">
      <c r="A28" s="62"/>
      <c r="B28" s="65"/>
      <c r="C28" s="9" t="s">
        <v>84</v>
      </c>
      <c r="D28" s="42" t="s">
        <v>45</v>
      </c>
      <c r="E28" s="10">
        <v>21</v>
      </c>
      <c r="F28" s="10">
        <v>21</v>
      </c>
      <c r="G28" s="10">
        <v>1</v>
      </c>
      <c r="H28" s="10">
        <f t="shared" si="14"/>
        <v>21</v>
      </c>
      <c r="I28" s="11">
        <v>1</v>
      </c>
      <c r="J28" s="11">
        <f t="shared" si="17"/>
        <v>21</v>
      </c>
      <c r="K28" s="10">
        <f t="shared" si="15"/>
        <v>0</v>
      </c>
      <c r="L28" s="9">
        <f t="shared" si="18"/>
        <v>1</v>
      </c>
      <c r="M28" s="10">
        <f t="shared" si="4"/>
        <v>0</v>
      </c>
      <c r="N28" s="12">
        <v>1.67E-2</v>
      </c>
      <c r="O28" s="11">
        <f t="shared" si="19"/>
        <v>0</v>
      </c>
      <c r="P28" s="11">
        <f t="shared" si="6"/>
        <v>21</v>
      </c>
      <c r="Q28" s="21">
        <v>14.91</v>
      </c>
      <c r="R28" s="71">
        <f t="shared" si="16"/>
        <v>313.11</v>
      </c>
      <c r="S28" s="20"/>
    </row>
    <row r="29" spans="1:19" x14ac:dyDescent="0.3">
      <c r="A29" s="62"/>
      <c r="B29" s="65"/>
      <c r="C29" s="9" t="s">
        <v>85</v>
      </c>
      <c r="D29" s="42" t="s">
        <v>46</v>
      </c>
      <c r="E29" s="10">
        <v>21</v>
      </c>
      <c r="F29" s="10">
        <v>21</v>
      </c>
      <c r="G29" s="10">
        <v>1</v>
      </c>
      <c r="H29" s="10">
        <f t="shared" si="14"/>
        <v>21</v>
      </c>
      <c r="I29" s="11">
        <v>8.3499999999999991E-2</v>
      </c>
      <c r="J29" s="11">
        <f t="shared" si="17"/>
        <v>1.7534999999999998</v>
      </c>
      <c r="K29" s="10">
        <f t="shared" si="15"/>
        <v>0</v>
      </c>
      <c r="L29" s="9">
        <f t="shared" si="18"/>
        <v>1</v>
      </c>
      <c r="M29" s="10">
        <f t="shared" si="4"/>
        <v>0</v>
      </c>
      <c r="N29" s="12">
        <v>1.67E-2</v>
      </c>
      <c r="O29" s="11">
        <f t="shared" si="19"/>
        <v>0</v>
      </c>
      <c r="P29" s="11">
        <f t="shared" si="6"/>
        <v>1.7534999999999998</v>
      </c>
      <c r="Q29" s="21">
        <v>14.91</v>
      </c>
      <c r="R29" s="71">
        <f t="shared" si="16"/>
        <v>26.144684999999999</v>
      </c>
      <c r="S29" s="20"/>
    </row>
    <row r="30" spans="1:19" x14ac:dyDescent="0.3">
      <c r="A30" s="62"/>
      <c r="B30" s="65"/>
      <c r="C30" s="9" t="s">
        <v>86</v>
      </c>
      <c r="D30" s="15" t="s">
        <v>47</v>
      </c>
      <c r="E30" s="10">
        <v>21</v>
      </c>
      <c r="F30" s="10">
        <v>21</v>
      </c>
      <c r="G30" s="10">
        <v>1</v>
      </c>
      <c r="H30" s="10">
        <f t="shared" si="14"/>
        <v>21</v>
      </c>
      <c r="I30" s="11">
        <v>0.75</v>
      </c>
      <c r="J30" s="11">
        <f t="shared" si="17"/>
        <v>15.75</v>
      </c>
      <c r="K30" s="10">
        <f t="shared" si="15"/>
        <v>0</v>
      </c>
      <c r="L30" s="9">
        <f t="shared" si="18"/>
        <v>1</v>
      </c>
      <c r="M30" s="10">
        <f t="shared" si="4"/>
        <v>0</v>
      </c>
      <c r="N30" s="12">
        <v>1.67E-2</v>
      </c>
      <c r="O30" s="11">
        <f t="shared" si="19"/>
        <v>0</v>
      </c>
      <c r="P30" s="11">
        <f t="shared" si="6"/>
        <v>15.75</v>
      </c>
      <c r="Q30" s="21">
        <v>14.91</v>
      </c>
      <c r="R30" s="71">
        <f t="shared" si="16"/>
        <v>234.83250000000001</v>
      </c>
      <c r="S30" s="20"/>
    </row>
    <row r="31" spans="1:19" x14ac:dyDescent="0.3">
      <c r="A31" s="62"/>
      <c r="B31" s="65"/>
      <c r="C31" s="9" t="s">
        <v>48</v>
      </c>
      <c r="D31" s="15" t="s">
        <v>55</v>
      </c>
      <c r="E31" s="10">
        <v>21</v>
      </c>
      <c r="F31" s="10">
        <v>21</v>
      </c>
      <c r="G31" s="10">
        <v>1</v>
      </c>
      <c r="H31" s="10">
        <f t="shared" si="14"/>
        <v>21</v>
      </c>
      <c r="I31" s="11">
        <v>0.25</v>
      </c>
      <c r="J31" s="11">
        <f t="shared" si="17"/>
        <v>5.25</v>
      </c>
      <c r="K31" s="10">
        <f t="shared" si="15"/>
        <v>0</v>
      </c>
      <c r="L31" s="9">
        <f t="shared" si="18"/>
        <v>1</v>
      </c>
      <c r="M31" s="10">
        <f t="shared" si="4"/>
        <v>0</v>
      </c>
      <c r="N31" s="12">
        <v>1.67E-2</v>
      </c>
      <c r="O31" s="11">
        <f t="shared" si="19"/>
        <v>0</v>
      </c>
      <c r="P31" s="11">
        <f t="shared" si="6"/>
        <v>5.25</v>
      </c>
      <c r="Q31" s="21">
        <v>14.91</v>
      </c>
      <c r="R31" s="71">
        <f t="shared" si="16"/>
        <v>78.277500000000003</v>
      </c>
      <c r="S31" s="20"/>
    </row>
    <row r="32" spans="1:19" s="23" customFormat="1" x14ac:dyDescent="0.3">
      <c r="A32" s="62"/>
      <c r="B32" s="65"/>
      <c r="C32" s="9" t="s">
        <v>87</v>
      </c>
      <c r="D32" s="15" t="s">
        <v>49</v>
      </c>
      <c r="E32" s="10">
        <v>21</v>
      </c>
      <c r="F32" s="10">
        <v>21</v>
      </c>
      <c r="G32" s="9">
        <v>6</v>
      </c>
      <c r="H32" s="10">
        <f t="shared" si="14"/>
        <v>126</v>
      </c>
      <c r="I32" s="11">
        <v>8.3499999999999991E-2</v>
      </c>
      <c r="J32" s="11">
        <f t="shared" si="17"/>
        <v>10.520999999999999</v>
      </c>
      <c r="K32" s="10">
        <f t="shared" si="15"/>
        <v>0</v>
      </c>
      <c r="L32" s="9">
        <f t="shared" si="18"/>
        <v>6</v>
      </c>
      <c r="M32" s="10">
        <f t="shared" si="4"/>
        <v>0</v>
      </c>
      <c r="N32" s="12">
        <v>1.67E-2</v>
      </c>
      <c r="O32" s="11">
        <f t="shared" si="19"/>
        <v>0</v>
      </c>
      <c r="P32" s="11">
        <f t="shared" si="6"/>
        <v>10.520999999999999</v>
      </c>
      <c r="Q32" s="21">
        <v>14.91</v>
      </c>
      <c r="R32" s="71">
        <f t="shared" si="16"/>
        <v>156.86810999999997</v>
      </c>
      <c r="S32" s="20"/>
    </row>
    <row r="33" spans="1:19" s="23" customFormat="1" x14ac:dyDescent="0.3">
      <c r="A33" s="62"/>
      <c r="B33" s="65"/>
      <c r="C33" s="9" t="s">
        <v>88</v>
      </c>
      <c r="D33" s="21" t="s">
        <v>50</v>
      </c>
      <c r="E33" s="10">
        <v>21</v>
      </c>
      <c r="F33" s="10">
        <v>21</v>
      </c>
      <c r="G33" s="9">
        <v>6</v>
      </c>
      <c r="H33" s="10">
        <f t="shared" si="14"/>
        <v>126</v>
      </c>
      <c r="I33" s="11">
        <v>8.3499999999999991E-2</v>
      </c>
      <c r="J33" s="11">
        <f t="shared" si="17"/>
        <v>10.520999999999999</v>
      </c>
      <c r="K33" s="10">
        <f t="shared" si="15"/>
        <v>0</v>
      </c>
      <c r="L33" s="9">
        <f t="shared" si="18"/>
        <v>6</v>
      </c>
      <c r="M33" s="10">
        <f t="shared" si="4"/>
        <v>0</v>
      </c>
      <c r="N33" s="12">
        <v>1.67E-2</v>
      </c>
      <c r="O33" s="11">
        <f t="shared" si="19"/>
        <v>0</v>
      </c>
      <c r="P33" s="11">
        <f t="shared" si="6"/>
        <v>10.520999999999999</v>
      </c>
      <c r="Q33" s="21">
        <v>14.91</v>
      </c>
      <c r="R33" s="71">
        <f t="shared" si="16"/>
        <v>156.86810999999997</v>
      </c>
      <c r="S33" s="20"/>
    </row>
    <row r="34" spans="1:19" s="23" customFormat="1" x14ac:dyDescent="0.3">
      <c r="A34" s="62"/>
      <c r="B34" s="66"/>
      <c r="C34" s="9" t="s">
        <v>89</v>
      </c>
      <c r="D34" s="21" t="s">
        <v>51</v>
      </c>
      <c r="E34" s="9">
        <v>21</v>
      </c>
      <c r="F34" s="9">
        <v>21</v>
      </c>
      <c r="G34" s="9">
        <v>5</v>
      </c>
      <c r="H34" s="10">
        <f t="shared" si="14"/>
        <v>105</v>
      </c>
      <c r="I34" s="11">
        <v>1</v>
      </c>
      <c r="J34" s="11">
        <f t="shared" si="17"/>
        <v>105</v>
      </c>
      <c r="K34" s="10">
        <f t="shared" si="15"/>
        <v>0</v>
      </c>
      <c r="L34" s="9">
        <f t="shared" si="18"/>
        <v>5</v>
      </c>
      <c r="M34" s="10">
        <f t="shared" si="4"/>
        <v>0</v>
      </c>
      <c r="N34" s="12">
        <v>1.67E-2</v>
      </c>
      <c r="O34" s="11">
        <f t="shared" si="19"/>
        <v>0</v>
      </c>
      <c r="P34" s="11">
        <f t="shared" si="6"/>
        <v>105</v>
      </c>
      <c r="Q34" s="21">
        <v>14.91</v>
      </c>
      <c r="R34" s="71">
        <f t="shared" si="16"/>
        <v>1565.55</v>
      </c>
      <c r="S34" s="20"/>
    </row>
    <row r="35" spans="1:19" ht="12.75" customHeight="1" x14ac:dyDescent="0.3">
      <c r="A35" s="70"/>
      <c r="B35" s="58" t="s">
        <v>28</v>
      </c>
      <c r="C35" s="59"/>
      <c r="D35" s="49"/>
      <c r="E35" s="16">
        <f>SUM(E25+E26)</f>
        <v>25</v>
      </c>
      <c r="F35" s="16">
        <f>SUM(F25+F27)</f>
        <v>22</v>
      </c>
      <c r="G35" s="19">
        <f>H35/F35</f>
        <v>22.136363636363637</v>
      </c>
      <c r="H35" s="16">
        <f>SUM(H25:H34)</f>
        <v>487</v>
      </c>
      <c r="I35" s="19">
        <f>J35/H35</f>
        <v>0.36145913757700204</v>
      </c>
      <c r="J35" s="19">
        <f>SUM(J25:J34)</f>
        <v>176.03059999999999</v>
      </c>
      <c r="K35" s="18">
        <f>K25+K27</f>
        <v>3</v>
      </c>
      <c r="L35" s="19">
        <f>M35/K35</f>
        <v>1</v>
      </c>
      <c r="M35" s="16">
        <f>SUM(M25:M34)</f>
        <v>3</v>
      </c>
      <c r="N35" s="19">
        <f>IF(AND(O35 = 0, M35= 0), 0, O35/M35)</f>
        <v>1.67E-2</v>
      </c>
      <c r="O35" s="19">
        <f>SUM(O25:O34)</f>
        <v>5.0099999999999999E-2</v>
      </c>
      <c r="P35" s="19">
        <f>SUM(P25:P34)</f>
        <v>176.08069999999998</v>
      </c>
      <c r="Q35" s="19"/>
      <c r="R35" s="19">
        <f>SUM(R25:R34)</f>
        <v>2625.363237</v>
      </c>
      <c r="S35" s="20"/>
    </row>
    <row r="36" spans="1:19" ht="12.75" customHeight="1" x14ac:dyDescent="0.3">
      <c r="A36" s="55" t="s">
        <v>29</v>
      </c>
      <c r="B36" s="55"/>
      <c r="C36" s="55"/>
      <c r="D36" s="50"/>
      <c r="E36" s="24">
        <f>E11+E24+E35</f>
        <v>300</v>
      </c>
      <c r="F36" s="24">
        <f>F11+F24+F35</f>
        <v>252</v>
      </c>
      <c r="G36" s="25">
        <f>H36/F36</f>
        <v>5.6031746031746028</v>
      </c>
      <c r="H36" s="24">
        <f>H11+H24+H35</f>
        <v>1412</v>
      </c>
      <c r="I36" s="25">
        <f>J36/H36</f>
        <v>0.30549468838526911</v>
      </c>
      <c r="J36" s="25">
        <f>J11+J24+J35</f>
        <v>431.35849999999999</v>
      </c>
      <c r="K36" s="24">
        <f>K11+K24+K35</f>
        <v>48</v>
      </c>
      <c r="L36" s="25">
        <f>M36/K36</f>
        <v>6.083333333333333</v>
      </c>
      <c r="M36" s="24">
        <f>M11+M24+M35</f>
        <v>292</v>
      </c>
      <c r="N36" s="25">
        <f>O36/M36</f>
        <v>1.67E-2</v>
      </c>
      <c r="O36" s="25">
        <f>O11+O24+O35</f>
        <v>4.8764000000000003</v>
      </c>
      <c r="P36" s="25">
        <f>P11+P24+P35</f>
        <v>436.23489999999998</v>
      </c>
      <c r="Q36" s="25"/>
      <c r="R36" s="25">
        <f>R11+R24+R35</f>
        <v>17943.242533000004</v>
      </c>
      <c r="S36" s="20"/>
    </row>
    <row r="37" spans="1:19" s="20" customFormat="1" ht="12.75" customHeight="1" x14ac:dyDescent="0.3">
      <c r="A37" s="67" t="s">
        <v>53</v>
      </c>
      <c r="B37" s="63" t="s">
        <v>18</v>
      </c>
      <c r="C37" s="8" t="s">
        <v>19</v>
      </c>
      <c r="D37" s="8" t="s">
        <v>55</v>
      </c>
      <c r="E37" s="10">
        <v>5</v>
      </c>
      <c r="F37" s="10">
        <v>2</v>
      </c>
      <c r="G37" s="10">
        <v>1</v>
      </c>
      <c r="H37" s="10">
        <f t="shared" ref="H37:H48" si="20">F37*G37</f>
        <v>2</v>
      </c>
      <c r="I37" s="11">
        <v>1.49</v>
      </c>
      <c r="J37" s="12">
        <f t="shared" ref="J37:J48" si="21">H37*I37</f>
        <v>2.98</v>
      </c>
      <c r="K37" s="10">
        <f t="shared" ref="K37:K48" si="22">E37-F37</f>
        <v>3</v>
      </c>
      <c r="L37" s="10">
        <f t="shared" ref="L37:L48" si="23">G37</f>
        <v>1</v>
      </c>
      <c r="M37" s="10">
        <f t="shared" ref="M37:M48" si="24">K37*L37</f>
        <v>3</v>
      </c>
      <c r="N37" s="11">
        <v>0.1</v>
      </c>
      <c r="O37" s="12">
        <f t="shared" ref="O37:O48" si="25">M37*N37</f>
        <v>0.30000000000000004</v>
      </c>
      <c r="P37" s="12">
        <f t="shared" si="6"/>
        <v>3.2800000000000002</v>
      </c>
      <c r="Q37" s="21">
        <v>58.88</v>
      </c>
      <c r="R37" s="71">
        <f t="shared" ref="R37:R48" si="26">P37*Q37</f>
        <v>193.12640000000002</v>
      </c>
    </row>
    <row r="38" spans="1:19" s="20" customFormat="1" x14ac:dyDescent="0.3">
      <c r="A38" s="68"/>
      <c r="B38" s="63"/>
      <c r="C38" s="8" t="s">
        <v>70</v>
      </c>
      <c r="D38" s="13" t="s">
        <v>16</v>
      </c>
      <c r="E38" s="10">
        <v>111</v>
      </c>
      <c r="F38" s="10">
        <v>89</v>
      </c>
      <c r="G38" s="10">
        <v>1</v>
      </c>
      <c r="H38" s="10">
        <f t="shared" si="20"/>
        <v>89</v>
      </c>
      <c r="I38" s="11">
        <f xml:space="preserve"> 0.0334 + 0.0334</f>
        <v>6.6799999999999998E-2</v>
      </c>
      <c r="J38" s="12">
        <f t="shared" si="21"/>
        <v>5.9451999999999998</v>
      </c>
      <c r="K38" s="10">
        <f t="shared" si="22"/>
        <v>22</v>
      </c>
      <c r="L38" s="10">
        <f t="shared" si="23"/>
        <v>1</v>
      </c>
      <c r="M38" s="10">
        <f t="shared" si="24"/>
        <v>22</v>
      </c>
      <c r="N38" s="12">
        <v>1.67E-2</v>
      </c>
      <c r="O38" s="12">
        <f t="shared" si="25"/>
        <v>0.3674</v>
      </c>
      <c r="P38" s="12">
        <f t="shared" si="6"/>
        <v>6.3125999999999998</v>
      </c>
      <c r="Q38" s="21">
        <v>58.88</v>
      </c>
      <c r="R38" s="71">
        <f t="shared" si="26"/>
        <v>371.68588799999998</v>
      </c>
    </row>
    <row r="39" spans="1:19" s="20" customFormat="1" x14ac:dyDescent="0.3">
      <c r="A39" s="68"/>
      <c r="B39" s="63"/>
      <c r="C39" s="9" t="s">
        <v>73</v>
      </c>
      <c r="D39" s="13" t="s">
        <v>20</v>
      </c>
      <c r="E39" s="10">
        <v>111</v>
      </c>
      <c r="F39" s="10">
        <v>56</v>
      </c>
      <c r="G39" s="10">
        <v>1</v>
      </c>
      <c r="H39" s="10">
        <f t="shared" si="20"/>
        <v>56</v>
      </c>
      <c r="I39" s="11">
        <v>3.3399999999999999E-2</v>
      </c>
      <c r="J39" s="12">
        <f t="shared" si="21"/>
        <v>1.8704000000000001</v>
      </c>
      <c r="K39" s="10">
        <f t="shared" si="22"/>
        <v>55</v>
      </c>
      <c r="L39" s="10">
        <f t="shared" si="23"/>
        <v>1</v>
      </c>
      <c r="M39" s="10">
        <f t="shared" si="24"/>
        <v>55</v>
      </c>
      <c r="N39" s="12">
        <v>1.67E-2</v>
      </c>
      <c r="O39" s="12">
        <f t="shared" si="25"/>
        <v>0.91849999999999998</v>
      </c>
      <c r="P39" s="12">
        <f t="shared" si="6"/>
        <v>2.7888999999999999</v>
      </c>
      <c r="Q39" s="21">
        <v>58.88</v>
      </c>
      <c r="R39" s="71">
        <f t="shared" si="26"/>
        <v>164.210432</v>
      </c>
    </row>
    <row r="40" spans="1:19" s="20" customFormat="1" x14ac:dyDescent="0.3">
      <c r="A40" s="68"/>
      <c r="B40" s="63"/>
      <c r="C40" s="10" t="s">
        <v>74</v>
      </c>
      <c r="D40" s="13" t="s">
        <v>21</v>
      </c>
      <c r="E40" s="9">
        <v>55</v>
      </c>
      <c r="F40" s="9">
        <f>28+5</f>
        <v>33</v>
      </c>
      <c r="G40" s="9">
        <v>2</v>
      </c>
      <c r="H40" s="9">
        <f t="shared" si="20"/>
        <v>66</v>
      </c>
      <c r="I40" s="11">
        <v>1.67E-2</v>
      </c>
      <c r="J40" s="12">
        <f t="shared" si="21"/>
        <v>1.1022000000000001</v>
      </c>
      <c r="K40" s="10">
        <f t="shared" si="22"/>
        <v>22</v>
      </c>
      <c r="L40" s="10">
        <f t="shared" si="23"/>
        <v>2</v>
      </c>
      <c r="M40" s="10">
        <f t="shared" si="24"/>
        <v>44</v>
      </c>
      <c r="N40" s="12">
        <v>1.67E-2</v>
      </c>
      <c r="O40" s="12">
        <f t="shared" si="25"/>
        <v>0.73480000000000001</v>
      </c>
      <c r="P40" s="12">
        <f t="shared" si="6"/>
        <v>1.8370000000000002</v>
      </c>
      <c r="Q40" s="21">
        <v>58.88</v>
      </c>
      <c r="R40" s="71">
        <f t="shared" si="26"/>
        <v>108.16256000000001</v>
      </c>
    </row>
    <row r="41" spans="1:19" s="14" customFormat="1" x14ac:dyDescent="0.3">
      <c r="A41" s="68"/>
      <c r="B41" s="63"/>
      <c r="C41" s="10" t="s">
        <v>75</v>
      </c>
      <c r="D41" s="13" t="s">
        <v>39</v>
      </c>
      <c r="E41" s="9">
        <v>111</v>
      </c>
      <c r="F41" s="9">
        <v>89</v>
      </c>
      <c r="G41" s="9">
        <v>1</v>
      </c>
      <c r="H41" s="10">
        <f t="shared" si="20"/>
        <v>89</v>
      </c>
      <c r="I41" s="11">
        <v>0.55000000000000004</v>
      </c>
      <c r="J41" s="11">
        <f t="shared" si="21"/>
        <v>48.95</v>
      </c>
      <c r="K41" s="10">
        <f t="shared" si="22"/>
        <v>22</v>
      </c>
      <c r="L41" s="9">
        <f t="shared" si="23"/>
        <v>1</v>
      </c>
      <c r="M41" s="10">
        <f t="shared" si="24"/>
        <v>22</v>
      </c>
      <c r="N41" s="12">
        <v>1.67E-2</v>
      </c>
      <c r="O41" s="11">
        <f t="shared" si="25"/>
        <v>0.3674</v>
      </c>
      <c r="P41" s="11">
        <f t="shared" si="6"/>
        <v>49.317400000000006</v>
      </c>
      <c r="Q41" s="21">
        <v>58.88</v>
      </c>
      <c r="R41" s="71">
        <f t="shared" si="26"/>
        <v>2903.8085120000005</v>
      </c>
      <c r="S41" s="20"/>
    </row>
    <row r="42" spans="1:19" s="20" customFormat="1" x14ac:dyDescent="0.3">
      <c r="A42" s="68"/>
      <c r="B42" s="63"/>
      <c r="C42" s="9" t="s">
        <v>72</v>
      </c>
      <c r="D42" s="21" t="s">
        <v>23</v>
      </c>
      <c r="E42" s="10">
        <v>12</v>
      </c>
      <c r="F42" s="22">
        <v>12</v>
      </c>
      <c r="G42" s="9">
        <v>1</v>
      </c>
      <c r="H42" s="10">
        <f t="shared" si="20"/>
        <v>12</v>
      </c>
      <c r="I42" s="11">
        <v>3.3399999999999999E-2</v>
      </c>
      <c r="J42" s="12">
        <f t="shared" si="21"/>
        <v>0.40079999999999999</v>
      </c>
      <c r="K42" s="10">
        <f t="shared" si="22"/>
        <v>0</v>
      </c>
      <c r="L42" s="10">
        <f t="shared" si="23"/>
        <v>1</v>
      </c>
      <c r="M42" s="10">
        <f t="shared" si="24"/>
        <v>0</v>
      </c>
      <c r="N42" s="12">
        <v>1.67E-2</v>
      </c>
      <c r="O42" s="12">
        <f t="shared" si="25"/>
        <v>0</v>
      </c>
      <c r="P42" s="12">
        <f t="shared" si="6"/>
        <v>0.40079999999999999</v>
      </c>
      <c r="Q42" s="21">
        <v>58.88</v>
      </c>
      <c r="R42" s="71">
        <f t="shared" si="26"/>
        <v>23.599104000000001</v>
      </c>
    </row>
    <row r="43" spans="1:19" s="20" customFormat="1" x14ac:dyDescent="0.3">
      <c r="A43" s="68"/>
      <c r="B43" s="63"/>
      <c r="C43" s="9" t="s">
        <v>76</v>
      </c>
      <c r="D43" s="13" t="s">
        <v>24</v>
      </c>
      <c r="E43" s="10">
        <v>12</v>
      </c>
      <c r="F43" s="22">
        <v>9</v>
      </c>
      <c r="G43" s="10">
        <v>1</v>
      </c>
      <c r="H43" s="10">
        <f t="shared" si="20"/>
        <v>9</v>
      </c>
      <c r="I43" s="11">
        <v>3.3399999999999999E-2</v>
      </c>
      <c r="J43" s="12">
        <f t="shared" si="21"/>
        <v>0.30059999999999998</v>
      </c>
      <c r="K43" s="10">
        <f t="shared" si="22"/>
        <v>3</v>
      </c>
      <c r="L43" s="10">
        <f t="shared" si="23"/>
        <v>1</v>
      </c>
      <c r="M43" s="10">
        <f t="shared" si="24"/>
        <v>3</v>
      </c>
      <c r="N43" s="12">
        <v>1.67E-2</v>
      </c>
      <c r="O43" s="12">
        <f t="shared" si="25"/>
        <v>5.0099999999999999E-2</v>
      </c>
      <c r="P43" s="12">
        <f t="shared" si="6"/>
        <v>0.35069999999999996</v>
      </c>
      <c r="Q43" s="21">
        <v>58.88</v>
      </c>
      <c r="R43" s="71">
        <f t="shared" si="26"/>
        <v>20.649215999999999</v>
      </c>
    </row>
    <row r="44" spans="1:19" s="20" customFormat="1" x14ac:dyDescent="0.3">
      <c r="A44" s="68"/>
      <c r="B44" s="63"/>
      <c r="C44" s="9" t="s">
        <v>77</v>
      </c>
      <c r="D44" s="21" t="s">
        <v>40</v>
      </c>
      <c r="E44" s="10">
        <v>9</v>
      </c>
      <c r="F44" s="10">
        <v>9</v>
      </c>
      <c r="G44" s="10">
        <v>1</v>
      </c>
      <c r="H44" s="10">
        <f>F44*G44</f>
        <v>9</v>
      </c>
      <c r="I44" s="11">
        <v>1</v>
      </c>
      <c r="J44" s="12">
        <f>H44*I44</f>
        <v>9</v>
      </c>
      <c r="K44" s="10">
        <f>E44-F44</f>
        <v>0</v>
      </c>
      <c r="L44" s="10">
        <f>G44</f>
        <v>1</v>
      </c>
      <c r="M44" s="10">
        <f>K44*L44</f>
        <v>0</v>
      </c>
      <c r="N44" s="12">
        <v>1.67E-2</v>
      </c>
      <c r="O44" s="12">
        <f>M44*N44</f>
        <v>0</v>
      </c>
      <c r="P44" s="12">
        <f>J44+O44</f>
        <v>9</v>
      </c>
      <c r="Q44" s="21">
        <v>58.88</v>
      </c>
      <c r="R44" s="71">
        <f>P44*Q44</f>
        <v>529.92000000000007</v>
      </c>
    </row>
    <row r="45" spans="1:19" s="20" customFormat="1" x14ac:dyDescent="0.3">
      <c r="A45" s="68"/>
      <c r="B45" s="63"/>
      <c r="C45" s="9" t="s">
        <v>78</v>
      </c>
      <c r="D45" s="13" t="s">
        <v>41</v>
      </c>
      <c r="E45" s="10">
        <v>9</v>
      </c>
      <c r="F45" s="10">
        <v>9</v>
      </c>
      <c r="G45" s="10">
        <v>1</v>
      </c>
      <c r="H45" s="10">
        <f t="shared" si="20"/>
        <v>9</v>
      </c>
      <c r="I45" s="11">
        <v>1</v>
      </c>
      <c r="J45" s="12">
        <f t="shared" si="21"/>
        <v>9</v>
      </c>
      <c r="K45" s="10">
        <f t="shared" si="22"/>
        <v>0</v>
      </c>
      <c r="L45" s="10">
        <f t="shared" si="23"/>
        <v>1</v>
      </c>
      <c r="M45" s="10">
        <f t="shared" si="24"/>
        <v>0</v>
      </c>
      <c r="N45" s="12">
        <v>1.67E-2</v>
      </c>
      <c r="O45" s="12">
        <f t="shared" si="25"/>
        <v>0</v>
      </c>
      <c r="P45" s="12">
        <f t="shared" ref="P45:P48" si="27">J45+O45</f>
        <v>9</v>
      </c>
      <c r="Q45" s="21">
        <v>58.88</v>
      </c>
      <c r="R45" s="71">
        <f t="shared" si="26"/>
        <v>529.92000000000007</v>
      </c>
    </row>
    <row r="46" spans="1:19" s="20" customFormat="1" x14ac:dyDescent="0.3">
      <c r="A46" s="68"/>
      <c r="B46" s="63"/>
      <c r="C46" s="9" t="s">
        <v>79</v>
      </c>
      <c r="D46" s="15" t="s">
        <v>55</v>
      </c>
      <c r="E46" s="10">
        <v>9</v>
      </c>
      <c r="F46" s="10">
        <v>5</v>
      </c>
      <c r="G46" s="10">
        <v>1</v>
      </c>
      <c r="H46" s="10">
        <f t="shared" si="20"/>
        <v>5</v>
      </c>
      <c r="I46" s="11">
        <v>0.5</v>
      </c>
      <c r="J46" s="12">
        <f t="shared" si="21"/>
        <v>2.5</v>
      </c>
      <c r="K46" s="10">
        <f t="shared" si="22"/>
        <v>4</v>
      </c>
      <c r="L46" s="10">
        <f t="shared" si="23"/>
        <v>1</v>
      </c>
      <c r="M46" s="10">
        <f t="shared" si="24"/>
        <v>4</v>
      </c>
      <c r="N46" s="12">
        <v>1.67E-2</v>
      </c>
      <c r="O46" s="12">
        <f t="shared" si="25"/>
        <v>6.6799999999999998E-2</v>
      </c>
      <c r="P46" s="12">
        <f t="shared" si="27"/>
        <v>2.5668000000000002</v>
      </c>
      <c r="Q46" s="21">
        <v>58.88</v>
      </c>
      <c r="R46" s="71">
        <f t="shared" si="26"/>
        <v>151.13318400000003</v>
      </c>
    </row>
    <row r="47" spans="1:19" s="20" customFormat="1" x14ac:dyDescent="0.3">
      <c r="A47" s="68"/>
      <c r="B47" s="63"/>
      <c r="C47" s="9" t="s">
        <v>80</v>
      </c>
      <c r="D47" s="21" t="s">
        <v>27</v>
      </c>
      <c r="E47" s="10">
        <v>4</v>
      </c>
      <c r="F47" s="22">
        <v>4</v>
      </c>
      <c r="G47" s="10">
        <v>1</v>
      </c>
      <c r="H47" s="10">
        <f t="shared" si="20"/>
        <v>4</v>
      </c>
      <c r="I47" s="11">
        <v>0.5</v>
      </c>
      <c r="J47" s="12">
        <f t="shared" si="21"/>
        <v>2</v>
      </c>
      <c r="K47" s="10">
        <f t="shared" si="22"/>
        <v>0</v>
      </c>
      <c r="L47" s="10">
        <f t="shared" si="23"/>
        <v>1</v>
      </c>
      <c r="M47" s="10">
        <f t="shared" si="24"/>
        <v>0</v>
      </c>
      <c r="N47" s="12">
        <v>1.67E-2</v>
      </c>
      <c r="O47" s="12">
        <f t="shared" si="25"/>
        <v>0</v>
      </c>
      <c r="P47" s="12">
        <f t="shared" si="27"/>
        <v>2</v>
      </c>
      <c r="Q47" s="21">
        <v>58.88</v>
      </c>
      <c r="R47" s="71">
        <f t="shared" si="26"/>
        <v>117.76</v>
      </c>
    </row>
    <row r="48" spans="1:19" s="20" customFormat="1" x14ac:dyDescent="0.3">
      <c r="A48" s="68"/>
      <c r="B48" s="63"/>
      <c r="C48" s="9" t="s">
        <v>81</v>
      </c>
      <c r="D48" s="13" t="s">
        <v>42</v>
      </c>
      <c r="E48" s="10">
        <v>9</v>
      </c>
      <c r="F48" s="10">
        <v>9</v>
      </c>
      <c r="G48" s="10">
        <v>1</v>
      </c>
      <c r="H48" s="10">
        <f t="shared" si="20"/>
        <v>9</v>
      </c>
      <c r="I48" s="11">
        <v>8.3500000000000005E-2</v>
      </c>
      <c r="J48" s="12">
        <f t="shared" si="21"/>
        <v>0.75150000000000006</v>
      </c>
      <c r="K48" s="10">
        <f t="shared" si="22"/>
        <v>0</v>
      </c>
      <c r="L48" s="10">
        <f t="shared" si="23"/>
        <v>1</v>
      </c>
      <c r="M48" s="10">
        <f t="shared" si="24"/>
        <v>0</v>
      </c>
      <c r="N48" s="12">
        <v>1.67E-2</v>
      </c>
      <c r="O48" s="12">
        <f t="shared" si="25"/>
        <v>0</v>
      </c>
      <c r="P48" s="12">
        <f t="shared" si="27"/>
        <v>0.75150000000000006</v>
      </c>
      <c r="Q48" s="21">
        <v>58.88</v>
      </c>
      <c r="R48" s="71">
        <f t="shared" si="26"/>
        <v>44.248320000000007</v>
      </c>
    </row>
    <row r="49" spans="1:19" ht="12.75" customHeight="1" x14ac:dyDescent="0.3">
      <c r="A49" s="68"/>
      <c r="B49" s="60" t="s">
        <v>25</v>
      </c>
      <c r="C49" s="60"/>
      <c r="D49" s="49"/>
      <c r="E49" s="16">
        <f>SUM(E37+E38)</f>
        <v>116</v>
      </c>
      <c r="F49" s="18">
        <f>SUM(F37+F41)</f>
        <v>91</v>
      </c>
      <c r="G49" s="19">
        <f>H49/F49</f>
        <v>3.9450549450549453</v>
      </c>
      <c r="H49" s="16">
        <f>SUM(H37:H48)</f>
        <v>359</v>
      </c>
      <c r="I49" s="19">
        <f>J49/H49</f>
        <v>0.23621364902506967</v>
      </c>
      <c r="J49" s="19">
        <f>SUM(J37:J48)</f>
        <v>84.800700000000006</v>
      </c>
      <c r="K49" s="18">
        <f>K37+K41</f>
        <v>25</v>
      </c>
      <c r="L49" s="19">
        <f>M49/K49</f>
        <v>6.12</v>
      </c>
      <c r="M49" s="16">
        <f>SUM(M37:M48)</f>
        <v>153</v>
      </c>
      <c r="N49" s="19">
        <f>O49/M49</f>
        <v>1.8333333333333333E-2</v>
      </c>
      <c r="O49" s="19">
        <f>SUM(O37:O48)</f>
        <v>2.8050000000000002</v>
      </c>
      <c r="P49" s="19">
        <f>SUM(P37:P48)</f>
        <v>87.605700000000013</v>
      </c>
      <c r="Q49" s="19"/>
      <c r="R49" s="19">
        <f>SUM(R37:R48)</f>
        <v>5158.2236160000002</v>
      </c>
      <c r="S49" s="20"/>
    </row>
    <row r="50" spans="1:19" x14ac:dyDescent="0.3">
      <c r="A50" s="68"/>
      <c r="B50" s="56" t="s">
        <v>26</v>
      </c>
      <c r="C50" s="9" t="s">
        <v>19</v>
      </c>
      <c r="D50" s="9" t="s">
        <v>55</v>
      </c>
      <c r="E50" s="9">
        <v>2</v>
      </c>
      <c r="F50" s="9">
        <v>1</v>
      </c>
      <c r="G50" s="9">
        <v>1</v>
      </c>
      <c r="H50" s="10">
        <f t="shared" ref="H50:H59" si="28">F50*G50</f>
        <v>1</v>
      </c>
      <c r="I50" s="11">
        <v>3.68</v>
      </c>
      <c r="J50" s="11">
        <f>H50*I50</f>
        <v>3.68</v>
      </c>
      <c r="K50" s="10">
        <f t="shared" ref="K50:K59" si="29">E50-F50</f>
        <v>1</v>
      </c>
      <c r="L50" s="9">
        <f>G50</f>
        <v>1</v>
      </c>
      <c r="M50" s="10">
        <f t="shared" ref="M50:M59" si="30">K50*L50</f>
        <v>1</v>
      </c>
      <c r="N50" s="12">
        <v>0.23</v>
      </c>
      <c r="O50" s="11">
        <f>M50*N50</f>
        <v>0.23</v>
      </c>
      <c r="P50" s="11">
        <f t="shared" ref="P50:P70" si="31">J50+O50</f>
        <v>3.91</v>
      </c>
      <c r="Q50" s="21">
        <v>14.91</v>
      </c>
      <c r="R50" s="71">
        <f t="shared" ref="R50:R59" si="32">P50*Q50</f>
        <v>58.298100000000005</v>
      </c>
      <c r="S50" s="20"/>
    </row>
    <row r="51" spans="1:19" x14ac:dyDescent="0.3">
      <c r="A51" s="68"/>
      <c r="B51" s="56"/>
      <c r="C51" s="9" t="s">
        <v>82</v>
      </c>
      <c r="D51" s="21" t="s">
        <v>43</v>
      </c>
      <c r="E51" s="9">
        <v>12</v>
      </c>
      <c r="F51" s="9">
        <v>12</v>
      </c>
      <c r="G51" s="9">
        <v>1</v>
      </c>
      <c r="H51" s="10">
        <f t="shared" si="28"/>
        <v>12</v>
      </c>
      <c r="I51" s="11">
        <v>3.3399999999999999E-2</v>
      </c>
      <c r="J51" s="11">
        <f>H51*I51</f>
        <v>0.40079999999999999</v>
      </c>
      <c r="K51" s="10">
        <f t="shared" si="29"/>
        <v>0</v>
      </c>
      <c r="L51" s="9">
        <f>G51</f>
        <v>1</v>
      </c>
      <c r="M51" s="10">
        <f t="shared" si="30"/>
        <v>0</v>
      </c>
      <c r="N51" s="12">
        <v>1.67E-2</v>
      </c>
      <c r="O51" s="11">
        <f>M51*N51</f>
        <v>0</v>
      </c>
      <c r="P51" s="11">
        <f t="shared" si="31"/>
        <v>0.40079999999999999</v>
      </c>
      <c r="Q51" s="21">
        <v>14.91</v>
      </c>
      <c r="R51" s="71">
        <f t="shared" si="32"/>
        <v>5.9759279999999997</v>
      </c>
      <c r="S51" s="20"/>
    </row>
    <row r="52" spans="1:19" x14ac:dyDescent="0.3">
      <c r="A52" s="68"/>
      <c r="B52" s="56"/>
      <c r="C52" s="8" t="s">
        <v>83</v>
      </c>
      <c r="D52" s="13" t="s">
        <v>44</v>
      </c>
      <c r="E52" s="10">
        <v>12</v>
      </c>
      <c r="F52" s="10">
        <v>9</v>
      </c>
      <c r="G52" s="9">
        <v>1</v>
      </c>
      <c r="H52" s="10">
        <f t="shared" si="28"/>
        <v>9</v>
      </c>
      <c r="I52" s="11">
        <v>8.3499999999999991E-2</v>
      </c>
      <c r="J52" s="11">
        <f t="shared" ref="J52:J59" si="33">H52*I52</f>
        <v>0.75149999999999995</v>
      </c>
      <c r="K52" s="10">
        <f t="shared" si="29"/>
        <v>3</v>
      </c>
      <c r="L52" s="9">
        <f t="shared" ref="L52:L59" si="34">G52</f>
        <v>1</v>
      </c>
      <c r="M52" s="10">
        <f t="shared" si="30"/>
        <v>3</v>
      </c>
      <c r="N52" s="12">
        <v>1.67E-2</v>
      </c>
      <c r="O52" s="11">
        <f t="shared" ref="O52:O59" si="35">M52*N52</f>
        <v>5.0099999999999999E-2</v>
      </c>
      <c r="P52" s="11">
        <f t="shared" si="31"/>
        <v>0.80159999999999998</v>
      </c>
      <c r="Q52" s="21">
        <v>14.91</v>
      </c>
      <c r="R52" s="71">
        <f t="shared" si="32"/>
        <v>11.951855999999999</v>
      </c>
      <c r="S52" s="20"/>
    </row>
    <row r="53" spans="1:19" x14ac:dyDescent="0.3">
      <c r="A53" s="68"/>
      <c r="B53" s="56"/>
      <c r="C53" s="9" t="s">
        <v>84</v>
      </c>
      <c r="D53" s="13" t="s">
        <v>45</v>
      </c>
      <c r="E53" s="10">
        <v>9</v>
      </c>
      <c r="F53" s="10">
        <v>9</v>
      </c>
      <c r="G53" s="10">
        <v>1</v>
      </c>
      <c r="H53" s="10">
        <f t="shared" si="28"/>
        <v>9</v>
      </c>
      <c r="I53" s="11">
        <v>1</v>
      </c>
      <c r="J53" s="11">
        <f t="shared" si="33"/>
        <v>9</v>
      </c>
      <c r="K53" s="10">
        <f t="shared" si="29"/>
        <v>0</v>
      </c>
      <c r="L53" s="9">
        <f t="shared" si="34"/>
        <v>1</v>
      </c>
      <c r="M53" s="10">
        <f t="shared" si="30"/>
        <v>0</v>
      </c>
      <c r="N53" s="12">
        <v>1.67E-2</v>
      </c>
      <c r="O53" s="11">
        <f t="shared" si="35"/>
        <v>0</v>
      </c>
      <c r="P53" s="11">
        <f t="shared" si="31"/>
        <v>9</v>
      </c>
      <c r="Q53" s="21">
        <v>14.91</v>
      </c>
      <c r="R53" s="71">
        <f t="shared" si="32"/>
        <v>134.19</v>
      </c>
      <c r="S53" s="20"/>
    </row>
    <row r="54" spans="1:19" x14ac:dyDescent="0.3">
      <c r="A54" s="68"/>
      <c r="B54" s="56"/>
      <c r="C54" s="9" t="s">
        <v>85</v>
      </c>
      <c r="D54" s="13" t="s">
        <v>46</v>
      </c>
      <c r="E54" s="10">
        <v>9</v>
      </c>
      <c r="F54" s="10">
        <v>9</v>
      </c>
      <c r="G54" s="10">
        <v>1</v>
      </c>
      <c r="H54" s="10">
        <f t="shared" si="28"/>
        <v>9</v>
      </c>
      <c r="I54" s="11">
        <v>8.3499999999999991E-2</v>
      </c>
      <c r="J54" s="11">
        <f t="shared" si="33"/>
        <v>0.75149999999999995</v>
      </c>
      <c r="K54" s="10">
        <f t="shared" si="29"/>
        <v>0</v>
      </c>
      <c r="L54" s="9">
        <f t="shared" si="34"/>
        <v>1</v>
      </c>
      <c r="M54" s="10">
        <f t="shared" si="30"/>
        <v>0</v>
      </c>
      <c r="N54" s="12">
        <v>1.67E-2</v>
      </c>
      <c r="O54" s="11">
        <f t="shared" si="35"/>
        <v>0</v>
      </c>
      <c r="P54" s="11">
        <f t="shared" si="31"/>
        <v>0.75149999999999995</v>
      </c>
      <c r="Q54" s="21">
        <v>14.91</v>
      </c>
      <c r="R54" s="71">
        <f t="shared" si="32"/>
        <v>11.204865</v>
      </c>
      <c r="S54" s="20"/>
    </row>
    <row r="55" spans="1:19" x14ac:dyDescent="0.3">
      <c r="A55" s="68"/>
      <c r="B55" s="56"/>
      <c r="C55" s="9" t="s">
        <v>86</v>
      </c>
      <c r="D55" s="21" t="s">
        <v>47</v>
      </c>
      <c r="E55" s="10">
        <v>9</v>
      </c>
      <c r="F55" s="10">
        <v>9</v>
      </c>
      <c r="G55" s="10">
        <v>1</v>
      </c>
      <c r="H55" s="10">
        <f t="shared" si="28"/>
        <v>9</v>
      </c>
      <c r="I55" s="11">
        <v>0.75</v>
      </c>
      <c r="J55" s="11">
        <f t="shared" si="33"/>
        <v>6.75</v>
      </c>
      <c r="K55" s="10">
        <f t="shared" si="29"/>
        <v>0</v>
      </c>
      <c r="L55" s="9">
        <f t="shared" si="34"/>
        <v>1</v>
      </c>
      <c r="M55" s="10">
        <f t="shared" si="30"/>
        <v>0</v>
      </c>
      <c r="N55" s="12">
        <v>1.67E-2</v>
      </c>
      <c r="O55" s="11">
        <f t="shared" si="35"/>
        <v>0</v>
      </c>
      <c r="P55" s="11">
        <f t="shared" si="31"/>
        <v>6.75</v>
      </c>
      <c r="Q55" s="21">
        <v>14.91</v>
      </c>
      <c r="R55" s="71">
        <f t="shared" si="32"/>
        <v>100.6425</v>
      </c>
      <c r="S55" s="20"/>
    </row>
    <row r="56" spans="1:19" x14ac:dyDescent="0.3">
      <c r="A56" s="68"/>
      <c r="B56" s="56"/>
      <c r="C56" s="9" t="s">
        <v>48</v>
      </c>
      <c r="D56" s="15" t="s">
        <v>55</v>
      </c>
      <c r="E56" s="10">
        <v>9</v>
      </c>
      <c r="F56" s="10">
        <v>9</v>
      </c>
      <c r="G56" s="10">
        <v>1</v>
      </c>
      <c r="H56" s="10">
        <f t="shared" si="28"/>
        <v>9</v>
      </c>
      <c r="I56" s="11">
        <v>0.25</v>
      </c>
      <c r="J56" s="11">
        <f t="shared" si="33"/>
        <v>2.25</v>
      </c>
      <c r="K56" s="10">
        <f t="shared" si="29"/>
        <v>0</v>
      </c>
      <c r="L56" s="9">
        <f t="shared" si="34"/>
        <v>1</v>
      </c>
      <c r="M56" s="10">
        <f t="shared" si="30"/>
        <v>0</v>
      </c>
      <c r="N56" s="12">
        <v>1.67E-2</v>
      </c>
      <c r="O56" s="11">
        <f t="shared" si="35"/>
        <v>0</v>
      </c>
      <c r="P56" s="11">
        <f t="shared" si="31"/>
        <v>2.25</v>
      </c>
      <c r="Q56" s="21">
        <v>14.91</v>
      </c>
      <c r="R56" s="71">
        <f t="shared" si="32"/>
        <v>33.547499999999999</v>
      </c>
      <c r="S56" s="20"/>
    </row>
    <row r="57" spans="1:19" x14ac:dyDescent="0.3">
      <c r="A57" s="68"/>
      <c r="B57" s="56"/>
      <c r="C57" s="9" t="s">
        <v>87</v>
      </c>
      <c r="D57" s="15" t="s">
        <v>49</v>
      </c>
      <c r="E57" s="10">
        <v>9</v>
      </c>
      <c r="F57" s="10">
        <v>9</v>
      </c>
      <c r="G57" s="10">
        <v>6</v>
      </c>
      <c r="H57" s="10">
        <f t="shared" si="28"/>
        <v>54</v>
      </c>
      <c r="I57" s="11">
        <v>8.3499999999999991E-2</v>
      </c>
      <c r="J57" s="11">
        <f t="shared" si="33"/>
        <v>4.5089999999999995</v>
      </c>
      <c r="K57" s="10">
        <f t="shared" si="29"/>
        <v>0</v>
      </c>
      <c r="L57" s="9">
        <f t="shared" si="34"/>
        <v>6</v>
      </c>
      <c r="M57" s="10">
        <f t="shared" si="30"/>
        <v>0</v>
      </c>
      <c r="N57" s="12">
        <v>1.67E-2</v>
      </c>
      <c r="O57" s="11">
        <f t="shared" si="35"/>
        <v>0</v>
      </c>
      <c r="P57" s="11">
        <f t="shared" si="31"/>
        <v>4.5089999999999995</v>
      </c>
      <c r="Q57" s="21">
        <v>14.91</v>
      </c>
      <c r="R57" s="71">
        <f t="shared" si="32"/>
        <v>67.229189999999988</v>
      </c>
      <c r="S57" s="20"/>
    </row>
    <row r="58" spans="1:19" x14ac:dyDescent="0.3">
      <c r="A58" s="68"/>
      <c r="B58" s="56"/>
      <c r="C58" s="9" t="s">
        <v>88</v>
      </c>
      <c r="D58" s="21" t="s">
        <v>50</v>
      </c>
      <c r="E58" s="10">
        <v>9</v>
      </c>
      <c r="F58" s="10">
        <v>9</v>
      </c>
      <c r="G58" s="10">
        <v>5</v>
      </c>
      <c r="H58" s="10">
        <f t="shared" si="28"/>
        <v>45</v>
      </c>
      <c r="I58" s="11">
        <v>8.3499999999999991E-2</v>
      </c>
      <c r="J58" s="11">
        <f t="shared" si="33"/>
        <v>3.7574999999999994</v>
      </c>
      <c r="K58" s="10">
        <f t="shared" si="29"/>
        <v>0</v>
      </c>
      <c r="L58" s="9">
        <f t="shared" si="34"/>
        <v>5</v>
      </c>
      <c r="M58" s="10">
        <f t="shared" si="30"/>
        <v>0</v>
      </c>
      <c r="N58" s="12">
        <v>1.67E-2</v>
      </c>
      <c r="O58" s="11">
        <f t="shared" si="35"/>
        <v>0</v>
      </c>
      <c r="P58" s="11">
        <f t="shared" si="31"/>
        <v>3.7574999999999994</v>
      </c>
      <c r="Q58" s="21">
        <v>14.91</v>
      </c>
      <c r="R58" s="71">
        <f t="shared" si="32"/>
        <v>56.02432499999999</v>
      </c>
      <c r="S58" s="20"/>
    </row>
    <row r="59" spans="1:19" x14ac:dyDescent="0.3">
      <c r="A59" s="68"/>
      <c r="B59" s="56"/>
      <c r="C59" s="9" t="s">
        <v>89</v>
      </c>
      <c r="D59" s="21" t="s">
        <v>51</v>
      </c>
      <c r="E59" s="10">
        <v>9</v>
      </c>
      <c r="F59" s="10">
        <v>9</v>
      </c>
      <c r="G59" s="10">
        <v>5</v>
      </c>
      <c r="H59" s="10">
        <f t="shared" si="28"/>
        <v>45</v>
      </c>
      <c r="I59" s="11">
        <v>1</v>
      </c>
      <c r="J59" s="11">
        <f t="shared" si="33"/>
        <v>45</v>
      </c>
      <c r="K59" s="10">
        <f t="shared" si="29"/>
        <v>0</v>
      </c>
      <c r="L59" s="9">
        <f t="shared" si="34"/>
        <v>5</v>
      </c>
      <c r="M59" s="10">
        <f t="shared" si="30"/>
        <v>0</v>
      </c>
      <c r="N59" s="12">
        <v>1.67E-2</v>
      </c>
      <c r="O59" s="11">
        <f t="shared" si="35"/>
        <v>0</v>
      </c>
      <c r="P59" s="11">
        <f t="shared" si="31"/>
        <v>45</v>
      </c>
      <c r="Q59" s="21">
        <v>14.91</v>
      </c>
      <c r="R59" s="71">
        <f t="shared" si="32"/>
        <v>670.95</v>
      </c>
      <c r="S59" s="20"/>
    </row>
    <row r="60" spans="1:19" ht="12.75" customHeight="1" x14ac:dyDescent="0.3">
      <c r="A60" s="69"/>
      <c r="B60" s="60" t="s">
        <v>28</v>
      </c>
      <c r="C60" s="60"/>
      <c r="D60" s="49"/>
      <c r="E60" s="16">
        <f>SUM(E50+E51)</f>
        <v>14</v>
      </c>
      <c r="F60" s="16">
        <f>SUM(F50+F52)</f>
        <v>10</v>
      </c>
      <c r="G60" s="19">
        <f>H60/F60</f>
        <v>20.2</v>
      </c>
      <c r="H60" s="18">
        <f>SUM(H50:H59)</f>
        <v>202</v>
      </c>
      <c r="I60" s="19">
        <f>J60/H60</f>
        <v>0.38044702970297034</v>
      </c>
      <c r="J60" s="19">
        <f>SUM(J50:J59)</f>
        <v>76.850300000000004</v>
      </c>
      <c r="K60" s="16">
        <f>K50+K52</f>
        <v>4</v>
      </c>
      <c r="L60" s="19">
        <f>M60/K60</f>
        <v>1</v>
      </c>
      <c r="M60" s="18">
        <f>SUM(M50:M59)</f>
        <v>4</v>
      </c>
      <c r="N60" s="19">
        <f>O60/M60</f>
        <v>7.0025000000000004E-2</v>
      </c>
      <c r="O60" s="19">
        <f>SUM(O50:O59)</f>
        <v>0.28010000000000002</v>
      </c>
      <c r="P60" s="19">
        <f>SUM(P50:P59)</f>
        <v>77.130400000000009</v>
      </c>
      <c r="Q60" s="19"/>
      <c r="R60" s="19">
        <f>SUM(R50:R59)</f>
        <v>1150.0142639999999</v>
      </c>
      <c r="S60" s="20"/>
    </row>
    <row r="61" spans="1:19" ht="12.75" customHeight="1" x14ac:dyDescent="0.3">
      <c r="A61" s="55" t="s">
        <v>30</v>
      </c>
      <c r="B61" s="55"/>
      <c r="C61" s="55"/>
      <c r="D61" s="50"/>
      <c r="E61" s="24">
        <f>E49+E60</f>
        <v>130</v>
      </c>
      <c r="F61" s="24">
        <f>F49+F60</f>
        <v>101</v>
      </c>
      <c r="G61" s="25">
        <f>H61/F61</f>
        <v>5.5544554455445541</v>
      </c>
      <c r="H61" s="24">
        <f>H49+H60</f>
        <v>561</v>
      </c>
      <c r="I61" s="25">
        <f>J61/H61</f>
        <v>0.28814795008912658</v>
      </c>
      <c r="J61" s="25">
        <f>J49+J60</f>
        <v>161.65100000000001</v>
      </c>
      <c r="K61" s="24">
        <f>K49+K60</f>
        <v>29</v>
      </c>
      <c r="L61" s="25">
        <f>M61/K61</f>
        <v>5.4137931034482758</v>
      </c>
      <c r="M61" s="24">
        <f>M49+M60</f>
        <v>157</v>
      </c>
      <c r="N61" s="25">
        <f>O61/M61</f>
        <v>1.965031847133758E-2</v>
      </c>
      <c r="O61" s="25">
        <f>O49+O60</f>
        <v>3.0851000000000002</v>
      </c>
      <c r="P61" s="25">
        <f>P49+P60</f>
        <v>164.73610000000002</v>
      </c>
      <c r="Q61" s="25"/>
      <c r="R61" s="25">
        <f>R49+R60</f>
        <v>6308.2378800000006</v>
      </c>
      <c r="S61" s="20"/>
    </row>
    <row r="62" spans="1:19" ht="12.75" customHeight="1" x14ac:dyDescent="0.3">
      <c r="A62" s="56" t="s">
        <v>31</v>
      </c>
      <c r="B62" s="56" t="s">
        <v>32</v>
      </c>
      <c r="C62" s="9" t="s">
        <v>19</v>
      </c>
      <c r="D62" s="9" t="s">
        <v>55</v>
      </c>
      <c r="E62" s="10">
        <v>4</v>
      </c>
      <c r="F62" s="10">
        <v>2</v>
      </c>
      <c r="G62" s="10">
        <v>1</v>
      </c>
      <c r="H62" s="10">
        <f t="shared" ref="H62" si="36">F62*G62</f>
        <v>2</v>
      </c>
      <c r="I62" s="11">
        <v>0.96</v>
      </c>
      <c r="J62" s="12">
        <f t="shared" ref="J62:J70" si="37">H62*I62</f>
        <v>1.92</v>
      </c>
      <c r="K62" s="10">
        <f t="shared" ref="K62:K70" si="38">E62-F62</f>
        <v>2</v>
      </c>
      <c r="L62" s="10">
        <f t="shared" ref="L62" si="39">G62</f>
        <v>1</v>
      </c>
      <c r="M62" s="10">
        <f t="shared" ref="M62:M70" si="40">K62*L62</f>
        <v>2</v>
      </c>
      <c r="N62" s="12">
        <v>0.12</v>
      </c>
      <c r="O62" s="12">
        <f t="shared" ref="O62" si="41">M62*N62</f>
        <v>0.24</v>
      </c>
      <c r="P62" s="11">
        <f t="shared" si="31"/>
        <v>2.16</v>
      </c>
      <c r="Q62" s="21">
        <v>7.25</v>
      </c>
      <c r="R62" s="71">
        <f t="shared" ref="R62:R70" si="42">P62*Q62</f>
        <v>15.66</v>
      </c>
      <c r="S62" s="20"/>
    </row>
    <row r="63" spans="1:19" x14ac:dyDescent="0.3">
      <c r="A63" s="56"/>
      <c r="B63" s="56"/>
      <c r="C63" s="10" t="s">
        <v>90</v>
      </c>
      <c r="D63" s="13" t="s">
        <v>58</v>
      </c>
      <c r="E63" s="10">
        <v>1020</v>
      </c>
      <c r="F63" s="10">
        <v>510</v>
      </c>
      <c r="G63" s="10">
        <v>1</v>
      </c>
      <c r="H63" s="10">
        <f>F63*G63</f>
        <v>510</v>
      </c>
      <c r="I63" s="53">
        <v>5.0099999999999999E-2</v>
      </c>
      <c r="J63" s="12">
        <f t="shared" si="37"/>
        <v>25.550999999999998</v>
      </c>
      <c r="K63" s="10">
        <f t="shared" si="38"/>
        <v>510</v>
      </c>
      <c r="L63" s="10">
        <f>G63</f>
        <v>1</v>
      </c>
      <c r="M63" s="10">
        <f t="shared" si="40"/>
        <v>510</v>
      </c>
      <c r="N63" s="12">
        <v>1.67E-2</v>
      </c>
      <c r="O63" s="12">
        <f>M63*N63</f>
        <v>8.5169999999999995</v>
      </c>
      <c r="P63" s="11">
        <f t="shared" si="31"/>
        <v>34.067999999999998</v>
      </c>
      <c r="Q63" s="21">
        <v>7.25</v>
      </c>
      <c r="R63" s="71">
        <f t="shared" si="42"/>
        <v>246.99299999999999</v>
      </c>
      <c r="S63" s="20"/>
    </row>
    <row r="64" spans="1:19" x14ac:dyDescent="0.3">
      <c r="A64" s="56"/>
      <c r="B64" s="56"/>
      <c r="C64" s="10" t="s">
        <v>91</v>
      </c>
      <c r="D64" s="21" t="s">
        <v>59</v>
      </c>
      <c r="E64" s="10">
        <v>1020</v>
      </c>
      <c r="F64" s="10">
        <v>510</v>
      </c>
      <c r="G64" s="10">
        <f>G63</f>
        <v>1</v>
      </c>
      <c r="H64" s="10">
        <f>F64*G64</f>
        <v>510</v>
      </c>
      <c r="I64" s="11">
        <v>1.67E-2</v>
      </c>
      <c r="J64" s="12">
        <f t="shared" si="37"/>
        <v>8.5169999999999995</v>
      </c>
      <c r="K64" s="10">
        <f t="shared" si="38"/>
        <v>510</v>
      </c>
      <c r="L64" s="10">
        <f t="shared" ref="L64:L70" si="43">G64</f>
        <v>1</v>
      </c>
      <c r="M64" s="10">
        <f t="shared" si="40"/>
        <v>510</v>
      </c>
      <c r="N64" s="12">
        <v>1.67E-2</v>
      </c>
      <c r="O64" s="12">
        <f t="shared" ref="O64:O70" si="44">M64*N64</f>
        <v>8.5169999999999995</v>
      </c>
      <c r="P64" s="11">
        <f t="shared" si="31"/>
        <v>17.033999999999999</v>
      </c>
      <c r="Q64" s="21">
        <v>7.25</v>
      </c>
      <c r="R64" s="71">
        <f t="shared" si="42"/>
        <v>123.4965</v>
      </c>
      <c r="S64" s="20"/>
    </row>
    <row r="65" spans="1:20" x14ac:dyDescent="0.3">
      <c r="A65" s="56"/>
      <c r="B65" s="56"/>
      <c r="C65" s="9" t="s">
        <v>92</v>
      </c>
      <c r="D65" s="21" t="s">
        <v>60</v>
      </c>
      <c r="E65" s="10">
        <v>510</v>
      </c>
      <c r="F65" s="10">
        <v>510</v>
      </c>
      <c r="G65" s="10">
        <f t="shared" ref="G65:G66" si="45">G64</f>
        <v>1</v>
      </c>
      <c r="H65" s="10">
        <f t="shared" ref="H65:H70" si="46">F65*G65</f>
        <v>510</v>
      </c>
      <c r="I65" s="11">
        <v>8.3499999999999991E-2</v>
      </c>
      <c r="J65" s="12">
        <f t="shared" si="37"/>
        <v>42.584999999999994</v>
      </c>
      <c r="K65" s="10">
        <f t="shared" si="38"/>
        <v>0</v>
      </c>
      <c r="L65" s="10">
        <f t="shared" si="43"/>
        <v>1</v>
      </c>
      <c r="M65" s="10">
        <f t="shared" si="40"/>
        <v>0</v>
      </c>
      <c r="N65" s="12">
        <v>1.67E-2</v>
      </c>
      <c r="O65" s="12">
        <f t="shared" si="44"/>
        <v>0</v>
      </c>
      <c r="P65" s="11">
        <f t="shared" si="31"/>
        <v>42.584999999999994</v>
      </c>
      <c r="Q65" s="21">
        <v>7.25</v>
      </c>
      <c r="R65" s="71">
        <f t="shared" si="42"/>
        <v>308.74124999999998</v>
      </c>
      <c r="S65" s="20"/>
    </row>
    <row r="66" spans="1:20" s="23" customFormat="1" x14ac:dyDescent="0.3">
      <c r="A66" s="56"/>
      <c r="B66" s="56"/>
      <c r="C66" s="9" t="s">
        <v>98</v>
      </c>
      <c r="D66" s="21" t="s">
        <v>99</v>
      </c>
      <c r="E66" s="9">
        <v>510</v>
      </c>
      <c r="F66" s="9">
        <v>510</v>
      </c>
      <c r="G66" s="9">
        <f t="shared" si="45"/>
        <v>1</v>
      </c>
      <c r="H66" s="9">
        <f t="shared" si="46"/>
        <v>510</v>
      </c>
      <c r="I66" s="11">
        <v>1.67E-2</v>
      </c>
      <c r="J66" s="11">
        <f t="shared" si="37"/>
        <v>8.5169999999999995</v>
      </c>
      <c r="K66" s="9">
        <f t="shared" si="38"/>
        <v>0</v>
      </c>
      <c r="L66" s="9">
        <f t="shared" si="43"/>
        <v>1</v>
      </c>
      <c r="M66" s="9">
        <f t="shared" si="40"/>
        <v>0</v>
      </c>
      <c r="N66" s="11">
        <v>1.67E-2</v>
      </c>
      <c r="O66" s="11">
        <f t="shared" si="44"/>
        <v>0</v>
      </c>
      <c r="P66" s="11">
        <f t="shared" si="31"/>
        <v>8.5169999999999995</v>
      </c>
      <c r="Q66" s="21">
        <v>7.25</v>
      </c>
      <c r="R66" s="71">
        <f t="shared" si="42"/>
        <v>61.748249999999999</v>
      </c>
      <c r="S66" s="14"/>
    </row>
    <row r="67" spans="1:20" x14ac:dyDescent="0.3">
      <c r="A67" s="56"/>
      <c r="B67" s="56"/>
      <c r="C67" s="9" t="s">
        <v>96</v>
      </c>
      <c r="D67" s="21" t="s">
        <v>61</v>
      </c>
      <c r="E67" s="10">
        <v>510</v>
      </c>
      <c r="F67" s="10">
        <v>153</v>
      </c>
      <c r="G67" s="10">
        <v>1</v>
      </c>
      <c r="H67" s="10">
        <f>F67*G67</f>
        <v>153</v>
      </c>
      <c r="I67" s="11">
        <v>0.5</v>
      </c>
      <c r="J67" s="12">
        <f>H67*I67</f>
        <v>76.5</v>
      </c>
      <c r="K67" s="10">
        <f>E67-F67</f>
        <v>357</v>
      </c>
      <c r="L67" s="10">
        <f>G67</f>
        <v>1</v>
      </c>
      <c r="M67" s="10">
        <f>K67*L67</f>
        <v>357</v>
      </c>
      <c r="N67" s="12">
        <v>1.67E-2</v>
      </c>
      <c r="O67" s="12">
        <f>M67*N67</f>
        <v>5.9619</v>
      </c>
      <c r="P67" s="11">
        <f>J67+O67</f>
        <v>82.4619</v>
      </c>
      <c r="Q67" s="21">
        <v>7.25</v>
      </c>
      <c r="R67" s="71">
        <f>P67*Q67</f>
        <v>597.84877500000005</v>
      </c>
      <c r="S67" s="20"/>
    </row>
    <row r="68" spans="1:20" s="23" customFormat="1" x14ac:dyDescent="0.3">
      <c r="A68" s="56"/>
      <c r="B68" s="56"/>
      <c r="C68" s="9" t="s">
        <v>97</v>
      </c>
      <c r="D68" s="21" t="s">
        <v>61</v>
      </c>
      <c r="E68" s="9">
        <v>255</v>
      </c>
      <c r="F68" s="9">
        <v>147</v>
      </c>
      <c r="G68" s="9">
        <v>1</v>
      </c>
      <c r="H68" s="9">
        <f>F68*G68</f>
        <v>147</v>
      </c>
      <c r="I68" s="11">
        <v>0.5</v>
      </c>
      <c r="J68" s="11">
        <f>H68*I68</f>
        <v>73.5</v>
      </c>
      <c r="K68" s="9">
        <f>E68-F68</f>
        <v>108</v>
      </c>
      <c r="L68" s="9">
        <f>G68</f>
        <v>1</v>
      </c>
      <c r="M68" s="9">
        <f>K68*L68</f>
        <v>108</v>
      </c>
      <c r="N68" s="11">
        <v>1.67E-2</v>
      </c>
      <c r="O68" s="11">
        <f>M68*N68</f>
        <v>1.8035999999999999</v>
      </c>
      <c r="P68" s="11">
        <f>J68+O68</f>
        <v>75.303600000000003</v>
      </c>
      <c r="Q68" s="21">
        <v>7.25</v>
      </c>
      <c r="R68" s="71">
        <f>P68*Q68</f>
        <v>545.9511</v>
      </c>
      <c r="S68" s="14"/>
    </row>
    <row r="69" spans="1:20" ht="26" x14ac:dyDescent="0.3">
      <c r="A69" s="56"/>
      <c r="B69" s="56"/>
      <c r="C69" s="9" t="s">
        <v>94</v>
      </c>
      <c r="D69" s="21" t="s">
        <v>62</v>
      </c>
      <c r="E69" s="10">
        <v>255</v>
      </c>
      <c r="F69" s="10">
        <v>102</v>
      </c>
      <c r="G69" s="10">
        <v>1</v>
      </c>
      <c r="H69" s="10">
        <f t="shared" si="46"/>
        <v>102</v>
      </c>
      <c r="I69" s="11">
        <v>1.67E-2</v>
      </c>
      <c r="J69" s="12">
        <f t="shared" si="37"/>
        <v>1.7034</v>
      </c>
      <c r="K69" s="10">
        <f t="shared" si="38"/>
        <v>153</v>
      </c>
      <c r="L69" s="10">
        <f t="shared" si="43"/>
        <v>1</v>
      </c>
      <c r="M69" s="10">
        <f t="shared" si="40"/>
        <v>153</v>
      </c>
      <c r="N69" s="12">
        <v>1.67E-2</v>
      </c>
      <c r="O69" s="12">
        <f t="shared" si="44"/>
        <v>2.5550999999999999</v>
      </c>
      <c r="P69" s="11">
        <f t="shared" si="31"/>
        <v>4.2584999999999997</v>
      </c>
      <c r="Q69" s="21">
        <v>7.25</v>
      </c>
      <c r="R69" s="71">
        <f t="shared" si="42"/>
        <v>30.874124999999999</v>
      </c>
      <c r="S69" s="20"/>
    </row>
    <row r="70" spans="1:20" ht="26" x14ac:dyDescent="0.3">
      <c r="A70" s="56"/>
      <c r="B70" s="56"/>
      <c r="C70" s="9" t="s">
        <v>93</v>
      </c>
      <c r="D70" s="21" t="s">
        <v>63</v>
      </c>
      <c r="E70" s="10">
        <v>153</v>
      </c>
      <c r="F70" s="10">
        <v>45</v>
      </c>
      <c r="G70" s="10">
        <v>1</v>
      </c>
      <c r="H70" s="10">
        <f t="shared" si="46"/>
        <v>45</v>
      </c>
      <c r="I70" s="11">
        <v>1.67E-2</v>
      </c>
      <c r="J70" s="12">
        <f t="shared" si="37"/>
        <v>0.75149999999999995</v>
      </c>
      <c r="K70" s="10">
        <f t="shared" si="38"/>
        <v>108</v>
      </c>
      <c r="L70" s="10">
        <f t="shared" si="43"/>
        <v>1</v>
      </c>
      <c r="M70" s="10">
        <f t="shared" si="40"/>
        <v>108</v>
      </c>
      <c r="N70" s="12">
        <v>1.67E-2</v>
      </c>
      <c r="O70" s="12">
        <f t="shared" si="44"/>
        <v>1.8035999999999999</v>
      </c>
      <c r="P70" s="11">
        <f t="shared" si="31"/>
        <v>2.5550999999999999</v>
      </c>
      <c r="Q70" s="21">
        <v>7.25</v>
      </c>
      <c r="R70" s="71">
        <f t="shared" si="42"/>
        <v>18.524474999999999</v>
      </c>
      <c r="S70" s="20"/>
    </row>
    <row r="71" spans="1:20" ht="12.75" customHeight="1" x14ac:dyDescent="0.3">
      <c r="A71" s="55" t="s">
        <v>33</v>
      </c>
      <c r="B71" s="55"/>
      <c r="C71" s="55"/>
      <c r="D71" s="50"/>
      <c r="E71" s="24">
        <f>SUM(E62+E63)</f>
        <v>1024</v>
      </c>
      <c r="F71" s="24">
        <f>SUM(F62+F63)</f>
        <v>512</v>
      </c>
      <c r="G71" s="25">
        <f>H71/F71</f>
        <v>4.861328125</v>
      </c>
      <c r="H71" s="24">
        <f>SUM(H62:H70)</f>
        <v>2489</v>
      </c>
      <c r="I71" s="25">
        <f>J71/H71</f>
        <v>9.6241422257934903E-2</v>
      </c>
      <c r="J71" s="25">
        <f>SUM(J62:J70)</f>
        <v>239.54489999999996</v>
      </c>
      <c r="K71" s="24">
        <f>K62+K63</f>
        <v>512</v>
      </c>
      <c r="L71" s="25">
        <f>M71/K71</f>
        <v>3.4140625</v>
      </c>
      <c r="M71" s="24">
        <f>SUM(M62:M70)</f>
        <v>1748</v>
      </c>
      <c r="N71" s="25">
        <f>O71/M71</f>
        <v>1.6818192219679635E-2</v>
      </c>
      <c r="O71" s="25">
        <f>SUM(O62:O70)</f>
        <v>29.398199999999999</v>
      </c>
      <c r="P71" s="25">
        <f>SUM(P62:P70)</f>
        <v>268.94310000000002</v>
      </c>
      <c r="Q71" s="25"/>
      <c r="R71" s="25">
        <f>SUM(R62:R70)</f>
        <v>1949.837475</v>
      </c>
      <c r="S71" s="4"/>
      <c r="T71" s="26"/>
    </row>
    <row r="72" spans="1:20" ht="12.75" customHeight="1" x14ac:dyDescent="0.3">
      <c r="A72" s="54" t="s">
        <v>34</v>
      </c>
      <c r="B72" s="54"/>
      <c r="C72" s="54"/>
      <c r="D72" s="51"/>
      <c r="E72" s="27">
        <f>E36+E61+E71</f>
        <v>1454</v>
      </c>
      <c r="F72" s="27">
        <f>F36+F61+F71</f>
        <v>865</v>
      </c>
      <c r="G72" s="28">
        <f>H72/F72</f>
        <v>5.1583815028901734</v>
      </c>
      <c r="H72" s="27">
        <f>H36+H61+H71</f>
        <v>4462</v>
      </c>
      <c r="I72" s="28">
        <f>J72/H72</f>
        <v>0.18658771851187808</v>
      </c>
      <c r="J72" s="28">
        <f>J36+J61+J71</f>
        <v>832.55439999999999</v>
      </c>
      <c r="K72" s="27">
        <f>K36+K61+K71</f>
        <v>589</v>
      </c>
      <c r="L72" s="28">
        <f>M72/K72</f>
        <v>3.7300509337860781</v>
      </c>
      <c r="M72" s="27">
        <f>M36+M61+M71</f>
        <v>2197</v>
      </c>
      <c r="N72" s="28">
        <f>O72/M72</f>
        <v>1.7004870277651345E-2</v>
      </c>
      <c r="O72" s="28">
        <f>O36+O61+O71</f>
        <v>37.359700000000004</v>
      </c>
      <c r="P72" s="28">
        <f>P36+P61+P71</f>
        <v>869.91409999999996</v>
      </c>
      <c r="Q72" s="28"/>
      <c r="R72" s="28">
        <f>R36+R61+R71</f>
        <v>26201.317888000005</v>
      </c>
      <c r="S72" s="4"/>
    </row>
    <row r="73" spans="1:20" ht="12.75" customHeight="1" x14ac:dyDescent="0.3">
      <c r="A73" s="54" t="s">
        <v>35</v>
      </c>
      <c r="B73" s="54"/>
      <c r="C73" s="54"/>
      <c r="D73" s="51"/>
      <c r="E73" s="27"/>
      <c r="F73" s="27"/>
      <c r="G73" s="28"/>
      <c r="H73" s="27"/>
      <c r="I73" s="28"/>
      <c r="J73" s="28"/>
      <c r="K73" s="27"/>
      <c r="L73" s="28"/>
      <c r="M73" s="27"/>
      <c r="N73" s="28"/>
      <c r="O73" s="28"/>
      <c r="P73" s="28"/>
      <c r="Q73" s="28"/>
      <c r="R73" s="28">
        <f>R72*0.33</f>
        <v>8646.4349030400026</v>
      </c>
      <c r="S73" s="4"/>
    </row>
    <row r="74" spans="1:20" ht="12.75" customHeight="1" x14ac:dyDescent="0.3">
      <c r="A74" s="54" t="s">
        <v>36</v>
      </c>
      <c r="B74" s="54"/>
      <c r="C74" s="54"/>
      <c r="D74" s="51"/>
      <c r="E74" s="27"/>
      <c r="F74" s="27"/>
      <c r="G74" s="28"/>
      <c r="H74" s="27"/>
      <c r="I74" s="28"/>
      <c r="J74" s="28"/>
      <c r="K74" s="27"/>
      <c r="L74" s="28"/>
      <c r="M74" s="27"/>
      <c r="N74" s="28"/>
      <c r="O74" s="28"/>
      <c r="P74" s="28"/>
      <c r="Q74" s="28"/>
      <c r="R74" s="28">
        <f>R72+R73</f>
        <v>34847.752791040009</v>
      </c>
      <c r="S74" s="4"/>
      <c r="T74" s="26"/>
    </row>
    <row r="76" spans="1:20" x14ac:dyDescent="0.3">
      <c r="A76" s="29"/>
    </row>
    <row r="77" spans="1:20" s="36" customFormat="1" ht="14.5" x14ac:dyDescent="0.35">
      <c r="A77" s="33"/>
      <c r="B77" s="34"/>
      <c r="C77" s="34"/>
      <c r="E77" s="34"/>
      <c r="F77" s="34"/>
      <c r="G77" s="20"/>
      <c r="H77" s="34"/>
      <c r="I77" s="34"/>
      <c r="J77" s="34"/>
      <c r="K77" s="34"/>
      <c r="L77" s="34"/>
      <c r="M77" s="34"/>
      <c r="N77" s="34"/>
      <c r="O77" s="34"/>
      <c r="P77" s="34"/>
      <c r="Q77" s="35"/>
    </row>
    <row r="78" spans="1:20" s="36" customFormat="1" ht="14.5" x14ac:dyDescent="0.35">
      <c r="A78" s="37"/>
      <c r="E78" s="31"/>
      <c r="G78" s="20"/>
    </row>
    <row r="79" spans="1:20" s="36" customFormat="1" ht="14.5" x14ac:dyDescent="0.35">
      <c r="A79" s="37"/>
      <c r="E79" s="31"/>
      <c r="G79" s="20"/>
    </row>
    <row r="80" spans="1:20" s="36" customFormat="1" ht="14.5" x14ac:dyDescent="0.35">
      <c r="A80" s="37"/>
      <c r="D80" s="31"/>
      <c r="G80" s="20"/>
      <c r="P80" s="38"/>
    </row>
    <row r="81" spans="1:19" s="36" customFormat="1" ht="14.5" x14ac:dyDescent="0.35">
      <c r="A81" s="37"/>
      <c r="G81" s="20"/>
    </row>
    <row r="82" spans="1:19" s="36" customFormat="1" ht="14.5" x14ac:dyDescent="0.35">
      <c r="A82" s="33"/>
      <c r="E82" s="34"/>
      <c r="G82" s="20"/>
      <c r="S82" s="20"/>
    </row>
    <row r="83" spans="1:19" s="36" customFormat="1" ht="14.5" x14ac:dyDescent="0.35">
      <c r="A83" s="37"/>
      <c r="E83" s="31"/>
      <c r="G83" s="20"/>
    </row>
    <row r="84" spans="1:19" s="36" customFormat="1" ht="14.5" x14ac:dyDescent="0.35">
      <c r="A84" s="33"/>
      <c r="G84" s="20"/>
    </row>
    <row r="85" spans="1:19" s="36" customFormat="1" ht="14.5" x14ac:dyDescent="0.35">
      <c r="A85" s="37"/>
      <c r="D85" s="34"/>
      <c r="G85" s="20"/>
    </row>
    <row r="86" spans="1:19" s="36" customFormat="1" ht="14.5" x14ac:dyDescent="0.35">
      <c r="A86" s="37"/>
      <c r="E86" s="31"/>
      <c r="G86" s="20"/>
    </row>
    <row r="87" spans="1:19" s="36" customFormat="1" ht="14.5" x14ac:dyDescent="0.35">
      <c r="A87" s="37"/>
      <c r="E87" s="31"/>
      <c r="G87" s="20"/>
    </row>
    <row r="88" spans="1:19" s="36" customFormat="1" ht="14.5" x14ac:dyDescent="0.35">
      <c r="A88" s="37"/>
      <c r="E88" s="31"/>
      <c r="G88" s="20"/>
    </row>
    <row r="89" spans="1:19" s="36" customFormat="1" ht="14.5" x14ac:dyDescent="0.35">
      <c r="A89" s="37"/>
      <c r="E89" s="31"/>
      <c r="G89" s="20"/>
    </row>
    <row r="90" spans="1:19" s="36" customFormat="1" ht="14.5" x14ac:dyDescent="0.35">
      <c r="A90" s="37"/>
      <c r="B90" s="34"/>
      <c r="C90" s="34"/>
      <c r="E90" s="31"/>
      <c r="F90" s="34"/>
      <c r="G90" s="20"/>
      <c r="H90" s="34"/>
      <c r="I90" s="34"/>
      <c r="J90" s="34"/>
      <c r="K90" s="34"/>
      <c r="L90" s="34"/>
      <c r="M90" s="34"/>
      <c r="N90" s="34"/>
      <c r="O90" s="34"/>
      <c r="P90" s="34"/>
    </row>
    <row r="91" spans="1:19" s="36" customFormat="1" ht="14.5" x14ac:dyDescent="0.35">
      <c r="A91" s="37"/>
      <c r="B91" s="34"/>
      <c r="C91" s="34"/>
      <c r="E91" s="31"/>
      <c r="F91" s="34"/>
      <c r="G91" s="20"/>
      <c r="H91" s="34"/>
      <c r="I91" s="34"/>
      <c r="J91" s="34"/>
      <c r="K91" s="34"/>
      <c r="L91" s="34"/>
      <c r="M91" s="34"/>
      <c r="N91" s="34"/>
      <c r="O91" s="34"/>
      <c r="P91" s="34"/>
    </row>
    <row r="92" spans="1:19" s="36" customFormat="1" ht="14.5" x14ac:dyDescent="0.35">
      <c r="A92" s="4"/>
      <c r="B92" s="34"/>
      <c r="C92" s="34"/>
      <c r="D92"/>
      <c r="E92" s="34"/>
      <c r="F92" s="34"/>
      <c r="G92" s="20"/>
      <c r="H92" s="34"/>
      <c r="I92" s="34"/>
      <c r="J92" s="34"/>
      <c r="K92" s="34"/>
      <c r="L92" s="34"/>
      <c r="M92" s="34"/>
      <c r="N92" s="34"/>
      <c r="O92" s="34"/>
      <c r="P92" s="34"/>
    </row>
    <row r="93" spans="1:19" s="36" customFormat="1" ht="14.5" x14ac:dyDescent="0.35">
      <c r="A93" s="39"/>
      <c r="B93" s="34"/>
      <c r="C93" s="34"/>
      <c r="D93"/>
      <c r="E93" s="34"/>
      <c r="F93" s="34"/>
      <c r="G93" s="20"/>
      <c r="H93" s="34"/>
      <c r="I93" s="34"/>
      <c r="J93" s="34"/>
      <c r="K93" s="34"/>
      <c r="L93" s="34"/>
      <c r="M93" s="34"/>
      <c r="N93" s="34"/>
      <c r="O93" s="34"/>
      <c r="P93" s="34"/>
    </row>
    <row r="94" spans="1:19" s="36" customFormat="1" ht="14.5" x14ac:dyDescent="0.35">
      <c r="A94" s="39"/>
      <c r="B94" s="34"/>
      <c r="C94" s="34"/>
      <c r="D94"/>
      <c r="E94" s="34"/>
      <c r="F94" s="34"/>
      <c r="G94" s="20"/>
      <c r="H94" s="34"/>
      <c r="I94" s="34"/>
      <c r="J94" s="34"/>
      <c r="K94" s="34"/>
      <c r="L94" s="34"/>
      <c r="M94" s="34"/>
      <c r="N94" s="34"/>
      <c r="O94" s="34"/>
      <c r="P94" s="34"/>
    </row>
    <row r="95" spans="1:19" s="36" customFormat="1" ht="14.5" x14ac:dyDescent="0.35">
      <c r="A95" s="40"/>
      <c r="B95" s="34"/>
      <c r="C95" s="34"/>
      <c r="D95"/>
      <c r="E95" s="34"/>
      <c r="F95" s="34"/>
      <c r="G95" s="20"/>
      <c r="H95" s="34"/>
      <c r="I95" s="34"/>
      <c r="J95" s="34"/>
      <c r="K95" s="34"/>
      <c r="L95" s="34"/>
      <c r="M95" s="34"/>
      <c r="N95" s="34"/>
      <c r="O95" s="34"/>
      <c r="P95" s="34"/>
    </row>
    <row r="96" spans="1:19" s="36" customFormat="1" ht="14.5" x14ac:dyDescent="0.35">
      <c r="A96" s="30"/>
      <c r="B96" s="34"/>
      <c r="C96" s="34"/>
      <c r="D96"/>
      <c r="E96" s="34"/>
      <c r="F96" s="34"/>
      <c r="G96" s="20"/>
      <c r="H96" s="34"/>
      <c r="I96" s="34"/>
      <c r="J96" s="34"/>
      <c r="K96" s="34"/>
      <c r="L96" s="34"/>
      <c r="M96" s="34"/>
      <c r="N96" s="34"/>
      <c r="O96" s="34"/>
      <c r="P96" s="34"/>
    </row>
    <row r="97" spans="4:7" ht="14.5" x14ac:dyDescent="0.35">
      <c r="D97"/>
      <c r="G97" s="20"/>
    </row>
    <row r="98" spans="4:7" ht="14.5" x14ac:dyDescent="0.35">
      <c r="D98"/>
      <c r="G98" s="20"/>
    </row>
    <row r="99" spans="4:7" ht="14.5" x14ac:dyDescent="0.35">
      <c r="D99"/>
      <c r="G99" s="20"/>
    </row>
    <row r="100" spans="4:7" ht="14.5" x14ac:dyDescent="0.35">
      <c r="D100"/>
      <c r="G100" s="20"/>
    </row>
    <row r="101" spans="4:7" ht="14.5" x14ac:dyDescent="0.35">
      <c r="D101"/>
      <c r="G101" s="20"/>
    </row>
    <row r="102" spans="4:7" ht="14.5" x14ac:dyDescent="0.35">
      <c r="D102"/>
      <c r="G102" s="20"/>
    </row>
    <row r="103" spans="4:7" ht="14.5" x14ac:dyDescent="0.35">
      <c r="D103"/>
      <c r="G103" s="20"/>
    </row>
    <row r="104" spans="4:7" ht="14.5" x14ac:dyDescent="0.35">
      <c r="D104"/>
      <c r="G104" s="20"/>
    </row>
    <row r="105" spans="4:7" ht="14.5" x14ac:dyDescent="0.35">
      <c r="D105"/>
      <c r="G105" s="20"/>
    </row>
    <row r="106" spans="4:7" ht="14.5" x14ac:dyDescent="0.35">
      <c r="D106"/>
      <c r="G106" s="20"/>
    </row>
    <row r="107" spans="4:7" ht="14.5" x14ac:dyDescent="0.35">
      <c r="D107"/>
      <c r="G107" s="20"/>
    </row>
    <row r="108" spans="4:7" ht="14.5" x14ac:dyDescent="0.35">
      <c r="D108"/>
      <c r="G108" s="20"/>
    </row>
    <row r="109" spans="4:7" ht="14.5" x14ac:dyDescent="0.35">
      <c r="D109"/>
      <c r="G109" s="20"/>
    </row>
    <row r="110" spans="4:7" ht="14.5" x14ac:dyDescent="0.35">
      <c r="D110"/>
      <c r="G110" s="20"/>
    </row>
    <row r="111" spans="4:7" ht="14.5" x14ac:dyDescent="0.35">
      <c r="D111"/>
      <c r="G111" s="20"/>
    </row>
    <row r="112" spans="4:7" ht="14.5" x14ac:dyDescent="0.35">
      <c r="D112"/>
      <c r="G112" s="20"/>
    </row>
    <row r="113" spans="4:7" ht="14.5" x14ac:dyDescent="0.35">
      <c r="D113"/>
      <c r="G113" s="20"/>
    </row>
    <row r="114" spans="4:7" ht="14.5" x14ac:dyDescent="0.35">
      <c r="D114"/>
      <c r="G114" s="20"/>
    </row>
    <row r="115" spans="4:7" ht="14.5" x14ac:dyDescent="0.35">
      <c r="D115"/>
      <c r="G115" s="20"/>
    </row>
    <row r="116" spans="4:7" ht="14.5" x14ac:dyDescent="0.35">
      <c r="D116"/>
      <c r="G116" s="20"/>
    </row>
    <row r="117" spans="4:7" ht="14.5" x14ac:dyDescent="0.35">
      <c r="D117"/>
      <c r="G117" s="20"/>
    </row>
    <row r="118" spans="4:7" ht="14.5" x14ac:dyDescent="0.35">
      <c r="D118"/>
      <c r="G118" s="20"/>
    </row>
    <row r="119" spans="4:7" ht="14.5" x14ac:dyDescent="0.35">
      <c r="D119"/>
      <c r="G119" s="20"/>
    </row>
    <row r="120" spans="4:7" ht="14.5" x14ac:dyDescent="0.35">
      <c r="D120"/>
      <c r="G120" s="20"/>
    </row>
    <row r="121" spans="4:7" ht="14.5" x14ac:dyDescent="0.35">
      <c r="D121"/>
      <c r="G121" s="20"/>
    </row>
    <row r="122" spans="4:7" ht="14.5" x14ac:dyDescent="0.35">
      <c r="D122"/>
      <c r="G122" s="20"/>
    </row>
    <row r="123" spans="4:7" ht="14.5" x14ac:dyDescent="0.35">
      <c r="D123"/>
      <c r="G123" s="20"/>
    </row>
    <row r="124" spans="4:7" ht="14.5" x14ac:dyDescent="0.35">
      <c r="D124"/>
      <c r="G124" s="20"/>
    </row>
    <row r="125" spans="4:7" ht="14.5" x14ac:dyDescent="0.35">
      <c r="D125"/>
      <c r="G125" s="20"/>
    </row>
    <row r="126" spans="4:7" ht="14.5" x14ac:dyDescent="0.35">
      <c r="D126"/>
      <c r="G126" s="20"/>
    </row>
    <row r="127" spans="4:7" ht="14.5" x14ac:dyDescent="0.35">
      <c r="D127"/>
      <c r="G127" s="20"/>
    </row>
    <row r="128" spans="4:7" ht="14.5" x14ac:dyDescent="0.35">
      <c r="D128"/>
      <c r="G128" s="20"/>
    </row>
    <row r="129" spans="4:7" ht="14.5" x14ac:dyDescent="0.35">
      <c r="D129"/>
      <c r="G129" s="20"/>
    </row>
    <row r="130" spans="4:7" ht="14.5" x14ac:dyDescent="0.35">
      <c r="D130"/>
      <c r="G130" s="20"/>
    </row>
    <row r="131" spans="4:7" ht="14.5" x14ac:dyDescent="0.35">
      <c r="D131"/>
      <c r="G131" s="20"/>
    </row>
    <row r="132" spans="4:7" ht="14.5" x14ac:dyDescent="0.35">
      <c r="D132"/>
      <c r="G132" s="20"/>
    </row>
    <row r="133" spans="4:7" ht="14.5" x14ac:dyDescent="0.35">
      <c r="D133"/>
      <c r="G133" s="20"/>
    </row>
    <row r="134" spans="4:7" ht="14.5" x14ac:dyDescent="0.35">
      <c r="D134"/>
      <c r="G134" s="20"/>
    </row>
    <row r="135" spans="4:7" ht="14.5" x14ac:dyDescent="0.35">
      <c r="D135"/>
      <c r="G135" s="20"/>
    </row>
    <row r="136" spans="4:7" ht="14.5" x14ac:dyDescent="0.35">
      <c r="D136"/>
      <c r="G136" s="20"/>
    </row>
    <row r="137" spans="4:7" ht="14.5" x14ac:dyDescent="0.35">
      <c r="D137"/>
      <c r="G137" s="20"/>
    </row>
    <row r="138" spans="4:7" ht="14.5" x14ac:dyDescent="0.35">
      <c r="D138"/>
      <c r="G138" s="20"/>
    </row>
    <row r="139" spans="4:7" ht="14.5" x14ac:dyDescent="0.35">
      <c r="D139"/>
      <c r="G139" s="20"/>
    </row>
    <row r="140" spans="4:7" ht="14.5" x14ac:dyDescent="0.35">
      <c r="D140"/>
      <c r="G140" s="20"/>
    </row>
    <row r="141" spans="4:7" ht="14.5" x14ac:dyDescent="0.35">
      <c r="D141"/>
      <c r="G141" s="20"/>
    </row>
    <row r="142" spans="4:7" ht="14.5" x14ac:dyDescent="0.35">
      <c r="D142"/>
      <c r="G142" s="20"/>
    </row>
    <row r="143" spans="4:7" ht="14.5" x14ac:dyDescent="0.35">
      <c r="D143"/>
    </row>
  </sheetData>
  <autoFilter ref="A3:P74" xr:uid="{00000000-0009-0000-0000-000000000000}"/>
  <mergeCells count="22">
    <mergeCell ref="F2:J2"/>
    <mergeCell ref="K2:O2"/>
    <mergeCell ref="B11:C11"/>
    <mergeCell ref="B24:C24"/>
    <mergeCell ref="B60:C60"/>
    <mergeCell ref="B12:B23"/>
    <mergeCell ref="B37:B48"/>
    <mergeCell ref="B25:B34"/>
    <mergeCell ref="B35:C35"/>
    <mergeCell ref="A36:C36"/>
    <mergeCell ref="B49:C49"/>
    <mergeCell ref="B50:B59"/>
    <mergeCell ref="A37:A60"/>
    <mergeCell ref="A4:A35"/>
    <mergeCell ref="B4:B10"/>
    <mergeCell ref="A74:C74"/>
    <mergeCell ref="A61:C61"/>
    <mergeCell ref="A62:A70"/>
    <mergeCell ref="B62:B70"/>
    <mergeCell ref="A71:C71"/>
    <mergeCell ref="A72:C72"/>
    <mergeCell ref="A73:C73"/>
  </mergeCells>
  <pageMargins left="0.25" right="0.25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Table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 Zimmerman</dc:creator>
  <cp:lastModifiedBy>Bush, Alexander - FNS</cp:lastModifiedBy>
  <cp:lastPrinted>2020-01-22T20:11:09Z</cp:lastPrinted>
  <dcterms:created xsi:type="dcterms:W3CDTF">2019-11-14T20:06:18Z</dcterms:created>
  <dcterms:modified xsi:type="dcterms:W3CDTF">2020-08-11T16:36:48Z</dcterms:modified>
</cp:coreProperties>
</file>