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612 - HazMat Security Plans/2020 HM-264/"/>
    </mc:Choice>
  </mc:AlternateContent>
  <bookViews>
    <workbookView xWindow="0" yWindow="0" windowWidth="24540" windowHeight="12168"/>
  </bookViews>
  <sheets>
    <sheet name="Sheet1" sheetId="1" r:id="rId1"/>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 r="G4" i="1"/>
  <c r="E77" i="1"/>
  <c r="D83" i="1"/>
  <c r="G9" i="1" s="1"/>
  <c r="E15" i="1"/>
  <c r="E14" i="1"/>
  <c r="G20" i="1"/>
  <c r="G28" i="1"/>
  <c r="G40" i="1"/>
  <c r="G39" i="1"/>
  <c r="G45" i="1"/>
  <c r="G44" i="1"/>
  <c r="E59" i="1"/>
  <c r="E67" i="1"/>
  <c r="G72" i="1"/>
  <c r="G71" i="1"/>
  <c r="D84" i="1"/>
  <c r="G22" i="1" s="1"/>
  <c r="E65" i="1" l="1"/>
  <c r="E60" i="1"/>
  <c r="G46" i="1"/>
  <c r="G26" i="1"/>
  <c r="G21" i="1"/>
  <c r="E16" i="1"/>
  <c r="G5" i="1"/>
  <c r="G73" i="1"/>
  <c r="E66" i="1"/>
  <c r="E61" i="1"/>
  <c r="G38" i="1"/>
  <c r="G27" i="1"/>
  <c r="I53" i="1"/>
  <c r="G53" i="1"/>
  <c r="E53" i="1"/>
  <c r="C53" i="1"/>
  <c r="I52" i="1"/>
  <c r="G52" i="1"/>
  <c r="E52" i="1"/>
  <c r="C52" i="1"/>
  <c r="I51" i="1"/>
  <c r="G51" i="1"/>
  <c r="E51" i="1"/>
  <c r="C51" i="1"/>
  <c r="I50" i="1"/>
  <c r="G50" i="1"/>
  <c r="E50" i="1"/>
  <c r="C50" i="1"/>
  <c r="C33" i="1"/>
  <c r="E33" i="1"/>
  <c r="G33" i="1"/>
  <c r="I33" i="1"/>
  <c r="C34" i="1"/>
  <c r="E34" i="1"/>
  <c r="G34" i="1"/>
  <c r="I34" i="1"/>
  <c r="C35" i="1"/>
  <c r="C56" i="1" s="1"/>
  <c r="E35" i="1"/>
  <c r="G35" i="1"/>
  <c r="I35" i="1"/>
  <c r="I56" i="1" s="1"/>
  <c r="C32" i="1"/>
  <c r="E32" i="1"/>
  <c r="G32" i="1"/>
  <c r="I32" i="1"/>
  <c r="E56" i="1" l="1"/>
  <c r="G56" i="1"/>
  <c r="B72" i="1"/>
  <c r="B73" i="1"/>
  <c r="B71" i="1"/>
  <c r="B39" i="1"/>
  <c r="B40" i="1"/>
  <c r="B38" i="1"/>
  <c r="B21" i="1"/>
  <c r="B22" i="1"/>
  <c r="B20" i="1"/>
  <c r="B27" i="1" l="1"/>
  <c r="D27" i="1" s="1"/>
  <c r="B45" i="1"/>
  <c r="B26" i="1"/>
  <c r="B44" i="1"/>
  <c r="B50" i="1" s="1"/>
  <c r="B28" i="1"/>
  <c r="B46" i="1"/>
  <c r="C77" i="1"/>
  <c r="B29" i="1" l="1"/>
  <c r="B32" i="1"/>
  <c r="D46" i="1"/>
  <c r="B52" i="1"/>
  <c r="D45" i="1"/>
  <c r="B51" i="1"/>
  <c r="D28" i="1"/>
  <c r="B34" i="1"/>
  <c r="B33" i="1"/>
  <c r="D26" i="1"/>
  <c r="B47" i="1"/>
  <c r="D44" i="1"/>
  <c r="D77" i="1"/>
  <c r="F28" i="1" l="1"/>
  <c r="F46" i="1"/>
  <c r="F26" i="1"/>
  <c r="H26" i="1" s="1"/>
  <c r="F27" i="1"/>
  <c r="F45" i="1"/>
  <c r="D29" i="1"/>
  <c r="F44" i="1"/>
  <c r="D47" i="1"/>
  <c r="H77" i="1"/>
  <c r="F77" i="1"/>
  <c r="D39" i="1"/>
  <c r="D51" i="1" s="1"/>
  <c r="D40" i="1"/>
  <c r="D52" i="1" s="1"/>
  <c r="D22" i="1"/>
  <c r="D34" i="1" s="1"/>
  <c r="D21" i="1"/>
  <c r="D33" i="1" s="1"/>
  <c r="D20" i="1"/>
  <c r="D38" i="1"/>
  <c r="D50" i="1" s="1"/>
  <c r="D73" i="1"/>
  <c r="D72" i="1"/>
  <c r="D71" i="1"/>
  <c r="B41" i="1"/>
  <c r="B53" i="1" s="1"/>
  <c r="B23" i="1"/>
  <c r="B35" i="1" s="1"/>
  <c r="B56" i="1" s="1"/>
  <c r="F20" i="1" l="1"/>
  <c r="J20" i="1" s="1"/>
  <c r="D32" i="1"/>
  <c r="J46" i="1"/>
  <c r="H46" i="1"/>
  <c r="F32" i="1"/>
  <c r="F29" i="1"/>
  <c r="H28" i="1"/>
  <c r="J28" i="1"/>
  <c r="J45" i="1"/>
  <c r="H45" i="1"/>
  <c r="J26" i="1"/>
  <c r="H27" i="1"/>
  <c r="H29" i="1" s="1"/>
  <c r="J27" i="1"/>
  <c r="F47" i="1"/>
  <c r="H44" i="1"/>
  <c r="J44" i="1"/>
  <c r="B74" i="1"/>
  <c r="B11" i="1"/>
  <c r="B6" i="1"/>
  <c r="D74" i="1"/>
  <c r="F73" i="1"/>
  <c r="F72" i="1"/>
  <c r="F71" i="1"/>
  <c r="J71" i="1" s="1"/>
  <c r="B66" i="1"/>
  <c r="D66" i="1" s="1"/>
  <c r="B67" i="1"/>
  <c r="D67" i="1" s="1"/>
  <c r="B65" i="1"/>
  <c r="D65" i="1" s="1"/>
  <c r="H65" i="1" s="1"/>
  <c r="B60" i="1"/>
  <c r="B61" i="1"/>
  <c r="D61" i="1" s="1"/>
  <c r="B59" i="1"/>
  <c r="D59" i="1" s="1"/>
  <c r="D41" i="1"/>
  <c r="D53" i="1" s="1"/>
  <c r="F40" i="1"/>
  <c r="F52" i="1" s="1"/>
  <c r="F39" i="1"/>
  <c r="J39" i="1" s="1"/>
  <c r="F38" i="1"/>
  <c r="F50" i="1" s="1"/>
  <c r="D23" i="1"/>
  <c r="D35" i="1" s="1"/>
  <c r="F22" i="1"/>
  <c r="F34" i="1" s="1"/>
  <c r="F21" i="1"/>
  <c r="J21" i="1" s="1"/>
  <c r="H20" i="1"/>
  <c r="H32" i="1" s="1"/>
  <c r="D15" i="1"/>
  <c r="D16" i="1"/>
  <c r="H16" i="1" s="1"/>
  <c r="D14" i="1"/>
  <c r="H14" i="1" s="1"/>
  <c r="B17" i="1"/>
  <c r="D10" i="1"/>
  <c r="D5" i="1"/>
  <c r="F5" i="1" s="1"/>
  <c r="D9" i="1"/>
  <c r="F9" i="1" s="1"/>
  <c r="J9" i="1" s="1"/>
  <c r="D4" i="1"/>
  <c r="F4" i="1" s="1"/>
  <c r="J33" i="1" l="1"/>
  <c r="D56" i="1"/>
  <c r="F33" i="1"/>
  <c r="J47" i="1"/>
  <c r="J51" i="1"/>
  <c r="H47" i="1"/>
  <c r="F51" i="1"/>
  <c r="J29" i="1"/>
  <c r="J32" i="1"/>
  <c r="F67" i="1"/>
  <c r="H67" i="1"/>
  <c r="H73" i="1"/>
  <c r="J73" i="1"/>
  <c r="F15" i="1"/>
  <c r="H15" i="1"/>
  <c r="H17" i="1" s="1"/>
  <c r="H22" i="1"/>
  <c r="H34" i="1" s="1"/>
  <c r="J22" i="1"/>
  <c r="J23" i="1" s="1"/>
  <c r="H40" i="1"/>
  <c r="H52" i="1" s="1"/>
  <c r="J40" i="1"/>
  <c r="J52" i="1" s="1"/>
  <c r="F66" i="1"/>
  <c r="H66" i="1"/>
  <c r="F16" i="1"/>
  <c r="F61" i="1"/>
  <c r="H61" i="1"/>
  <c r="H38" i="1"/>
  <c r="H50" i="1" s="1"/>
  <c r="J38" i="1"/>
  <c r="J50" i="1" s="1"/>
  <c r="F59" i="1"/>
  <c r="H59" i="1"/>
  <c r="H72" i="1"/>
  <c r="J72" i="1"/>
  <c r="H5" i="1"/>
  <c r="J5" i="1"/>
  <c r="H4" i="1"/>
  <c r="J4" i="1"/>
  <c r="D17" i="1"/>
  <c r="D11" i="1"/>
  <c r="B62" i="1"/>
  <c r="B80" i="1" s="1"/>
  <c r="D60" i="1"/>
  <c r="F74" i="1"/>
  <c r="H71" i="1"/>
  <c r="B68" i="1"/>
  <c r="D68" i="1"/>
  <c r="F65" i="1"/>
  <c r="F41" i="1"/>
  <c r="F53" i="1" s="1"/>
  <c r="H39" i="1"/>
  <c r="H51" i="1" s="1"/>
  <c r="F23" i="1"/>
  <c r="H21" i="1"/>
  <c r="H33" i="1" s="1"/>
  <c r="F14" i="1"/>
  <c r="F10" i="1"/>
  <c r="H9" i="1"/>
  <c r="D6" i="1"/>
  <c r="C80" i="1" s="1"/>
  <c r="F6" i="1"/>
  <c r="J35" i="1" l="1"/>
  <c r="F35" i="1"/>
  <c r="F56" i="1" s="1"/>
  <c r="J34" i="1"/>
  <c r="H23" i="1"/>
  <c r="H35" i="1" s="1"/>
  <c r="H6" i="1"/>
  <c r="J74" i="1"/>
  <c r="J6" i="1"/>
  <c r="J41" i="1"/>
  <c r="J53" i="1" s="1"/>
  <c r="D62" i="1"/>
  <c r="H60" i="1"/>
  <c r="H62" i="1" s="1"/>
  <c r="F17" i="1"/>
  <c r="H74" i="1"/>
  <c r="H68" i="1"/>
  <c r="F68" i="1"/>
  <c r="H10" i="1"/>
  <c r="H11" i="1" s="1"/>
  <c r="J10" i="1"/>
  <c r="J11" i="1" s="1"/>
  <c r="H41" i="1"/>
  <c r="H53" i="1" s="1"/>
  <c r="F60" i="1"/>
  <c r="F62" i="1" s="1"/>
  <c r="F11" i="1"/>
  <c r="D80" i="1" s="1"/>
  <c r="J56" i="1" l="1"/>
  <c r="F80" i="1"/>
  <c r="E80" i="1"/>
  <c r="H56" i="1"/>
</calcChain>
</file>

<file path=xl/sharedStrings.xml><?xml version="1.0" encoding="utf-8"?>
<sst xmlns="http://schemas.openxmlformats.org/spreadsheetml/2006/main" count="188" uniqueCount="43">
  <si>
    <t>2137-0612 Calculations</t>
  </si>
  <si>
    <t>New Security Plan</t>
  </si>
  <si>
    <t>Number of Companies</t>
  </si>
  <si>
    <t>Number of Locations per Company</t>
  </si>
  <si>
    <t>Total Number of New Plans</t>
  </si>
  <si>
    <t>Hours per Response</t>
  </si>
  <si>
    <t>Total Burden Hours</t>
  </si>
  <si>
    <t>Salary Cost per Hour</t>
  </si>
  <si>
    <t>Total Salary Cost</t>
  </si>
  <si>
    <t>Burden Cost per Hour</t>
  </si>
  <si>
    <t>Total Burden Cost</t>
  </si>
  <si>
    <t>Large Companies</t>
  </si>
  <si>
    <t>Small Companies</t>
  </si>
  <si>
    <t>Total</t>
  </si>
  <si>
    <t>Updating Security Plan (per year)</t>
  </si>
  <si>
    <t>Compilation of Commodity Data - 172.820(b)</t>
  </si>
  <si>
    <t>Number of Railroads</t>
  </si>
  <si>
    <t>Burden Hours per Railroad</t>
  </si>
  <si>
    <t>Class I Railroads</t>
  </si>
  <si>
    <t>Class II Railroads</t>
  </si>
  <si>
    <t>Class III Railroads</t>
  </si>
  <si>
    <t>Primary Route Analysis - 172.820(c)</t>
  </si>
  <si>
    <t>Number of Routes per Railroad</t>
  </si>
  <si>
    <t>Number of Routes</t>
  </si>
  <si>
    <t>Burden Hours per Route</t>
  </si>
  <si>
    <t>Primary Route Analysis Post LNG - 172.820(c)</t>
  </si>
  <si>
    <t>LNG increase in Primary Route Analysis  - 172.820(c)</t>
  </si>
  <si>
    <t>Alternate Route Analysis - 172.820(d)</t>
  </si>
  <si>
    <t>Alternate Route Analysis Post LNG - 172.820(d)</t>
  </si>
  <si>
    <t>LNG Increase Alternate Route Analysis - 172.820(d)</t>
  </si>
  <si>
    <t>LNG Increase</t>
  </si>
  <si>
    <t>Route Selection - 172.820(e); Completion of Route Analysis - 172.820(f)</t>
  </si>
  <si>
    <t>Storage, Delays in transit, and Notification - 172.820(h)</t>
  </si>
  <si>
    <t>Notifying a Consignee in the Event of Significant Delay - 172.820(h)(5)</t>
  </si>
  <si>
    <t>Number of Notifications</t>
  </si>
  <si>
    <t>Burden Hours per Notification</t>
  </si>
  <si>
    <t>Inspection - 1782.802(d); 172.820(i)</t>
  </si>
  <si>
    <t>Total Number of Respondents</t>
  </si>
  <si>
    <t>Total Number of Annual Responses</t>
  </si>
  <si>
    <t>Total Annual Burden Hours</t>
  </si>
  <si>
    <t>Total Annual Salary Costs</t>
  </si>
  <si>
    <t xml:space="preserve">Occupation labor rates based on 2019 Occupational and Employment Statistics Survey (OES) for “Office Clerks, General (43-9061).” https://www.bls.gov/oes/current/oes439061.htm The hourly mean wage for this occupation ($17.48) is adjusted to reflect the total costs of employee compensation based on the BLS Employer Costs for Employee Compensation Summary, which indicates that wages for civilian workers are 68.3 percent of total compensation (total wage = wage rate/wage % of total compensation). </t>
  </si>
  <si>
    <t>Occupation labor rates based on 2019 Occupational and Employment Statistics Survey (OES) for “Transportation, Storage, and Distribution Managers (11-3071)” in the Transportation and Warehousing industry. https://www.bls.gov/oes/current/oes113071.htm The hourly mean wage for this occupation ($49.67)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</si>
</sst>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_);[Red]\(&quot;$&quot;#,##0.00\)"/>
    <numFmt numFmtId="164" formatCode="&quot;$&quot;#,##0.00"/>
    <numFmt numFmtId="165" formatCode="&quot;$&quot;#,##0"/>
    <numFmt numFmtId="166" formatCode="#,##0.000"/>
  </numFmts>
  <fonts count="7" x14ac:knownFonts="1">
    <font>
      <sz val="11"/>
      <color theme="1"/>
      <name val="Calibri"/>
      <family val="2"/>
      <scheme val="minor"/>
    </font>
    <font>
      <b/>
      <u/>
      <sz val="12"/>
      <color theme="1"/>
      <name val="Times New Roman"/>
      <family val="1"/>
    </font>
    <font>
      <sz val="11"/>
      <color theme="1"/>
      <name val="Times New Roman"/>
      <family val="1"/>
    </font>
    <font>
      <b/>
      <u/>
      <sz val="11"/>
      <color theme="1"/>
      <name val="Times New Roman"/>
      <family val="1"/>
    </font>
    <font>
      <u/>
      <sz val="11"/>
      <color theme="1"/>
      <name val="Times New Roman"/>
      <family val="1"/>
    </font>
    <font>
      <b/>
      <sz val="11"/>
      <color theme="1"/>
      <name val="Times New Roman"/>
      <family val="1"/>
    </font>
    <font>
      <sz val="12"/>
      <color rgb="FF000000"/>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left" wrapText="1"/>
    </xf>
    <xf numFmtId="0" fontId="2" fillId="0" borderId="0" xfId="0" applyFont="1" applyAlignment="1">
      <alignment horizontal="left" wrapText="1"/>
    </xf>
    <xf numFmtId="0" fontId="3" fillId="0" borderId="1" xfId="0" applyFont="1" applyBorder="1" applyAlignment="1">
      <alignment horizontal="left" wrapText="1"/>
    </xf>
    <xf numFmtId="0" fontId="4" fillId="0" borderId="1" xfId="0" applyFont="1" applyBorder="1" applyAlignment="1">
      <alignment horizontal="center" wrapText="1"/>
    </xf>
    <xf numFmtId="0" fontId="2" fillId="0" borderId="1" xfId="0" applyFont="1" applyBorder="1" applyAlignment="1">
      <alignment horizontal="left" wrapText="1"/>
    </xf>
    <xf numFmtId="3" fontId="2" fillId="0" borderId="1" xfId="0" applyNumberFormat="1" applyFont="1" applyBorder="1" applyAlignment="1">
      <alignment horizontal="left" wrapText="1"/>
    </xf>
    <xf numFmtId="164" fontId="2" fillId="0" borderId="1" xfId="0" applyNumberFormat="1" applyFont="1" applyBorder="1" applyAlignment="1">
      <alignment horizontal="left" wrapText="1"/>
    </xf>
    <xf numFmtId="165" fontId="2" fillId="0" borderId="1" xfId="0" applyNumberFormat="1" applyFont="1" applyBorder="1" applyAlignment="1">
      <alignment horizontal="left" wrapText="1"/>
    </xf>
    <xf numFmtId="0" fontId="5" fillId="0" borderId="1" xfId="0" applyFont="1" applyBorder="1" applyAlignment="1">
      <alignment horizontal="left" wrapText="1"/>
    </xf>
    <xf numFmtId="3" fontId="5" fillId="0" borderId="1" xfId="0" applyNumberFormat="1" applyFont="1" applyBorder="1" applyAlignment="1">
      <alignment horizontal="left" wrapText="1"/>
    </xf>
    <xf numFmtId="164" fontId="5" fillId="0" borderId="1" xfId="0" applyNumberFormat="1" applyFont="1" applyBorder="1" applyAlignment="1">
      <alignment horizontal="left" wrapText="1"/>
    </xf>
    <xf numFmtId="0" fontId="5" fillId="0" borderId="0" xfId="0" applyFont="1" applyAlignment="1">
      <alignment horizontal="left" wrapText="1"/>
    </xf>
    <xf numFmtId="3" fontId="2" fillId="0" borderId="0" xfId="0" applyNumberFormat="1" applyFont="1" applyAlignment="1">
      <alignment horizontal="left" wrapText="1"/>
    </xf>
    <xf numFmtId="164" fontId="2" fillId="0" borderId="0" xfId="0" applyNumberFormat="1" applyFont="1" applyAlignment="1">
      <alignment horizontal="left" wrapText="1"/>
    </xf>
    <xf numFmtId="165" fontId="5" fillId="0" borderId="1" xfId="0" applyNumberFormat="1" applyFont="1" applyBorder="1" applyAlignment="1">
      <alignment horizontal="left" wrapText="1"/>
    </xf>
    <xf numFmtId="0" fontId="3" fillId="0" borderId="1" xfId="0" applyFont="1" applyFill="1" applyBorder="1" applyAlignment="1">
      <alignment horizontal="left" wrapText="1"/>
    </xf>
    <xf numFmtId="0" fontId="2" fillId="0" borderId="0" xfId="0" applyFont="1" applyBorder="1" applyAlignment="1">
      <alignment horizontal="left" wrapText="1"/>
    </xf>
    <xf numFmtId="3" fontId="2" fillId="0" borderId="0" xfId="0" applyNumberFormat="1" applyFont="1" applyBorder="1" applyAlignment="1">
      <alignment horizontal="left" wrapText="1"/>
    </xf>
    <xf numFmtId="164" fontId="2" fillId="0" borderId="0" xfId="0" applyNumberFormat="1" applyFont="1" applyBorder="1" applyAlignment="1">
      <alignment horizontal="left" wrapText="1"/>
    </xf>
    <xf numFmtId="2" fontId="2" fillId="0" borderId="1" xfId="0" applyNumberFormat="1" applyFont="1" applyBorder="1" applyAlignment="1">
      <alignment horizontal="left" wrapText="1"/>
    </xf>
    <xf numFmtId="0" fontId="3" fillId="0" borderId="1" xfId="0" applyFont="1" applyBorder="1" applyAlignment="1">
      <alignment horizontal="center" wrapText="1"/>
    </xf>
    <xf numFmtId="3" fontId="2" fillId="0" borderId="1" xfId="0" applyNumberFormat="1" applyFont="1" applyFill="1" applyBorder="1" applyAlignment="1">
      <alignment horizontal="left" wrapText="1"/>
    </xf>
    <xf numFmtId="0" fontId="5" fillId="0" borderId="0" xfId="0" applyFont="1" applyBorder="1" applyAlignment="1">
      <alignment horizontal="left" wrapText="1"/>
    </xf>
    <xf numFmtId="3" fontId="5" fillId="0" borderId="0" xfId="0" applyNumberFormat="1" applyFont="1" applyBorder="1" applyAlignment="1">
      <alignment horizontal="left" wrapText="1"/>
    </xf>
    <xf numFmtId="164" fontId="5" fillId="0" borderId="0" xfId="0" applyNumberFormat="1" applyFont="1" applyBorder="1" applyAlignment="1">
      <alignment horizontal="left" wrapText="1"/>
    </xf>
    <xf numFmtId="165" fontId="2" fillId="0" borderId="0" xfId="0" applyNumberFormat="1" applyFont="1" applyBorder="1" applyAlignment="1">
      <alignment horizontal="left" wrapText="1"/>
    </xf>
    <xf numFmtId="3" fontId="5" fillId="0" borderId="0" xfId="0" applyNumberFormat="1" applyFont="1" applyAlignment="1">
      <alignment horizontal="left" wrapText="1"/>
    </xf>
    <xf numFmtId="3" fontId="5" fillId="0" borderId="1" xfId="0" applyNumberFormat="1" applyFont="1" applyFill="1" applyBorder="1" applyAlignment="1">
      <alignment horizontal="left" wrapText="1"/>
    </xf>
    <xf numFmtId="166" fontId="2" fillId="0" borderId="1" xfId="0" applyNumberFormat="1" applyFont="1" applyFill="1" applyBorder="1" applyAlignment="1">
      <alignment horizontal="left" wrapText="1"/>
    </xf>
    <xf numFmtId="0" fontId="2" fillId="2" borderId="1" xfId="0" applyFont="1" applyFill="1" applyBorder="1" applyAlignment="1">
      <alignment horizontal="left" wrapText="1"/>
    </xf>
    <xf numFmtId="0" fontId="3" fillId="2" borderId="1" xfId="0" applyFont="1" applyFill="1" applyBorder="1" applyAlignment="1">
      <alignment horizontal="left" wrapText="1"/>
    </xf>
    <xf numFmtId="0" fontId="4" fillId="2" borderId="1" xfId="0" applyFont="1" applyFill="1" applyBorder="1" applyAlignment="1">
      <alignment horizontal="center" wrapText="1"/>
    </xf>
    <xf numFmtId="3" fontId="2" fillId="2" borderId="1" xfId="0" applyNumberFormat="1" applyFont="1" applyFill="1" applyBorder="1" applyAlignment="1">
      <alignment horizontal="left" wrapText="1"/>
    </xf>
    <xf numFmtId="0" fontId="6" fillId="0" borderId="1" xfId="0" applyFont="1" applyBorder="1" applyAlignment="1">
      <alignment horizontal="left" wrapText="1"/>
    </xf>
    <xf numFmtId="8" fontId="6" fillId="0" borderId="1" xfId="0" applyNumberFormat="1" applyFont="1" applyBorder="1" applyAlignment="1">
      <alignment horizontal="right" wrapText="1"/>
    </xf>
    <xf numFmtId="10" fontId="6" fillId="0" borderId="1" xfId="0" applyNumberFormat="1" applyFont="1" applyBorder="1" applyAlignment="1">
      <alignment horizontal="right" wrapText="1"/>
    </xf>
    <xf numFmtId="8" fontId="6" fillId="3" borderId="1" xfId="0" applyNumberFormat="1" applyFont="1" applyFill="1" applyBorder="1" applyAlignment="1">
      <alignment horizontal="right" wrapText="1"/>
    </xf>
    <xf numFmtId="0" fontId="6" fillId="3" borderId="1" xfId="0" applyFont="1" applyFill="1" applyBorder="1" applyAlignment="1">
      <alignment wrapText="1"/>
    </xf>
    <xf numFmtId="10" fontId="6" fillId="0" borderId="1" xfId="0" applyNumberFormat="1" applyFont="1" applyBorder="1"/>
    <xf numFmtId="8" fontId="6"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4"/>
  <sheetViews>
    <sheetView tabSelected="1" topLeftCell="B8" zoomScale="90" zoomScaleNormal="90" workbookViewId="0">
      <selection activeCell="G17" sqref="G17"/>
    </sheetView>
  </sheetViews>
  <sheetFormatPr defaultColWidth="9.109375" defaultRowHeight="13.8" x14ac:dyDescent="0.25"/>
  <cols>
    <col min="1" max="1" width="35.109375" style="2" customWidth="1"/>
    <col min="2" max="2" width="16.88671875" style="2" customWidth="1"/>
    <col min="3" max="3" width="21.44140625" style="2" customWidth="1"/>
    <col min="4" max="4" width="17.44140625" style="2" customWidth="1"/>
    <col min="5" max="5" width="16.5546875" style="2" customWidth="1"/>
    <col min="6" max="6" width="16.88671875" style="2" customWidth="1"/>
    <col min="7" max="8" width="16.5546875" style="2" customWidth="1"/>
    <col min="9" max="9" width="15.44140625" style="2" customWidth="1"/>
    <col min="10" max="10" width="13.5546875" style="2" bestFit="1" customWidth="1"/>
    <col min="11" max="11" width="12" style="2" bestFit="1" customWidth="1"/>
    <col min="12" max="16384" width="9.109375" style="2"/>
  </cols>
  <sheetData>
    <row r="1" spans="1:10" ht="15.6" x14ac:dyDescent="0.3">
      <c r="A1" s="1" t="s">
        <v>0</v>
      </c>
    </row>
    <row r="3" spans="1:10" ht="27.6" x14ac:dyDescent="0.25">
      <c r="A3" s="3" t="s">
        <v>1</v>
      </c>
      <c r="B3" s="4" t="s">
        <v>2</v>
      </c>
      <c r="C3" s="4" t="s">
        <v>3</v>
      </c>
      <c r="D3" s="4" t="s">
        <v>4</v>
      </c>
      <c r="E3" s="4" t="s">
        <v>5</v>
      </c>
      <c r="F3" s="4" t="s">
        <v>6</v>
      </c>
      <c r="G3" s="4" t="s">
        <v>7</v>
      </c>
      <c r="H3" s="4" t="s">
        <v>8</v>
      </c>
      <c r="I3" s="4" t="s">
        <v>9</v>
      </c>
      <c r="J3" s="4" t="s">
        <v>10</v>
      </c>
    </row>
    <row r="4" spans="1:10" x14ac:dyDescent="0.25">
      <c r="A4" s="5" t="s">
        <v>11</v>
      </c>
      <c r="B4" s="6">
        <v>30</v>
      </c>
      <c r="C4" s="6">
        <v>3</v>
      </c>
      <c r="D4" s="6">
        <f>B4*C4</f>
        <v>90</v>
      </c>
      <c r="E4" s="6">
        <v>50</v>
      </c>
      <c r="F4" s="6">
        <f>D4*E4</f>
        <v>4500</v>
      </c>
      <c r="G4" s="7">
        <f t="shared" ref="G4:G5" si="0">$D$83</f>
        <v>25.592972181551975</v>
      </c>
      <c r="H4" s="8">
        <f>F4*G4</f>
        <v>115168.37481698388</v>
      </c>
      <c r="I4" s="7">
        <v>0</v>
      </c>
      <c r="J4" s="8">
        <f>F4*I4</f>
        <v>0</v>
      </c>
    </row>
    <row r="5" spans="1:10" x14ac:dyDescent="0.25">
      <c r="A5" s="5" t="s">
        <v>12</v>
      </c>
      <c r="B5" s="6">
        <v>170</v>
      </c>
      <c r="C5" s="6">
        <v>1</v>
      </c>
      <c r="D5" s="6">
        <f>B5*C5</f>
        <v>170</v>
      </c>
      <c r="E5" s="6">
        <v>25</v>
      </c>
      <c r="F5" s="6">
        <f>D5*E5</f>
        <v>4250</v>
      </c>
      <c r="G5" s="7">
        <f t="shared" si="0"/>
        <v>25.592972181551975</v>
      </c>
      <c r="H5" s="8">
        <f>F5*G5</f>
        <v>108770.13177159589</v>
      </c>
      <c r="I5" s="7">
        <v>0</v>
      </c>
      <c r="J5" s="8">
        <f>F5*I5</f>
        <v>0</v>
      </c>
    </row>
    <row r="6" spans="1:10" s="12" customFormat="1" x14ac:dyDescent="0.25">
      <c r="A6" s="9" t="s">
        <v>13</v>
      </c>
      <c r="B6" s="10">
        <f>B4+B5</f>
        <v>200</v>
      </c>
      <c r="C6" s="10"/>
      <c r="D6" s="10">
        <f>SUM(D4:D5)</f>
        <v>260</v>
      </c>
      <c r="E6" s="10"/>
      <c r="F6" s="10">
        <f>SUM(F4:F5)</f>
        <v>8750</v>
      </c>
      <c r="G6" s="11"/>
      <c r="H6" s="8">
        <f>SUM(H4:H5)</f>
        <v>223938.50658857977</v>
      </c>
      <c r="I6" s="9"/>
      <c r="J6" s="15">
        <f>SUM(J4:J5)</f>
        <v>0</v>
      </c>
    </row>
    <row r="7" spans="1:10" x14ac:dyDescent="0.25">
      <c r="D7" s="13"/>
      <c r="E7" s="13"/>
      <c r="F7" s="13"/>
      <c r="G7" s="14"/>
      <c r="H7" s="14"/>
      <c r="I7" s="14"/>
    </row>
    <row r="8" spans="1:10" ht="27.6" x14ac:dyDescent="0.25">
      <c r="A8" s="3" t="s">
        <v>14</v>
      </c>
      <c r="B8" s="4" t="s">
        <v>2</v>
      </c>
      <c r="C8" s="4" t="s">
        <v>3</v>
      </c>
      <c r="D8" s="4" t="s">
        <v>4</v>
      </c>
      <c r="E8" s="4" t="s">
        <v>5</v>
      </c>
      <c r="F8" s="4" t="s">
        <v>6</v>
      </c>
      <c r="G8" s="4" t="s">
        <v>7</v>
      </c>
      <c r="H8" s="4" t="s">
        <v>8</v>
      </c>
      <c r="I8" s="4" t="s">
        <v>9</v>
      </c>
      <c r="J8" s="4" t="s">
        <v>10</v>
      </c>
    </row>
    <row r="9" spans="1:10" x14ac:dyDescent="0.25">
      <c r="A9" s="5" t="s">
        <v>11</v>
      </c>
      <c r="B9" s="6">
        <v>6300</v>
      </c>
      <c r="C9" s="6">
        <v>3</v>
      </c>
      <c r="D9" s="6">
        <f>B9*C9</f>
        <v>18900</v>
      </c>
      <c r="E9" s="22">
        <v>9.9999900000000004</v>
      </c>
      <c r="F9" s="6">
        <f>D9*E9</f>
        <v>188999.81100000002</v>
      </c>
      <c r="G9" s="7">
        <f t="shared" ref="G9:G10" si="1">$D$83</f>
        <v>25.592972181551975</v>
      </c>
      <c r="H9" s="8">
        <f>F9*G9</f>
        <v>4837066.9052415816</v>
      </c>
      <c r="I9" s="7">
        <v>0</v>
      </c>
      <c r="J9" s="8">
        <f>F9*I9</f>
        <v>0</v>
      </c>
    </row>
    <row r="10" spans="1:10" x14ac:dyDescent="0.25">
      <c r="A10" s="5" t="s">
        <v>12</v>
      </c>
      <c r="B10" s="6">
        <v>35700</v>
      </c>
      <c r="C10" s="6">
        <v>1</v>
      </c>
      <c r="D10" s="6">
        <f>B10*C10</f>
        <v>35700</v>
      </c>
      <c r="E10" s="22">
        <v>4.9999799999999999</v>
      </c>
      <c r="F10" s="6">
        <f>D10*E10</f>
        <v>178499.28599999999</v>
      </c>
      <c r="G10" s="7">
        <f t="shared" si="1"/>
        <v>25.592972181551975</v>
      </c>
      <c r="H10" s="8">
        <f>F10*G10</f>
        <v>4568327.2610248895</v>
      </c>
      <c r="I10" s="7">
        <v>0</v>
      </c>
      <c r="J10" s="8">
        <f>F10*I10</f>
        <v>0</v>
      </c>
    </row>
    <row r="11" spans="1:10" x14ac:dyDescent="0.25">
      <c r="A11" s="9" t="s">
        <v>13</v>
      </c>
      <c r="B11" s="10">
        <f>B9+B10</f>
        <v>42000</v>
      </c>
      <c r="C11" s="10"/>
      <c r="D11" s="10">
        <f>SUM(D9:D10)</f>
        <v>54600</v>
      </c>
      <c r="E11" s="10"/>
      <c r="F11" s="10">
        <f>SUM(F9:F10)</f>
        <v>367499.09700000001</v>
      </c>
      <c r="G11" s="11"/>
      <c r="H11" s="8">
        <f>SUM(H9:H10)</f>
        <v>9405394.1662664711</v>
      </c>
      <c r="I11" s="9"/>
      <c r="J11" s="15">
        <f>SUM(J9:J10)</f>
        <v>0</v>
      </c>
    </row>
    <row r="13" spans="1:10" ht="27.6" x14ac:dyDescent="0.25">
      <c r="A13" s="16" t="s">
        <v>15</v>
      </c>
      <c r="B13" s="4" t="s">
        <v>16</v>
      </c>
      <c r="C13" s="4" t="s">
        <v>17</v>
      </c>
      <c r="D13" s="4" t="s">
        <v>6</v>
      </c>
      <c r="E13" s="4" t="s">
        <v>7</v>
      </c>
      <c r="F13" s="4" t="s">
        <v>8</v>
      </c>
      <c r="G13" s="4" t="s">
        <v>9</v>
      </c>
      <c r="H13" s="4" t="s">
        <v>10</v>
      </c>
    </row>
    <row r="14" spans="1:10" x14ac:dyDescent="0.25">
      <c r="A14" s="5" t="s">
        <v>18</v>
      </c>
      <c r="B14" s="6">
        <v>7</v>
      </c>
      <c r="C14" s="6">
        <v>40</v>
      </c>
      <c r="D14" s="6">
        <f>B14*C14</f>
        <v>280</v>
      </c>
      <c r="E14" s="7">
        <f t="shared" ref="E14:E16" si="2">$D$84</f>
        <v>72.723279648609079</v>
      </c>
      <c r="F14" s="8">
        <f>D14*E14</f>
        <v>20362.518301610544</v>
      </c>
      <c r="G14" s="7">
        <v>0</v>
      </c>
      <c r="H14" s="8">
        <f>D14*G14</f>
        <v>0</v>
      </c>
    </row>
    <row r="15" spans="1:10" x14ac:dyDescent="0.25">
      <c r="A15" s="5" t="s">
        <v>19</v>
      </c>
      <c r="B15" s="6">
        <v>32</v>
      </c>
      <c r="C15" s="6">
        <v>40</v>
      </c>
      <c r="D15" s="6">
        <f>B15*C15</f>
        <v>1280</v>
      </c>
      <c r="E15" s="7">
        <f t="shared" si="2"/>
        <v>72.723279648609079</v>
      </c>
      <c r="F15" s="8">
        <f>D15*E15</f>
        <v>93085.797950219625</v>
      </c>
      <c r="G15" s="7">
        <v>0</v>
      </c>
      <c r="H15" s="8">
        <f>D15*G15</f>
        <v>0</v>
      </c>
    </row>
    <row r="16" spans="1:10" x14ac:dyDescent="0.25">
      <c r="A16" s="5" t="s">
        <v>20</v>
      </c>
      <c r="B16" s="6">
        <v>100</v>
      </c>
      <c r="C16" s="6">
        <v>40</v>
      </c>
      <c r="D16" s="6">
        <f>B16*C16</f>
        <v>4000</v>
      </c>
      <c r="E16" s="7">
        <f t="shared" si="2"/>
        <v>72.723279648609079</v>
      </c>
      <c r="F16" s="8">
        <f>D16*E16</f>
        <v>290893.11859443632</v>
      </c>
      <c r="G16" s="7">
        <v>0</v>
      </c>
      <c r="H16" s="8">
        <f>D16*G16</f>
        <v>0</v>
      </c>
    </row>
    <row r="17" spans="1:13" x14ac:dyDescent="0.25">
      <c r="A17" s="9" t="s">
        <v>13</v>
      </c>
      <c r="B17" s="10">
        <f>SUM(B14:B16)</f>
        <v>139</v>
      </c>
      <c r="C17" s="10"/>
      <c r="D17" s="10">
        <f>SUM(D14:D16)</f>
        <v>5560</v>
      </c>
      <c r="E17" s="11"/>
      <c r="F17" s="8">
        <f>SUM(F14:F16)</f>
        <v>404341.43484626652</v>
      </c>
      <c r="G17" s="5"/>
      <c r="H17" s="15">
        <f>SUM(H14:H16)</f>
        <v>0</v>
      </c>
    </row>
    <row r="19" spans="1:13" ht="27.6" x14ac:dyDescent="0.25">
      <c r="A19" s="3" t="s">
        <v>21</v>
      </c>
      <c r="B19" s="4" t="s">
        <v>16</v>
      </c>
      <c r="C19" s="4" t="s">
        <v>22</v>
      </c>
      <c r="D19" s="4" t="s">
        <v>23</v>
      </c>
      <c r="E19" s="4" t="s">
        <v>24</v>
      </c>
      <c r="F19" s="4" t="s">
        <v>6</v>
      </c>
      <c r="G19" s="4" t="s">
        <v>7</v>
      </c>
      <c r="H19" s="4" t="s">
        <v>8</v>
      </c>
      <c r="I19" s="4" t="s">
        <v>9</v>
      </c>
      <c r="J19" s="4" t="s">
        <v>10</v>
      </c>
    </row>
    <row r="20" spans="1:13" x14ac:dyDescent="0.25">
      <c r="A20" s="5" t="s">
        <v>18</v>
      </c>
      <c r="B20" s="6">
        <f>B14</f>
        <v>7</v>
      </c>
      <c r="C20" s="5">
        <v>8.57</v>
      </c>
      <c r="D20" s="6">
        <f>ROUND(B20*C20, 0)</f>
        <v>60</v>
      </c>
      <c r="E20" s="6">
        <v>80</v>
      </c>
      <c r="F20" s="6">
        <f>D20*E20</f>
        <v>4800</v>
      </c>
      <c r="G20" s="7">
        <f t="shared" ref="G20:G22" si="3">$D$84</f>
        <v>72.723279648609079</v>
      </c>
      <c r="H20" s="8">
        <f>F20*G20</f>
        <v>349071.7423133236</v>
      </c>
      <c r="I20" s="7">
        <v>0</v>
      </c>
      <c r="J20" s="8">
        <f>F20*I20</f>
        <v>0</v>
      </c>
    </row>
    <row r="21" spans="1:13" x14ac:dyDescent="0.25">
      <c r="A21" s="5" t="s">
        <v>19</v>
      </c>
      <c r="B21" s="6">
        <f t="shared" ref="B21:B22" si="4">B15</f>
        <v>32</v>
      </c>
      <c r="C21" s="5">
        <v>4</v>
      </c>
      <c r="D21" s="6">
        <f>B21*C21</f>
        <v>128</v>
      </c>
      <c r="E21" s="6">
        <v>80</v>
      </c>
      <c r="F21" s="6">
        <f>D21*E21</f>
        <v>10240</v>
      </c>
      <c r="G21" s="7">
        <f t="shared" si="3"/>
        <v>72.723279648609079</v>
      </c>
      <c r="H21" s="8">
        <f>F21*G21</f>
        <v>744686.383601757</v>
      </c>
      <c r="I21" s="7">
        <v>0</v>
      </c>
      <c r="J21" s="8">
        <f>F21*I21</f>
        <v>0</v>
      </c>
    </row>
    <row r="22" spans="1:13" x14ac:dyDescent="0.25">
      <c r="A22" s="5" t="s">
        <v>20</v>
      </c>
      <c r="B22" s="6">
        <f t="shared" si="4"/>
        <v>100</v>
      </c>
      <c r="C22" s="5">
        <v>2</v>
      </c>
      <c r="D22" s="6">
        <f>B22*C22</f>
        <v>200</v>
      </c>
      <c r="E22" s="6">
        <v>40</v>
      </c>
      <c r="F22" s="6">
        <f>D22*E22</f>
        <v>8000</v>
      </c>
      <c r="G22" s="7">
        <f t="shared" si="3"/>
        <v>72.723279648609079</v>
      </c>
      <c r="H22" s="8">
        <f>F22*G22</f>
        <v>581786.23718887265</v>
      </c>
      <c r="I22" s="7">
        <v>0</v>
      </c>
      <c r="J22" s="8">
        <f>F22*I22</f>
        <v>0</v>
      </c>
    </row>
    <row r="23" spans="1:13" x14ac:dyDescent="0.25">
      <c r="A23" s="9" t="s">
        <v>13</v>
      </c>
      <c r="B23" s="10">
        <f>SUM(B20:B22)</f>
        <v>139</v>
      </c>
      <c r="C23" s="5"/>
      <c r="D23" s="10">
        <f>SUM(D20:D22)</f>
        <v>388</v>
      </c>
      <c r="E23" s="10"/>
      <c r="F23" s="10">
        <f>SUM(F20:F22)</f>
        <v>23040</v>
      </c>
      <c r="G23" s="11"/>
      <c r="H23" s="8">
        <f>SUM(H20:H22)</f>
        <v>1675544.3631039532</v>
      </c>
      <c r="I23" s="5"/>
      <c r="J23" s="15">
        <f>SUM(J20:J22)</f>
        <v>0</v>
      </c>
    </row>
    <row r="24" spans="1:13" x14ac:dyDescent="0.25">
      <c r="A24" s="17"/>
      <c r="B24" s="17"/>
      <c r="C24" s="17"/>
      <c r="D24" s="18"/>
      <c r="E24" s="18"/>
      <c r="G24" s="18"/>
      <c r="H24" s="19"/>
      <c r="I24" s="19"/>
    </row>
    <row r="25" spans="1:13" ht="27.6" x14ac:dyDescent="0.25">
      <c r="A25" s="31" t="s">
        <v>25</v>
      </c>
      <c r="B25" s="4" t="s">
        <v>16</v>
      </c>
      <c r="C25" s="4" t="s">
        <v>22</v>
      </c>
      <c r="D25" s="4" t="s">
        <v>23</v>
      </c>
      <c r="E25" s="4" t="s">
        <v>24</v>
      </c>
      <c r="F25" s="4" t="s">
        <v>6</v>
      </c>
      <c r="G25" s="4" t="s">
        <v>7</v>
      </c>
      <c r="H25" s="4" t="s">
        <v>8</v>
      </c>
      <c r="I25" s="4" t="s">
        <v>9</v>
      </c>
      <c r="J25" s="4" t="s">
        <v>10</v>
      </c>
    </row>
    <row r="26" spans="1:13" x14ac:dyDescent="0.25">
      <c r="A26" s="5" t="s">
        <v>18</v>
      </c>
      <c r="B26" s="6">
        <f>B20</f>
        <v>7</v>
      </c>
      <c r="C26" s="5">
        <v>8.85</v>
      </c>
      <c r="D26" s="6">
        <f>ROUND(B26*C26, 0)</f>
        <v>62</v>
      </c>
      <c r="E26" s="6">
        <v>80</v>
      </c>
      <c r="F26" s="6">
        <f>D26*E26</f>
        <v>4960</v>
      </c>
      <c r="G26" s="7">
        <f t="shared" ref="G26:G28" si="5">$D$84</f>
        <v>72.723279648609079</v>
      </c>
      <c r="H26" s="8">
        <f>F26*G26</f>
        <v>360707.46705710102</v>
      </c>
      <c r="I26" s="7">
        <v>0</v>
      </c>
      <c r="J26" s="8">
        <f>F26*I26</f>
        <v>0</v>
      </c>
    </row>
    <row r="27" spans="1:13" x14ac:dyDescent="0.25">
      <c r="A27" s="5" t="s">
        <v>19</v>
      </c>
      <c r="B27" s="6">
        <f t="shared" ref="B27:B28" si="6">B21</f>
        <v>32</v>
      </c>
      <c r="C27" s="5">
        <v>4.04</v>
      </c>
      <c r="D27" s="6">
        <f>ROUND(B27*C27, 0)</f>
        <v>129</v>
      </c>
      <c r="E27" s="6">
        <v>80</v>
      </c>
      <c r="F27" s="6">
        <f>D27*E27</f>
        <v>10320</v>
      </c>
      <c r="G27" s="7">
        <f t="shared" si="5"/>
        <v>72.723279648609079</v>
      </c>
      <c r="H27" s="8">
        <f>F27*G27</f>
        <v>750504.24597364571</v>
      </c>
      <c r="I27" s="7">
        <v>0</v>
      </c>
      <c r="J27" s="8">
        <f>F27*I27</f>
        <v>0</v>
      </c>
    </row>
    <row r="28" spans="1:13" x14ac:dyDescent="0.25">
      <c r="A28" s="5" t="s">
        <v>20</v>
      </c>
      <c r="B28" s="6">
        <f t="shared" si="6"/>
        <v>100</v>
      </c>
      <c r="C28" s="5">
        <v>2.0099999999999998</v>
      </c>
      <c r="D28" s="6">
        <f>B28*C28</f>
        <v>200.99999999999997</v>
      </c>
      <c r="E28" s="6">
        <v>40</v>
      </c>
      <c r="F28" s="6">
        <f>D28*E28</f>
        <v>8039.9999999999991</v>
      </c>
      <c r="G28" s="7">
        <f t="shared" si="5"/>
        <v>72.723279648609079</v>
      </c>
      <c r="H28" s="8">
        <f>F28*G28</f>
        <v>584695.16837481689</v>
      </c>
      <c r="I28" s="7">
        <v>0</v>
      </c>
      <c r="J28" s="8">
        <f>F28*I28</f>
        <v>0</v>
      </c>
    </row>
    <row r="29" spans="1:13" x14ac:dyDescent="0.25">
      <c r="A29" s="9" t="s">
        <v>13</v>
      </c>
      <c r="B29" s="10">
        <f>SUM(B26:B28)</f>
        <v>139</v>
      </c>
      <c r="C29" s="5"/>
      <c r="D29" s="10">
        <f>SUM(D26:D28)</f>
        <v>392</v>
      </c>
      <c r="E29" s="10"/>
      <c r="F29" s="10">
        <f>SUM(F26:F28)</f>
        <v>23320</v>
      </c>
      <c r="G29" s="11"/>
      <c r="H29" s="8">
        <f>SUM(H26:H28)</f>
        <v>1695906.8814055636</v>
      </c>
      <c r="I29" s="5"/>
      <c r="J29" s="15">
        <f>SUM(J26:J28)</f>
        <v>0</v>
      </c>
      <c r="M29" s="13"/>
    </row>
    <row r="30" spans="1:13" x14ac:dyDescent="0.25">
      <c r="A30" s="17"/>
      <c r="B30" s="17"/>
      <c r="C30" s="17"/>
      <c r="D30" s="18"/>
      <c r="E30" s="18"/>
      <c r="G30" s="18"/>
      <c r="H30" s="19"/>
      <c r="I30" s="19"/>
    </row>
    <row r="31" spans="1:13" ht="27.6" x14ac:dyDescent="0.25">
      <c r="A31" s="31" t="s">
        <v>26</v>
      </c>
      <c r="B31" s="4" t="s">
        <v>16</v>
      </c>
      <c r="C31" s="4" t="s">
        <v>22</v>
      </c>
      <c r="D31" s="4" t="s">
        <v>23</v>
      </c>
      <c r="E31" s="4" t="s">
        <v>24</v>
      </c>
      <c r="F31" s="4" t="s">
        <v>6</v>
      </c>
      <c r="G31" s="4" t="s">
        <v>7</v>
      </c>
      <c r="H31" s="4" t="s">
        <v>8</v>
      </c>
      <c r="I31" s="4" t="s">
        <v>9</v>
      </c>
      <c r="J31" s="4" t="s">
        <v>10</v>
      </c>
    </row>
    <row r="32" spans="1:13" x14ac:dyDescent="0.25">
      <c r="A32" s="5" t="s">
        <v>18</v>
      </c>
      <c r="B32" s="6">
        <f>B26-B20</f>
        <v>0</v>
      </c>
      <c r="C32" s="6">
        <f t="shared" ref="C32:G32" si="7">C26-C20</f>
        <v>0.27999999999999936</v>
      </c>
      <c r="D32" s="6">
        <f t="shared" si="7"/>
        <v>2</v>
      </c>
      <c r="E32" s="6">
        <f t="shared" si="7"/>
        <v>0</v>
      </c>
      <c r="F32" s="6">
        <f t="shared" si="7"/>
        <v>160</v>
      </c>
      <c r="G32" s="6">
        <f t="shared" si="7"/>
        <v>0</v>
      </c>
      <c r="H32" s="6">
        <f>H26-H20</f>
        <v>11635.72474377742</v>
      </c>
      <c r="I32" s="6">
        <f>I26-I20</f>
        <v>0</v>
      </c>
      <c r="J32" s="6">
        <f>J26-J20</f>
        <v>0</v>
      </c>
    </row>
    <row r="33" spans="1:13" x14ac:dyDescent="0.25">
      <c r="A33" s="5" t="s">
        <v>19</v>
      </c>
      <c r="B33" s="6">
        <f t="shared" ref="B33:G33" si="8">B27-B21</f>
        <v>0</v>
      </c>
      <c r="C33" s="6">
        <f t="shared" si="8"/>
        <v>4.0000000000000036E-2</v>
      </c>
      <c r="D33" s="6">
        <f t="shared" si="8"/>
        <v>1</v>
      </c>
      <c r="E33" s="6">
        <f t="shared" si="8"/>
        <v>0</v>
      </c>
      <c r="F33" s="6">
        <f t="shared" si="8"/>
        <v>80</v>
      </c>
      <c r="G33" s="6">
        <f t="shared" si="8"/>
        <v>0</v>
      </c>
      <c r="H33" s="6">
        <f>H27-H21</f>
        <v>5817.8623718887102</v>
      </c>
      <c r="I33" s="6">
        <f>I27-I21</f>
        <v>0</v>
      </c>
      <c r="J33" s="6">
        <f>J27-J21</f>
        <v>0</v>
      </c>
    </row>
    <row r="34" spans="1:13" x14ac:dyDescent="0.25">
      <c r="A34" s="5" t="s">
        <v>20</v>
      </c>
      <c r="B34" s="6">
        <f t="shared" ref="B34:G34" si="9">B28-B22</f>
        <v>0</v>
      </c>
      <c r="C34" s="6">
        <f t="shared" si="9"/>
        <v>9.9999999999997868E-3</v>
      </c>
      <c r="D34" s="6">
        <f t="shared" si="9"/>
        <v>0.99999999999997158</v>
      </c>
      <c r="E34" s="6">
        <f t="shared" si="9"/>
        <v>0</v>
      </c>
      <c r="F34" s="6">
        <f t="shared" si="9"/>
        <v>39.999999999999091</v>
      </c>
      <c r="G34" s="6">
        <f t="shared" si="9"/>
        <v>0</v>
      </c>
      <c r="H34" s="6">
        <f>H28-H22</f>
        <v>2908.9311859442387</v>
      </c>
      <c r="I34" s="6">
        <f>I28-I22</f>
        <v>0</v>
      </c>
      <c r="J34" s="6">
        <f>J28-J22</f>
        <v>0</v>
      </c>
    </row>
    <row r="35" spans="1:13" x14ac:dyDescent="0.25">
      <c r="A35" s="9" t="s">
        <v>13</v>
      </c>
      <c r="B35" s="6">
        <f t="shared" ref="B35:G35" si="10">B29-B23</f>
        <v>0</v>
      </c>
      <c r="C35" s="6">
        <f t="shared" si="10"/>
        <v>0</v>
      </c>
      <c r="D35" s="6">
        <f t="shared" si="10"/>
        <v>4</v>
      </c>
      <c r="E35" s="6">
        <f t="shared" si="10"/>
        <v>0</v>
      </c>
      <c r="F35" s="6">
        <f t="shared" si="10"/>
        <v>280</v>
      </c>
      <c r="G35" s="6">
        <f t="shared" si="10"/>
        <v>0</v>
      </c>
      <c r="H35" s="6">
        <f>H29-H23</f>
        <v>20362.518301610369</v>
      </c>
      <c r="I35" s="6">
        <f>I29-I23</f>
        <v>0</v>
      </c>
      <c r="J35" s="6">
        <f>J29-J23</f>
        <v>0</v>
      </c>
    </row>
    <row r="36" spans="1:13" x14ac:dyDescent="0.25">
      <c r="A36" s="17"/>
      <c r="B36" s="17"/>
      <c r="C36" s="17"/>
      <c r="D36" s="18"/>
      <c r="E36" s="18"/>
      <c r="G36" s="18"/>
      <c r="H36" s="19"/>
      <c r="I36" s="19"/>
    </row>
    <row r="37" spans="1:13" ht="27.6" x14ac:dyDescent="0.25">
      <c r="A37" s="3" t="s">
        <v>27</v>
      </c>
      <c r="B37" s="4" t="s">
        <v>16</v>
      </c>
      <c r="C37" s="4" t="s">
        <v>22</v>
      </c>
      <c r="D37" s="4" t="s">
        <v>23</v>
      </c>
      <c r="E37" s="4" t="s">
        <v>24</v>
      </c>
      <c r="F37" s="4" t="s">
        <v>6</v>
      </c>
      <c r="G37" s="4" t="s">
        <v>7</v>
      </c>
      <c r="H37" s="4" t="s">
        <v>8</v>
      </c>
      <c r="I37" s="4" t="s">
        <v>9</v>
      </c>
      <c r="J37" s="4" t="s">
        <v>10</v>
      </c>
    </row>
    <row r="38" spans="1:13" x14ac:dyDescent="0.25">
      <c r="A38" s="5" t="s">
        <v>18</v>
      </c>
      <c r="B38" s="6">
        <f>B14</f>
        <v>7</v>
      </c>
      <c r="C38" s="5">
        <v>8.57</v>
      </c>
      <c r="D38" s="6">
        <f>ROUND(B38*C38, 0)</f>
        <v>60</v>
      </c>
      <c r="E38" s="6">
        <v>120</v>
      </c>
      <c r="F38" s="6">
        <f>D38*E38</f>
        <v>7200</v>
      </c>
      <c r="G38" s="7">
        <f t="shared" ref="G38:G40" si="11">$D$84</f>
        <v>72.723279648609079</v>
      </c>
      <c r="H38" s="8">
        <f>F38*G38</f>
        <v>523607.61346998537</v>
      </c>
      <c r="I38" s="7">
        <v>0</v>
      </c>
      <c r="J38" s="8">
        <f>F38*I38</f>
        <v>0</v>
      </c>
    </row>
    <row r="39" spans="1:13" x14ac:dyDescent="0.25">
      <c r="A39" s="5" t="s">
        <v>19</v>
      </c>
      <c r="B39" s="6">
        <f t="shared" ref="B39:B40" si="12">B15</f>
        <v>32</v>
      </c>
      <c r="C39" s="5">
        <v>3</v>
      </c>
      <c r="D39" s="6">
        <f>ROUND(B39*C39, 0)</f>
        <v>96</v>
      </c>
      <c r="E39" s="6">
        <v>120</v>
      </c>
      <c r="F39" s="6">
        <f>D39*E39</f>
        <v>11520</v>
      </c>
      <c r="G39" s="7">
        <f t="shared" si="11"/>
        <v>72.723279648609079</v>
      </c>
      <c r="H39" s="8">
        <f>F39*G39</f>
        <v>837772.1815519766</v>
      </c>
      <c r="I39" s="7">
        <v>0</v>
      </c>
      <c r="J39" s="8">
        <f>F39*I39</f>
        <v>0</v>
      </c>
    </row>
    <row r="40" spans="1:13" x14ac:dyDescent="0.25">
      <c r="A40" s="5" t="s">
        <v>20</v>
      </c>
      <c r="B40" s="6">
        <f t="shared" si="12"/>
        <v>100</v>
      </c>
      <c r="C40" s="5">
        <v>0.5</v>
      </c>
      <c r="D40" s="6">
        <f>B40*C40</f>
        <v>50</v>
      </c>
      <c r="E40" s="6">
        <v>40</v>
      </c>
      <c r="F40" s="6">
        <f>D40*E40</f>
        <v>2000</v>
      </c>
      <c r="G40" s="7">
        <f t="shared" si="11"/>
        <v>72.723279648609079</v>
      </c>
      <c r="H40" s="8">
        <f>F40*G40</f>
        <v>145446.55929721816</v>
      </c>
      <c r="I40" s="7">
        <v>0</v>
      </c>
      <c r="J40" s="8">
        <f>F40*I40</f>
        <v>0</v>
      </c>
    </row>
    <row r="41" spans="1:13" x14ac:dyDescent="0.25">
      <c r="A41" s="9" t="s">
        <v>13</v>
      </c>
      <c r="B41" s="10">
        <f>SUM(B38:B40)</f>
        <v>139</v>
      </c>
      <c r="C41" s="5"/>
      <c r="D41" s="10">
        <f>SUM(D38:D40)</f>
        <v>206</v>
      </c>
      <c r="E41" s="10"/>
      <c r="F41" s="10">
        <f>SUM(F38:F40)</f>
        <v>20720</v>
      </c>
      <c r="G41" s="11"/>
      <c r="H41" s="8">
        <f>SUM(H38:H40)</f>
        <v>1506826.3543191801</v>
      </c>
      <c r="I41" s="5"/>
      <c r="J41" s="15">
        <f>SUM(J38:J40)</f>
        <v>0</v>
      </c>
    </row>
    <row r="42" spans="1:13" x14ac:dyDescent="0.25">
      <c r="G42" s="13"/>
    </row>
    <row r="43" spans="1:13" ht="27.6" x14ac:dyDescent="0.25">
      <c r="A43" s="31" t="s">
        <v>28</v>
      </c>
      <c r="B43" s="4" t="s">
        <v>16</v>
      </c>
      <c r="C43" s="4" t="s">
        <v>22</v>
      </c>
      <c r="D43" s="4" t="s">
        <v>23</v>
      </c>
      <c r="E43" s="4" t="s">
        <v>24</v>
      </c>
      <c r="F43" s="4" t="s">
        <v>6</v>
      </c>
      <c r="G43" s="4" t="s">
        <v>7</v>
      </c>
      <c r="H43" s="4" t="s">
        <v>8</v>
      </c>
      <c r="I43" s="4" t="s">
        <v>9</v>
      </c>
      <c r="J43" s="4" t="s">
        <v>10</v>
      </c>
    </row>
    <row r="44" spans="1:13" x14ac:dyDescent="0.25">
      <c r="A44" s="5" t="s">
        <v>18</v>
      </c>
      <c r="B44" s="6">
        <f>B20</f>
        <v>7</v>
      </c>
      <c r="C44" s="5">
        <v>8.85</v>
      </c>
      <c r="D44" s="6">
        <f>ROUND(B44*C44, 0)</f>
        <v>62</v>
      </c>
      <c r="E44" s="6">
        <v>120</v>
      </c>
      <c r="F44" s="6">
        <f>D44*E44</f>
        <v>7440</v>
      </c>
      <c r="G44" s="7">
        <f t="shared" ref="G44:G46" si="13">$D$84</f>
        <v>72.723279648609079</v>
      </c>
      <c r="H44" s="8">
        <f>F44*G44</f>
        <v>541061.20058565156</v>
      </c>
      <c r="I44" s="7">
        <v>0</v>
      </c>
      <c r="J44" s="8">
        <f>F44*I44</f>
        <v>0</v>
      </c>
    </row>
    <row r="45" spans="1:13" x14ac:dyDescent="0.25">
      <c r="A45" s="5" t="s">
        <v>19</v>
      </c>
      <c r="B45" s="6">
        <f t="shared" ref="B45:B46" si="14">B21</f>
        <v>32</v>
      </c>
      <c r="C45" s="5">
        <v>3.03</v>
      </c>
      <c r="D45" s="6">
        <f>ROUND(B45*C45, 0)</f>
        <v>97</v>
      </c>
      <c r="E45" s="6">
        <v>120</v>
      </c>
      <c r="F45" s="6">
        <f>D45*E45</f>
        <v>11640</v>
      </c>
      <c r="G45" s="7">
        <f t="shared" si="13"/>
        <v>72.723279648609079</v>
      </c>
      <c r="H45" s="8">
        <f>F45*G45</f>
        <v>846498.97510980966</v>
      </c>
      <c r="I45" s="7">
        <v>0</v>
      </c>
      <c r="J45" s="8">
        <f>F45*I45</f>
        <v>0</v>
      </c>
    </row>
    <row r="46" spans="1:13" x14ac:dyDescent="0.25">
      <c r="A46" s="5" t="s">
        <v>20</v>
      </c>
      <c r="B46" s="6">
        <f t="shared" si="14"/>
        <v>100</v>
      </c>
      <c r="C46" s="5">
        <v>0.51</v>
      </c>
      <c r="D46" s="6">
        <f>B46*C46</f>
        <v>51</v>
      </c>
      <c r="E46" s="6">
        <v>40</v>
      </c>
      <c r="F46" s="6">
        <f>D46*E46</f>
        <v>2040</v>
      </c>
      <c r="G46" s="7">
        <f t="shared" si="13"/>
        <v>72.723279648609079</v>
      </c>
      <c r="H46" s="8">
        <f>F46*G46</f>
        <v>148355.49048316252</v>
      </c>
      <c r="I46" s="7">
        <v>0</v>
      </c>
      <c r="J46" s="8">
        <f>F46*I46</f>
        <v>0</v>
      </c>
    </row>
    <row r="47" spans="1:13" x14ac:dyDescent="0.25">
      <c r="A47" s="9" t="s">
        <v>13</v>
      </c>
      <c r="B47" s="10">
        <f>SUM(B44:B46)</f>
        <v>139</v>
      </c>
      <c r="C47" s="5"/>
      <c r="D47" s="10">
        <f>SUM(D44:D46)</f>
        <v>210</v>
      </c>
      <c r="E47" s="10"/>
      <c r="F47" s="10">
        <f>SUM(F44:F46)</f>
        <v>21120</v>
      </c>
      <c r="G47" s="11"/>
      <c r="H47" s="8">
        <f>SUM(H44:H46)</f>
        <v>1535915.6661786237</v>
      </c>
      <c r="I47" s="5"/>
      <c r="J47" s="15">
        <f>SUM(J44:J46)</f>
        <v>0</v>
      </c>
      <c r="M47" s="13"/>
    </row>
    <row r="48" spans="1:13" x14ac:dyDescent="0.25">
      <c r="G48" s="13"/>
    </row>
    <row r="49" spans="1:13" ht="27.6" x14ac:dyDescent="0.25">
      <c r="A49" s="31" t="s">
        <v>29</v>
      </c>
      <c r="B49" s="4" t="s">
        <v>16</v>
      </c>
      <c r="C49" s="4" t="s">
        <v>22</v>
      </c>
      <c r="D49" s="4" t="s">
        <v>23</v>
      </c>
      <c r="E49" s="4" t="s">
        <v>24</v>
      </c>
      <c r="F49" s="4" t="s">
        <v>6</v>
      </c>
      <c r="G49" s="4" t="s">
        <v>7</v>
      </c>
      <c r="H49" s="4" t="s">
        <v>8</v>
      </c>
      <c r="I49" s="4" t="s">
        <v>9</v>
      </c>
      <c r="J49" s="4" t="s">
        <v>10</v>
      </c>
    </row>
    <row r="50" spans="1:13" x14ac:dyDescent="0.25">
      <c r="A50" s="5" t="s">
        <v>18</v>
      </c>
      <c r="B50" s="6">
        <f>B44-B38</f>
        <v>0</v>
      </c>
      <c r="C50" s="6">
        <f t="shared" ref="C50:K50" si="15">C44-C38</f>
        <v>0.27999999999999936</v>
      </c>
      <c r="D50" s="6">
        <f t="shared" si="15"/>
        <v>2</v>
      </c>
      <c r="E50" s="6">
        <f t="shared" si="15"/>
        <v>0</v>
      </c>
      <c r="F50" s="6">
        <f t="shared" si="15"/>
        <v>240</v>
      </c>
      <c r="G50" s="6">
        <f t="shared" si="15"/>
        <v>0</v>
      </c>
      <c r="H50" s="6">
        <f>H44-H38</f>
        <v>17453.587115666189</v>
      </c>
      <c r="I50" s="6">
        <f>I44-I38</f>
        <v>0</v>
      </c>
      <c r="J50" s="6">
        <f>J44-J38</f>
        <v>0</v>
      </c>
    </row>
    <row r="51" spans="1:13" x14ac:dyDescent="0.25">
      <c r="A51" s="5" t="s">
        <v>19</v>
      </c>
      <c r="B51" s="6">
        <f t="shared" ref="B51:K51" si="16">B45-B39</f>
        <v>0</v>
      </c>
      <c r="C51" s="6">
        <f t="shared" si="16"/>
        <v>2.9999999999999805E-2</v>
      </c>
      <c r="D51" s="6">
        <f t="shared" si="16"/>
        <v>1</v>
      </c>
      <c r="E51" s="6">
        <f t="shared" si="16"/>
        <v>0</v>
      </c>
      <c r="F51" s="6">
        <f t="shared" si="16"/>
        <v>120</v>
      </c>
      <c r="G51" s="6">
        <f t="shared" si="16"/>
        <v>0</v>
      </c>
      <c r="H51" s="6">
        <f>H45-H39</f>
        <v>8726.7935578330653</v>
      </c>
      <c r="I51" s="6">
        <f>I45-I39</f>
        <v>0</v>
      </c>
      <c r="J51" s="6">
        <f>J45-J39</f>
        <v>0</v>
      </c>
    </row>
    <row r="52" spans="1:13" x14ac:dyDescent="0.25">
      <c r="A52" s="5" t="s">
        <v>20</v>
      </c>
      <c r="B52" s="6">
        <f t="shared" ref="B52:K52" si="17">B46-B40</f>
        <v>0</v>
      </c>
      <c r="C52" s="6">
        <f t="shared" si="17"/>
        <v>1.0000000000000009E-2</v>
      </c>
      <c r="D52" s="6">
        <f t="shared" si="17"/>
        <v>1</v>
      </c>
      <c r="E52" s="6">
        <f t="shared" si="17"/>
        <v>0</v>
      </c>
      <c r="F52" s="6">
        <f t="shared" si="17"/>
        <v>40</v>
      </c>
      <c r="G52" s="6">
        <f t="shared" si="17"/>
        <v>0</v>
      </c>
      <c r="H52" s="6">
        <f>H46-H40</f>
        <v>2908.9311859443551</v>
      </c>
      <c r="I52" s="6">
        <f>I46-I40</f>
        <v>0</v>
      </c>
      <c r="J52" s="6">
        <f>J46-J40</f>
        <v>0</v>
      </c>
    </row>
    <row r="53" spans="1:13" x14ac:dyDescent="0.25">
      <c r="A53" s="9" t="s">
        <v>13</v>
      </c>
      <c r="B53" s="6">
        <f t="shared" ref="B53:K53" si="18">B47-B41</f>
        <v>0</v>
      </c>
      <c r="C53" s="6">
        <f t="shared" si="18"/>
        <v>0</v>
      </c>
      <c r="D53" s="6">
        <f t="shared" si="18"/>
        <v>4</v>
      </c>
      <c r="E53" s="6">
        <f t="shared" si="18"/>
        <v>0</v>
      </c>
      <c r="F53" s="6">
        <f t="shared" si="18"/>
        <v>400</v>
      </c>
      <c r="G53" s="6">
        <f t="shared" si="18"/>
        <v>0</v>
      </c>
      <c r="H53" s="6">
        <f>H47-H41</f>
        <v>29089.311859443551</v>
      </c>
      <c r="I53" s="6">
        <f>I47-I41</f>
        <v>0</v>
      </c>
      <c r="J53" s="6">
        <f>J47-J41</f>
        <v>0</v>
      </c>
    </row>
    <row r="54" spans="1:13" x14ac:dyDescent="0.25">
      <c r="G54" s="13"/>
    </row>
    <row r="55" spans="1:13" ht="27.6" x14ac:dyDescent="0.25">
      <c r="A55" s="31" t="s">
        <v>30</v>
      </c>
      <c r="B55" s="32" t="s">
        <v>16</v>
      </c>
      <c r="C55" s="32" t="s">
        <v>22</v>
      </c>
      <c r="D55" s="32" t="s">
        <v>23</v>
      </c>
      <c r="E55" s="32" t="s">
        <v>24</v>
      </c>
      <c r="F55" s="32" t="s">
        <v>6</v>
      </c>
      <c r="G55" s="32" t="s">
        <v>7</v>
      </c>
      <c r="H55" s="32" t="s">
        <v>8</v>
      </c>
      <c r="I55" s="32" t="s">
        <v>9</v>
      </c>
      <c r="J55" s="32" t="s">
        <v>10</v>
      </c>
    </row>
    <row r="56" spans="1:13" x14ac:dyDescent="0.25">
      <c r="A56" s="30" t="s">
        <v>13</v>
      </c>
      <c r="B56" s="33">
        <f>SUM(B35+B53)</f>
        <v>0</v>
      </c>
      <c r="C56" s="33">
        <f t="shared" ref="C56:K56" si="19">SUM(C35+C53)</f>
        <v>0</v>
      </c>
      <c r="D56" s="33">
        <f t="shared" si="19"/>
        <v>8</v>
      </c>
      <c r="E56" s="33">
        <f t="shared" si="19"/>
        <v>0</v>
      </c>
      <c r="F56" s="33">
        <f t="shared" si="19"/>
        <v>680</v>
      </c>
      <c r="G56" s="33">
        <f t="shared" si="19"/>
        <v>0</v>
      </c>
      <c r="H56" s="33">
        <f>SUM(H35+H53)</f>
        <v>49451.83016105392</v>
      </c>
      <c r="I56" s="33">
        <f>SUM(I35+I53)</f>
        <v>0</v>
      </c>
      <c r="J56" s="33">
        <f>SUM(J35+J53)</f>
        <v>0</v>
      </c>
    </row>
    <row r="57" spans="1:13" x14ac:dyDescent="0.25">
      <c r="G57" s="13"/>
    </row>
    <row r="58" spans="1:13" ht="41.4" x14ac:dyDescent="0.25">
      <c r="A58" s="16" t="s">
        <v>31</v>
      </c>
      <c r="B58" s="4" t="s">
        <v>16</v>
      </c>
      <c r="C58" s="4" t="s">
        <v>17</v>
      </c>
      <c r="D58" s="4" t="s">
        <v>6</v>
      </c>
      <c r="E58" s="4" t="s">
        <v>7</v>
      </c>
      <c r="F58" s="4" t="s">
        <v>8</v>
      </c>
      <c r="G58" s="4" t="s">
        <v>9</v>
      </c>
      <c r="H58" s="4" t="s">
        <v>10</v>
      </c>
      <c r="M58" s="13"/>
    </row>
    <row r="59" spans="1:13" x14ac:dyDescent="0.25">
      <c r="A59" s="5" t="s">
        <v>18</v>
      </c>
      <c r="B59" s="6">
        <f>B14</f>
        <v>7</v>
      </c>
      <c r="C59" s="6">
        <v>16</v>
      </c>
      <c r="D59" s="6">
        <f>B59*C59</f>
        <v>112</v>
      </c>
      <c r="E59" s="7">
        <f t="shared" ref="E59:E61" si="20">$D$84</f>
        <v>72.723279648609079</v>
      </c>
      <c r="F59" s="8">
        <f>D59*E59</f>
        <v>8145.0073206442166</v>
      </c>
      <c r="G59" s="7">
        <v>0</v>
      </c>
      <c r="H59" s="8">
        <f>D59*G59</f>
        <v>0</v>
      </c>
    </row>
    <row r="60" spans="1:13" x14ac:dyDescent="0.25">
      <c r="A60" s="5" t="s">
        <v>19</v>
      </c>
      <c r="B60" s="6">
        <f>B15</f>
        <v>32</v>
      </c>
      <c r="C60" s="6">
        <v>16</v>
      </c>
      <c r="D60" s="6">
        <f>B60*C60</f>
        <v>512</v>
      </c>
      <c r="E60" s="7">
        <f t="shared" si="20"/>
        <v>72.723279648609079</v>
      </c>
      <c r="F60" s="8">
        <f>D60*E60</f>
        <v>37234.319180087849</v>
      </c>
      <c r="G60" s="7">
        <v>0</v>
      </c>
      <c r="H60" s="8">
        <f>D60*G60</f>
        <v>0</v>
      </c>
    </row>
    <row r="61" spans="1:13" x14ac:dyDescent="0.25">
      <c r="A61" s="5" t="s">
        <v>20</v>
      </c>
      <c r="B61" s="6">
        <f>B16</f>
        <v>100</v>
      </c>
      <c r="C61" s="6">
        <v>8</v>
      </c>
      <c r="D61" s="6">
        <f>B61*C61</f>
        <v>800</v>
      </c>
      <c r="E61" s="7">
        <f t="shared" si="20"/>
        <v>72.723279648609079</v>
      </c>
      <c r="F61" s="8">
        <f>D61*E61</f>
        <v>58178.623718887262</v>
      </c>
      <c r="G61" s="7">
        <v>0</v>
      </c>
      <c r="H61" s="8">
        <f>D61*G61</f>
        <v>0</v>
      </c>
    </row>
    <row r="62" spans="1:13" x14ac:dyDescent="0.25">
      <c r="A62" s="9" t="s">
        <v>13</v>
      </c>
      <c r="B62" s="10">
        <f>SUM(B59:B61)</f>
        <v>139</v>
      </c>
      <c r="C62" s="10"/>
      <c r="D62" s="10">
        <f>SUM(D59:D61)</f>
        <v>1424</v>
      </c>
      <c r="E62" s="11"/>
      <c r="F62" s="8">
        <f>SUM(F59:F61)</f>
        <v>103557.95021961932</v>
      </c>
      <c r="G62" s="5"/>
      <c r="H62" s="15">
        <f>SUM(H59:H61)</f>
        <v>0</v>
      </c>
    </row>
    <row r="64" spans="1:13" ht="27.6" x14ac:dyDescent="0.25">
      <c r="A64" s="3" t="s">
        <v>32</v>
      </c>
      <c r="B64" s="4" t="s">
        <v>16</v>
      </c>
      <c r="C64" s="4" t="s">
        <v>17</v>
      </c>
      <c r="D64" s="4" t="s">
        <v>6</v>
      </c>
      <c r="E64" s="4" t="s">
        <v>7</v>
      </c>
      <c r="F64" s="4" t="s">
        <v>8</v>
      </c>
      <c r="G64" s="4" t="s">
        <v>9</v>
      </c>
      <c r="H64" s="4" t="s">
        <v>10</v>
      </c>
    </row>
    <row r="65" spans="1:11" x14ac:dyDescent="0.25">
      <c r="A65" s="5" t="s">
        <v>18</v>
      </c>
      <c r="B65" s="6">
        <f>B14</f>
        <v>7</v>
      </c>
      <c r="C65" s="6">
        <v>8</v>
      </c>
      <c r="D65" s="6">
        <f>B65*C65</f>
        <v>56</v>
      </c>
      <c r="E65" s="7">
        <f t="shared" ref="E65:E67" si="21">$D$84</f>
        <v>72.723279648609079</v>
      </c>
      <c r="F65" s="8">
        <f>D65*E65</f>
        <v>4072.5036603221083</v>
      </c>
      <c r="G65" s="7">
        <v>0</v>
      </c>
      <c r="H65" s="8">
        <f>D65*G65</f>
        <v>0</v>
      </c>
    </row>
    <row r="66" spans="1:11" x14ac:dyDescent="0.25">
      <c r="A66" s="5" t="s">
        <v>19</v>
      </c>
      <c r="B66" s="6">
        <f>B15</f>
        <v>32</v>
      </c>
      <c r="C66" s="6">
        <v>8</v>
      </c>
      <c r="D66" s="6">
        <f>B66*C66</f>
        <v>256</v>
      </c>
      <c r="E66" s="7">
        <f t="shared" si="21"/>
        <v>72.723279648609079</v>
      </c>
      <c r="F66" s="8">
        <f>D66*E66</f>
        <v>18617.159590043924</v>
      </c>
      <c r="G66" s="7">
        <v>0</v>
      </c>
      <c r="H66" s="8">
        <f>D66*G66</f>
        <v>0</v>
      </c>
    </row>
    <row r="67" spans="1:11" x14ac:dyDescent="0.25">
      <c r="A67" s="5" t="s">
        <v>20</v>
      </c>
      <c r="B67" s="6">
        <f>B16</f>
        <v>100</v>
      </c>
      <c r="C67" s="6">
        <v>4</v>
      </c>
      <c r="D67" s="6">
        <f>B67*C67</f>
        <v>400</v>
      </c>
      <c r="E67" s="7">
        <f t="shared" si="21"/>
        <v>72.723279648609079</v>
      </c>
      <c r="F67" s="8">
        <f>D67*E67</f>
        <v>29089.311859443631</v>
      </c>
      <c r="G67" s="7">
        <v>0</v>
      </c>
      <c r="H67" s="8">
        <f>D67*G67</f>
        <v>0</v>
      </c>
    </row>
    <row r="68" spans="1:11" x14ac:dyDescent="0.25">
      <c r="A68" s="9" t="s">
        <v>13</v>
      </c>
      <c r="B68" s="10">
        <f>SUM(B65:B67)</f>
        <v>139</v>
      </c>
      <c r="C68" s="10"/>
      <c r="D68" s="10">
        <f>SUM(D65:D67)</f>
        <v>712</v>
      </c>
      <c r="E68" s="11"/>
      <c r="F68" s="8">
        <f>SUM(F65:F67)</f>
        <v>51778.97510980966</v>
      </c>
      <c r="G68" s="5"/>
      <c r="H68" s="15">
        <f>SUM(H65:H67)</f>
        <v>0</v>
      </c>
    </row>
    <row r="70" spans="1:11" ht="27.6" x14ac:dyDescent="0.25">
      <c r="A70" s="16" t="s">
        <v>33</v>
      </c>
      <c r="B70" s="4" t="s">
        <v>16</v>
      </c>
      <c r="C70" s="4" t="s">
        <v>22</v>
      </c>
      <c r="D70" s="4" t="s">
        <v>34</v>
      </c>
      <c r="E70" s="4" t="s">
        <v>35</v>
      </c>
      <c r="F70" s="4" t="s">
        <v>6</v>
      </c>
      <c r="G70" s="4" t="s">
        <v>7</v>
      </c>
      <c r="H70" s="4" t="s">
        <v>8</v>
      </c>
      <c r="I70" s="4" t="s">
        <v>9</v>
      </c>
      <c r="J70" s="4" t="s">
        <v>10</v>
      </c>
    </row>
    <row r="71" spans="1:11" x14ac:dyDescent="0.25">
      <c r="A71" s="5" t="s">
        <v>18</v>
      </c>
      <c r="B71" s="6">
        <f>B14</f>
        <v>7</v>
      </c>
      <c r="C71" s="5">
        <v>1.714</v>
      </c>
      <c r="D71" s="6">
        <f>B71*C71</f>
        <v>11.997999999999999</v>
      </c>
      <c r="E71" s="20">
        <v>0.5</v>
      </c>
      <c r="F71" s="6">
        <f>D71*E71</f>
        <v>5.9989999999999997</v>
      </c>
      <c r="G71" s="7">
        <f t="shared" ref="G71:G72" si="22">$D$84</f>
        <v>72.723279648609079</v>
      </c>
      <c r="H71" s="8">
        <f>F71*G71</f>
        <v>436.26695461200586</v>
      </c>
      <c r="I71" s="7">
        <v>0</v>
      </c>
      <c r="J71" s="8">
        <f>F71*I71</f>
        <v>0</v>
      </c>
    </row>
    <row r="72" spans="1:11" x14ac:dyDescent="0.25">
      <c r="A72" s="5" t="s">
        <v>19</v>
      </c>
      <c r="B72" s="6">
        <f t="shared" ref="B72:B73" si="23">B15</f>
        <v>32</v>
      </c>
      <c r="C72" s="5">
        <v>0.375</v>
      </c>
      <c r="D72" s="6">
        <f>B72*C72</f>
        <v>12</v>
      </c>
      <c r="E72" s="20">
        <v>0.5</v>
      </c>
      <c r="F72" s="6">
        <f>D72*E72</f>
        <v>6</v>
      </c>
      <c r="G72" s="7">
        <f t="shared" si="22"/>
        <v>72.723279648609079</v>
      </c>
      <c r="H72" s="8">
        <f>F72*G72</f>
        <v>436.33967789165445</v>
      </c>
      <c r="I72" s="7">
        <v>0</v>
      </c>
      <c r="J72" s="8">
        <f>F72*I72</f>
        <v>0</v>
      </c>
    </row>
    <row r="73" spans="1:11" x14ac:dyDescent="0.25">
      <c r="A73" s="5" t="s">
        <v>20</v>
      </c>
      <c r="B73" s="6">
        <f t="shared" si="23"/>
        <v>100</v>
      </c>
      <c r="C73" s="5">
        <v>0.02</v>
      </c>
      <c r="D73" s="6">
        <f>B73*C73</f>
        <v>2</v>
      </c>
      <c r="E73" s="20">
        <v>0.5</v>
      </c>
      <c r="F73" s="6">
        <f>D73*E73</f>
        <v>1</v>
      </c>
      <c r="G73" s="7">
        <f>$D$84</f>
        <v>72.723279648609079</v>
      </c>
      <c r="H73" s="8">
        <f>F73*G73</f>
        <v>72.723279648609079</v>
      </c>
      <c r="I73" s="7">
        <v>0</v>
      </c>
      <c r="J73" s="8">
        <f>F73*I73</f>
        <v>0</v>
      </c>
    </row>
    <row r="74" spans="1:11" x14ac:dyDescent="0.25">
      <c r="A74" s="9" t="s">
        <v>13</v>
      </c>
      <c r="B74" s="10">
        <f>SUM(B71:B73)</f>
        <v>139</v>
      </c>
      <c r="C74" s="5"/>
      <c r="D74" s="10">
        <f>SUM(D71:D73)</f>
        <v>25.997999999999998</v>
      </c>
      <c r="E74" s="10"/>
      <c r="F74" s="10">
        <f>SUM(F71:F73)</f>
        <v>12.998999999999999</v>
      </c>
      <c r="G74" s="11"/>
      <c r="H74" s="8">
        <f>SUM(H71:H73)</f>
        <v>945.32991215226934</v>
      </c>
      <c r="I74" s="5"/>
      <c r="J74" s="15">
        <f>SUM(J71:J73)</f>
        <v>0</v>
      </c>
    </row>
    <row r="75" spans="1:11" x14ac:dyDescent="0.25">
      <c r="A75" s="23"/>
      <c r="B75" s="24"/>
      <c r="C75" s="17"/>
      <c r="D75" s="24"/>
      <c r="E75" s="24"/>
      <c r="F75" s="24"/>
      <c r="G75" s="25"/>
      <c r="H75" s="19"/>
      <c r="I75" s="26"/>
      <c r="J75" s="17"/>
      <c r="K75" s="26"/>
    </row>
    <row r="76" spans="1:11" ht="27.6" x14ac:dyDescent="0.25">
      <c r="A76" s="3" t="s">
        <v>36</v>
      </c>
      <c r="B76" s="4" t="s">
        <v>2</v>
      </c>
      <c r="C76" s="4" t="s">
        <v>5</v>
      </c>
      <c r="D76" s="4" t="s">
        <v>6</v>
      </c>
      <c r="E76" s="4" t="s">
        <v>7</v>
      </c>
      <c r="F76" s="4" t="s">
        <v>8</v>
      </c>
      <c r="G76" s="4" t="s">
        <v>9</v>
      </c>
      <c r="H76" s="4" t="s">
        <v>10</v>
      </c>
    </row>
    <row r="77" spans="1:11" x14ac:dyDescent="0.25">
      <c r="A77" s="5" t="s">
        <v>11</v>
      </c>
      <c r="B77" s="28">
        <v>100</v>
      </c>
      <c r="C77" s="29">
        <f>0.5/60</f>
        <v>8.3333333333333332E-3</v>
      </c>
      <c r="D77" s="10">
        <f>B77*C77</f>
        <v>0.83333333333333337</v>
      </c>
      <c r="E77" s="7">
        <f>$D$83</f>
        <v>25.592972181551975</v>
      </c>
      <c r="F77" s="8">
        <f>D77*E77</f>
        <v>21.32747681795998</v>
      </c>
      <c r="G77" s="7">
        <v>0</v>
      </c>
      <c r="H77" s="15">
        <f>D77*G77</f>
        <v>0</v>
      </c>
    </row>
    <row r="78" spans="1:11" x14ac:dyDescent="0.25">
      <c r="A78" s="23"/>
      <c r="B78" s="24"/>
      <c r="C78" s="17"/>
      <c r="D78" s="24"/>
      <c r="E78" s="24"/>
      <c r="F78" s="24"/>
      <c r="G78" s="25"/>
      <c r="H78" s="19"/>
      <c r="I78" s="26"/>
      <c r="J78" s="17"/>
      <c r="K78" s="26"/>
    </row>
    <row r="79" spans="1:11" ht="27.6" x14ac:dyDescent="0.25">
      <c r="B79" s="21" t="s">
        <v>37</v>
      </c>
      <c r="C79" s="21" t="s">
        <v>38</v>
      </c>
      <c r="D79" s="21" t="s">
        <v>39</v>
      </c>
      <c r="E79" s="21" t="s">
        <v>40</v>
      </c>
      <c r="F79" s="21" t="s">
        <v>10</v>
      </c>
    </row>
    <row r="80" spans="1:11" x14ac:dyDescent="0.25">
      <c r="B80" s="22">
        <f>SUM(B6,B11,B17,B29,B47,B62,B68,B74,B77)</f>
        <v>43134</v>
      </c>
      <c r="C80" s="6">
        <f>D6+D11+B17+D29+D47+B62+B68+D74+B77</f>
        <v>56004.998</v>
      </c>
      <c r="D80" s="6">
        <f>F6+F11+D17+F29+F47+D62+D68+F74+D77</f>
        <v>428398.92933333333</v>
      </c>
      <c r="E80" s="8">
        <f>SUM(H4:H5,H9:H10,F14:F16,H26:H28,H44:H46,F59:F61,F65:F67,H71:H73, F77)</f>
        <v>13421800.238003906</v>
      </c>
      <c r="F80" s="8">
        <f>SUM(H77, J74, H68, H62, J47, J29, H17, J11, J6, )</f>
        <v>0</v>
      </c>
    </row>
    <row r="81" spans="1:4" x14ac:dyDescent="0.25">
      <c r="B81" s="13"/>
      <c r="D81" s="27"/>
    </row>
    <row r="83" spans="1:4" ht="234" x14ac:dyDescent="0.3">
      <c r="A83" s="34" t="s">
        <v>41</v>
      </c>
      <c r="B83" s="35">
        <v>17.48</v>
      </c>
      <c r="C83" s="36">
        <v>0.68300000000000005</v>
      </c>
      <c r="D83" s="37">
        <f>B83/C83</f>
        <v>25.592972181551975</v>
      </c>
    </row>
    <row r="84" spans="1:4" ht="280.8" x14ac:dyDescent="0.3">
      <c r="A84" s="38" t="s">
        <v>42</v>
      </c>
      <c r="B84" s="35">
        <v>49.67</v>
      </c>
      <c r="C84" s="39">
        <v>0.68300000000000005</v>
      </c>
      <c r="D84" s="40">
        <f>B84/C84</f>
        <v>72.723279648609079</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AD6FE-7C99-43B3-A306-929B6B114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7EE7EE-2B0E-4753-9059-D0713172A7F8}">
  <ds:schemaRefs>
    <ds:schemaRef ds:uri="http://purl.org/dc/elements/1.1/"/>
    <ds:schemaRef ds:uri="http://schemas.microsoft.com/office/2006/documentManagement/types"/>
    <ds:schemaRef ds:uri="http://purl.org/dc/terms/"/>
    <ds:schemaRef ds:uri="b3ce6949-99fe-4549-b75a-2322037c47c1"/>
    <ds:schemaRef ds:uri="http://purl.org/dc/dcmitype/"/>
    <ds:schemaRef ds:uri="http://schemas.microsoft.com/office/infopath/2007/PartnerControls"/>
    <ds:schemaRef ds:uri="http://schemas.openxmlformats.org/package/2006/metadata/core-properties"/>
    <ds:schemaRef ds:uri="63ed583d-7590-47b9-98bc-2af72f9646a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B9B2506-5943-4B26-9D39-241E3DB68D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Shelby.Geller</dc:creator>
  <cp:keywords/>
  <dc:description/>
  <cp:lastModifiedBy>Shelby Geller</cp:lastModifiedBy>
  <cp:revision/>
  <dcterms:created xsi:type="dcterms:W3CDTF">2017-10-16T16:44:24Z</dcterms:created>
  <dcterms:modified xsi:type="dcterms:W3CDTF">2020-09-24T18:09:42Z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