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SNAP\Employment and Training\Legislation &amp; Regulations\2018 Farm Bill\Farm Bill Implementation\Section 4005 Rule\ICB for final\Updates 11 4 20\"/>
    </mc:Choice>
  </mc:AlternateContent>
  <bookViews>
    <workbookView xWindow="0" yWindow="0" windowWidth="19200" windowHeight="108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N6" i="1" l="1"/>
  <c r="I6" i="1"/>
  <c r="F8" i="1" l="1"/>
  <c r="O3" i="1"/>
  <c r="O4" i="1"/>
  <c r="O5" i="1"/>
  <c r="O8" i="1"/>
  <c r="O9" i="1"/>
  <c r="O2" i="1"/>
  <c r="I8" i="1"/>
  <c r="N3" i="1"/>
  <c r="N4" i="1"/>
  <c r="N5" i="1"/>
  <c r="N7" i="1"/>
  <c r="N8" i="1"/>
  <c r="N9" i="1"/>
  <c r="N2" i="1"/>
  <c r="I13" i="1" l="1"/>
  <c r="O13" i="1" s="1"/>
  <c r="G7" i="1"/>
  <c r="I7" i="1" s="1"/>
  <c r="O7" i="1" s="1"/>
  <c r="E15" i="1"/>
  <c r="G12" i="1"/>
  <c r="G11" i="1"/>
  <c r="G14" i="1"/>
  <c r="I14" i="1" s="1"/>
  <c r="O14" i="1" s="1"/>
  <c r="I9" i="1"/>
  <c r="G15" i="1" l="1"/>
  <c r="F15" i="1" s="1"/>
  <c r="G3" i="1" l="1"/>
  <c r="I3" i="1" s="1"/>
  <c r="I12" i="1"/>
  <c r="I15" i="1" l="1"/>
  <c r="O12" i="1"/>
  <c r="O15" i="1" s="1"/>
  <c r="L16" i="1"/>
  <c r="G6" i="1" l="1"/>
  <c r="G2" i="1" l="1"/>
  <c r="G5" i="1"/>
  <c r="I5" i="1" s="1"/>
  <c r="I2" i="1" l="1"/>
  <c r="G10" i="1" l="1"/>
  <c r="F10" i="1" s="1"/>
  <c r="F16" i="1" s="1"/>
  <c r="I4" i="1" l="1"/>
  <c r="I10" i="1" s="1"/>
  <c r="E16" i="1"/>
  <c r="I16" i="1" l="1"/>
  <c r="H15" i="1"/>
  <c r="G16" i="1"/>
  <c r="H16" i="1" l="1"/>
  <c r="O6" i="1"/>
  <c r="O10" i="1"/>
  <c r="O16" i="1" l="1"/>
  <c r="Q10" i="1"/>
</calcChain>
</file>

<file path=xl/comments1.xml><?xml version="1.0" encoding="utf-8"?>
<comments xmlns="http://schemas.openxmlformats.org/spreadsheetml/2006/main">
  <authors>
    <author>Gantner, Leigh - FNS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Gantner, Leigh - FNS:</t>
        </r>
        <r>
          <rPr>
            <sz val="9"/>
            <color indexed="81"/>
            <rFont val="Tahoma"/>
            <family val="2"/>
          </rPr>
          <t xml:space="preserve">
Changed the reg citation.
RRG:  verify with the burden narrative which reference (c)(9)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Gantner, Leigh - FNS:</t>
        </r>
        <r>
          <rPr>
            <sz val="9"/>
            <color indexed="81"/>
            <rFont val="Tahoma"/>
            <family val="2"/>
          </rPr>
          <t xml:space="preserve">
I realized I reported this wrong in previous draft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Gantner, Leigh - FNS:</t>
        </r>
        <r>
          <rPr>
            <sz val="9"/>
            <color indexed="81"/>
            <rFont val="Tahoma"/>
            <family val="2"/>
          </rPr>
          <t xml:space="preserve">
Changed the reg citation.
RRG:  verify with the burden narrative which reference (c)(9)</t>
        </r>
      </text>
    </comment>
  </commentList>
</comments>
</file>

<file path=xl/sharedStrings.xml><?xml version="1.0" encoding="utf-8"?>
<sst xmlns="http://schemas.openxmlformats.org/spreadsheetml/2006/main" count="63" uniqueCount="45">
  <si>
    <t>Reg. Section</t>
  </si>
  <si>
    <t>Affected Public</t>
  </si>
  <si>
    <t>Respondent Type</t>
  </si>
  <si>
    <t>Description of Activity</t>
  </si>
  <si>
    <t xml:space="preserve"> Estimated Number of Respondents </t>
  </si>
  <si>
    <t xml:space="preserve">Estimated Frequency of Response </t>
  </si>
  <si>
    <t xml:space="preserve">Total Annual Responses </t>
  </si>
  <si>
    <t xml:space="preserve">Number of Burden Hours Per Response </t>
  </si>
  <si>
    <t xml:space="preserve">Estimated Total Burden Hours </t>
  </si>
  <si>
    <t>Hourly Wage Rate*</t>
  </si>
  <si>
    <t>Estimated Cost to Respondents</t>
  </si>
  <si>
    <t>7CFR 273.7(c)(1)</t>
  </si>
  <si>
    <t>State Agencies</t>
  </si>
  <si>
    <t>Provide Case Management Services</t>
  </si>
  <si>
    <t>7 CFR 273.7(c)(18)(i)</t>
  </si>
  <si>
    <t>7 CFR 273.7(a)(5)</t>
  </si>
  <si>
    <t>Sub-Total State Agencies</t>
  </si>
  <si>
    <t>Individual &amp; Household</t>
  </si>
  <si>
    <t>E&amp;T Participants</t>
  </si>
  <si>
    <t>Participate in Case Management</t>
  </si>
  <si>
    <t>Sub-Total Individual/Households</t>
  </si>
  <si>
    <t>Grand Total Reporting Burden with both affected public and States</t>
  </si>
  <si>
    <t>State Eligibility worker*</t>
  </si>
  <si>
    <t>7 CFR 273.7(c)(11)</t>
  </si>
  <si>
    <t xml:space="preserve">Differences Due to Program Changes </t>
  </si>
  <si>
    <t>Difference Due to Adjustment</t>
  </si>
  <si>
    <t>State Agency Administrative Staff*</t>
  </si>
  <si>
    <t>State Agency E&amp;T Case Manager*</t>
  </si>
  <si>
    <t>*Note:  Each State Eligiibility worker is counted once as all State Agency employees.</t>
  </si>
  <si>
    <t>Previous Burden Hours Used</t>
  </si>
  <si>
    <t>Document Case Management Services</t>
  </si>
  <si>
    <t>Reporting additional FNS 583 data elements</t>
  </si>
  <si>
    <t>Reporting FNS 583 data elements** (OMB Control Number 0584-0594)</t>
  </si>
  <si>
    <t xml:space="preserve">7 CFR 273.14(b)(5) </t>
  </si>
  <si>
    <t>Develop list of Employment and Training Services</t>
  </si>
  <si>
    <t>Read list of Employment and Training Services</t>
  </si>
  <si>
    <t>Read ABAWD written statement of work requirements</t>
  </si>
  <si>
    <t>Develop ABAWD written statement  of work requirements</t>
  </si>
  <si>
    <t xml:space="preserve">Inform ABAWDs of the ABAWD work requirement </t>
  </si>
  <si>
    <t>Review Information on Provider Determination</t>
  </si>
  <si>
    <t xml:space="preserve">** Note: FNS has not included the burden already approved for the current 583 reporting elements w/ additional funds in the grand total.  The current FNS 583 reporting elements are undergoing a separate revision with OMB control number:  0584-0594; Expiration Date: 7/31/2023; FNS is not seeking approval for these burden estimates in the request.  All burden hours associated with the FNS 583 will be merged into 0584-0594 when OMB approves the information collection request (ICR) associated with the Final Rule.  </t>
  </si>
  <si>
    <t>Fully Loaded Hourly Wage Rate (x.33)</t>
  </si>
  <si>
    <t>n/a</t>
  </si>
  <si>
    <t>***Numbers may not add due to rounding</t>
  </si>
  <si>
    <t>Notify E&amp;T Participants of Provider Determination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</si>
</sst>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_(* #,##0.000_);_(* \(#,##0.000\);_(* &quot;-&quot;??_);_(@_)"/>
    <numFmt numFmtId="166" formatCode="&quot;$&quot;#,##0.0000_);[Red]\(&quot;$&quot;#,##0.0000\)"/>
    <numFmt numFmtId="167" formatCode="&quot;$&quot;#,##0.00"/>
  </numFmts>
  <fonts count="1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name val="Calibri"/>
      <family val="2"/>
      <scheme val="minor"/>
    </font>
    <font>
      <sz val="9"/>
      <name val="Times New Roman"/>
      <family val="1"/>
    </font>
    <font>
      <b/>
      <sz val="9"/>
      <name val="Calibri"/>
      <family val="2"/>
      <scheme val="minor"/>
    </font>
    <font>
      <sz val="9"/>
      <name val="Cambria"/>
      <family val="1"/>
    </font>
    <font>
      <sz val="9"/>
      <color theme="1"/>
      <name val="Times New Roman"/>
      <family val="1"/>
    </font>
    <font>
      <i/>
      <sz val="9"/>
      <name val="Times New Roman"/>
      <family val="1"/>
    </font>
    <font>
      <b/>
      <i/>
      <sz val="9"/>
      <name val="Calibri"/>
      <family val="2"/>
      <scheme val="minor"/>
    </font>
    <font>
      <i/>
      <sz val="9"/>
      <name val="Cambria"/>
      <family val="1"/>
    </font>
    <font>
      <i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166" fontId="4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8" fontId="6" fillId="2" borderId="1" xfId="0" applyNumberFormat="1" applyFont="1" applyFill="1" applyBorder="1" applyAlignment="1">
      <alignment vertical="center"/>
    </xf>
    <xf numFmtId="6" fontId="6" fillId="2" borderId="1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>
      <alignment vertical="center"/>
    </xf>
    <xf numFmtId="8" fontId="10" fillId="2" borderId="1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/>
    <xf numFmtId="0" fontId="4" fillId="2" borderId="1" xfId="0" applyFont="1" applyFill="1" applyBorder="1" applyAlignment="1">
      <alignment vertical="center"/>
    </xf>
    <xf numFmtId="165" fontId="4" fillId="2" borderId="1" xfId="1" applyNumberFormat="1" applyFont="1" applyFill="1" applyBorder="1" applyAlignment="1">
      <alignment vertical="top"/>
    </xf>
    <xf numFmtId="3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top"/>
    </xf>
    <xf numFmtId="6" fontId="4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top"/>
    </xf>
    <xf numFmtId="3" fontId="4" fillId="2" borderId="1" xfId="0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6" fontId="4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167" fontId="5" fillId="2" borderId="0" xfId="0" applyNumberFormat="1" applyFont="1" applyFill="1"/>
    <xf numFmtId="0" fontId="5" fillId="2" borderId="0" xfId="0" applyFont="1" applyFill="1" applyAlignment="1"/>
    <xf numFmtId="0" fontId="9" fillId="2" borderId="1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6" fillId="0" borderId="1" xfId="0" applyFont="1" applyFill="1" applyBorder="1" applyAlignment="1">
      <alignment vertical="center"/>
    </xf>
    <xf numFmtId="6" fontId="6" fillId="0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/>
    </xf>
    <xf numFmtId="3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11" fillId="2" borderId="0" xfId="0" applyFont="1" applyFill="1" applyAlignment="1">
      <alignment horizontal="left" wrapText="1"/>
    </xf>
    <xf numFmtId="0" fontId="0" fillId="2" borderId="1" xfId="0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1"/>
  <sheetViews>
    <sheetView tabSelected="1" zoomScaleNormal="100" workbookViewId="0">
      <pane ySplit="1" topLeftCell="A12" activePane="bottomLeft" state="frozen"/>
      <selection pane="bottomLeft" activeCell="H11" sqref="H11"/>
    </sheetView>
  </sheetViews>
  <sheetFormatPr defaultColWidth="9.08984375" defaultRowHeight="12" x14ac:dyDescent="0.3"/>
  <cols>
    <col min="1" max="1" width="7.6328125" style="38" customWidth="1"/>
    <col min="2" max="2" width="9.08984375" style="10"/>
    <col min="3" max="3" width="8.54296875" style="10" customWidth="1"/>
    <col min="4" max="4" width="9" style="10" customWidth="1"/>
    <col min="5" max="5" width="9.1796875" style="10" customWidth="1"/>
    <col min="6" max="6" width="11.08984375" style="10" customWidth="1"/>
    <col min="7" max="7" width="9.6328125" style="10" customWidth="1"/>
    <col min="8" max="8" width="8.08984375" style="10" customWidth="1"/>
    <col min="9" max="9" width="8.36328125" style="10" customWidth="1"/>
    <col min="10" max="11" width="6.6328125" style="10" customWidth="1"/>
    <col min="12" max="12" width="6" style="10" customWidth="1"/>
    <col min="13" max="13" width="7.08984375" style="10" customWidth="1"/>
    <col min="14" max="14" width="8.90625" style="10" customWidth="1"/>
    <col min="15" max="15" width="10" style="10" customWidth="1"/>
    <col min="16" max="16" width="9.08984375" style="10"/>
    <col min="17" max="17" width="10.6328125" style="10" bestFit="1" customWidth="1"/>
    <col min="18" max="16384" width="9.08984375" style="10"/>
  </cols>
  <sheetData>
    <row r="1" spans="1:17" ht="57.75" customHeight="1" thickBot="1" x14ac:dyDescent="0.35">
      <c r="A1" s="41" t="s">
        <v>0</v>
      </c>
      <c r="B1" s="41" t="s">
        <v>1</v>
      </c>
      <c r="C1" s="41" t="s">
        <v>2</v>
      </c>
      <c r="D1" s="4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2" t="s">
        <v>29</v>
      </c>
      <c r="K1" s="12" t="s">
        <v>24</v>
      </c>
      <c r="L1" s="12" t="s">
        <v>25</v>
      </c>
      <c r="M1" s="11" t="s">
        <v>9</v>
      </c>
      <c r="N1" s="11" t="s">
        <v>41</v>
      </c>
      <c r="O1" s="11" t="s">
        <v>10</v>
      </c>
      <c r="P1" s="9"/>
    </row>
    <row r="2" spans="1:17" ht="49.5" customHeight="1" thickBot="1" x14ac:dyDescent="0.35">
      <c r="A2" s="4" t="s">
        <v>11</v>
      </c>
      <c r="B2" s="45" t="s">
        <v>12</v>
      </c>
      <c r="C2" s="4" t="s">
        <v>27</v>
      </c>
      <c r="D2" s="4" t="s">
        <v>13</v>
      </c>
      <c r="E2" s="2">
        <v>53</v>
      </c>
      <c r="F2" s="5">
        <v>28381</v>
      </c>
      <c r="G2" s="5">
        <f t="shared" ref="G2:G6" si="0">SUM(E2*F2)</f>
        <v>1504193</v>
      </c>
      <c r="H2" s="2">
        <v>0.49299999999999999</v>
      </c>
      <c r="I2" s="6">
        <f>SUM(G2*H2)</f>
        <v>741567.14899999998</v>
      </c>
      <c r="J2" s="5">
        <v>0</v>
      </c>
      <c r="K2" s="5">
        <v>0</v>
      </c>
      <c r="L2" s="5">
        <v>0</v>
      </c>
      <c r="M2" s="7">
        <v>29.69</v>
      </c>
      <c r="N2" s="1">
        <f>M2 +(M2*0.33)</f>
        <v>39.487700000000004</v>
      </c>
      <c r="O2" s="8">
        <f>I2*N2</f>
        <v>29282781.109567303</v>
      </c>
      <c r="P2" s="13"/>
    </row>
    <row r="3" spans="1:17" ht="49.5" customHeight="1" thickBot="1" x14ac:dyDescent="0.35">
      <c r="A3" s="4" t="s">
        <v>11</v>
      </c>
      <c r="B3" s="45"/>
      <c r="C3" s="4" t="s">
        <v>27</v>
      </c>
      <c r="D3" s="4" t="s">
        <v>30</v>
      </c>
      <c r="E3" s="2">
        <v>53</v>
      </c>
      <c r="F3" s="5">
        <v>28381</v>
      </c>
      <c r="G3" s="5">
        <f xml:space="preserve"> E3*F3</f>
        <v>1504193</v>
      </c>
      <c r="H3" s="2">
        <v>0.08</v>
      </c>
      <c r="I3" s="6">
        <f xml:space="preserve"> G3*H3</f>
        <v>120335.44</v>
      </c>
      <c r="J3" s="5">
        <v>0</v>
      </c>
      <c r="K3" s="5">
        <v>0</v>
      </c>
      <c r="L3" s="5">
        <v>0</v>
      </c>
      <c r="M3" s="7">
        <v>29.69</v>
      </c>
      <c r="N3" s="1">
        <f t="shared" ref="N3:N9" si="1">M3 +(M3*0.33)</f>
        <v>39.487700000000004</v>
      </c>
      <c r="O3" s="8">
        <f t="shared" ref="O3:O9" si="2">I3*N3</f>
        <v>4751769.7540880004</v>
      </c>
      <c r="P3" s="13"/>
    </row>
    <row r="4" spans="1:17" ht="58" thickBot="1" x14ac:dyDescent="0.35">
      <c r="A4" s="4" t="s">
        <v>14</v>
      </c>
      <c r="B4" s="45"/>
      <c r="C4" s="4" t="s">
        <v>22</v>
      </c>
      <c r="D4" s="4" t="s">
        <v>44</v>
      </c>
      <c r="E4" s="2">
        <v>53</v>
      </c>
      <c r="F4" s="2">
        <v>868</v>
      </c>
      <c r="G4" s="5">
        <v>46000</v>
      </c>
      <c r="H4" s="2">
        <v>8.3000000000000004E-2</v>
      </c>
      <c r="I4" s="6">
        <f>SUM(G4*H4)</f>
        <v>3818</v>
      </c>
      <c r="J4" s="5">
        <v>0</v>
      </c>
      <c r="K4" s="5">
        <v>0</v>
      </c>
      <c r="L4" s="5">
        <v>0</v>
      </c>
      <c r="M4" s="7">
        <v>22.65</v>
      </c>
      <c r="N4" s="1">
        <f t="shared" si="1"/>
        <v>30.124499999999998</v>
      </c>
      <c r="O4" s="8">
        <f t="shared" si="2"/>
        <v>115015.34099999999</v>
      </c>
      <c r="P4" s="9"/>
    </row>
    <row r="5" spans="1:17" s="21" customFormat="1" ht="92.5" thickBot="1" x14ac:dyDescent="0.35">
      <c r="A5" s="16" t="s">
        <v>23</v>
      </c>
      <c r="B5" s="45"/>
      <c r="C5" s="15" t="s">
        <v>26</v>
      </c>
      <c r="D5" s="16" t="s">
        <v>32</v>
      </c>
      <c r="E5" s="14">
        <v>53</v>
      </c>
      <c r="F5" s="17">
        <v>4</v>
      </c>
      <c r="G5" s="17">
        <f t="shared" si="0"/>
        <v>212</v>
      </c>
      <c r="H5" s="14">
        <v>98</v>
      </c>
      <c r="I5" s="18">
        <f>SUM(G5*H5)</f>
        <v>20776</v>
      </c>
      <c r="J5" s="17">
        <v>21889</v>
      </c>
      <c r="K5" s="17">
        <v>0</v>
      </c>
      <c r="L5" s="17">
        <v>1113</v>
      </c>
      <c r="M5" s="19">
        <v>18.41</v>
      </c>
      <c r="N5" s="1">
        <f t="shared" si="1"/>
        <v>24.485300000000002</v>
      </c>
      <c r="O5" s="8">
        <f t="shared" si="2"/>
        <v>508706.59280000004</v>
      </c>
      <c r="P5" s="20"/>
    </row>
    <row r="6" spans="1:17" ht="58" thickBot="1" x14ac:dyDescent="0.35">
      <c r="A6" s="4" t="s">
        <v>23</v>
      </c>
      <c r="B6" s="45"/>
      <c r="C6" s="3" t="s">
        <v>26</v>
      </c>
      <c r="D6" s="4" t="s">
        <v>31</v>
      </c>
      <c r="E6" s="2">
        <v>17</v>
      </c>
      <c r="F6" s="5">
        <v>1</v>
      </c>
      <c r="G6" s="5">
        <f t="shared" si="0"/>
        <v>17</v>
      </c>
      <c r="H6" s="39">
        <v>4</v>
      </c>
      <c r="I6" s="6">
        <f>SUM(G6*H6)</f>
        <v>68</v>
      </c>
      <c r="J6" s="5">
        <v>0</v>
      </c>
      <c r="K6" s="5">
        <v>51</v>
      </c>
      <c r="L6" s="5">
        <v>0</v>
      </c>
      <c r="M6" s="7">
        <v>18.41</v>
      </c>
      <c r="N6" s="1">
        <f t="shared" si="1"/>
        <v>24.485300000000002</v>
      </c>
      <c r="O6" s="40">
        <f t="shared" si="2"/>
        <v>1665.0004000000001</v>
      </c>
      <c r="P6" s="9"/>
    </row>
    <row r="7" spans="1:17" ht="81" thickBot="1" x14ac:dyDescent="0.35">
      <c r="A7" s="4" t="s">
        <v>15</v>
      </c>
      <c r="B7" s="45"/>
      <c r="C7" s="3" t="s">
        <v>26</v>
      </c>
      <c r="D7" s="4" t="s">
        <v>37</v>
      </c>
      <c r="E7" s="2">
        <v>53</v>
      </c>
      <c r="F7" s="5">
        <v>1</v>
      </c>
      <c r="G7" s="5">
        <f xml:space="preserve"> E7*F7</f>
        <v>53</v>
      </c>
      <c r="H7" s="2">
        <v>40</v>
      </c>
      <c r="I7" s="6">
        <f xml:space="preserve"> G7*H7</f>
        <v>2120</v>
      </c>
      <c r="J7" s="5">
        <v>0</v>
      </c>
      <c r="K7" s="5">
        <v>0</v>
      </c>
      <c r="L7" s="5">
        <v>0</v>
      </c>
      <c r="M7" s="7">
        <v>18.41</v>
      </c>
      <c r="N7" s="1">
        <f t="shared" si="1"/>
        <v>24.485300000000002</v>
      </c>
      <c r="O7" s="8">
        <f t="shared" si="2"/>
        <v>51908.836000000003</v>
      </c>
      <c r="P7" s="9"/>
    </row>
    <row r="8" spans="1:17" ht="69.5" thickBot="1" x14ac:dyDescent="0.35">
      <c r="A8" s="4" t="s">
        <v>15</v>
      </c>
      <c r="B8" s="45"/>
      <c r="C8" s="4" t="s">
        <v>22</v>
      </c>
      <c r="D8" s="4" t="s">
        <v>38</v>
      </c>
      <c r="E8" s="2">
        <v>53</v>
      </c>
      <c r="F8" s="5">
        <f>G8/E8</f>
        <v>50943.396226415098</v>
      </c>
      <c r="G8" s="5">
        <v>2700000</v>
      </c>
      <c r="H8" s="2">
        <v>8.3000000000000004E-2</v>
      </c>
      <c r="I8" s="6">
        <f>G8*H8</f>
        <v>224100</v>
      </c>
      <c r="J8" s="5">
        <v>0</v>
      </c>
      <c r="K8" s="5">
        <v>0</v>
      </c>
      <c r="L8" s="5">
        <v>0</v>
      </c>
      <c r="M8" s="7">
        <v>22.65</v>
      </c>
      <c r="N8" s="1">
        <f t="shared" si="1"/>
        <v>30.124499999999998</v>
      </c>
      <c r="O8" s="8">
        <f t="shared" si="2"/>
        <v>6750900.4499999993</v>
      </c>
      <c r="P8" s="9"/>
    </row>
    <row r="9" spans="1:17" ht="69.5" thickBot="1" x14ac:dyDescent="0.35">
      <c r="A9" s="37" t="s">
        <v>33</v>
      </c>
      <c r="B9" s="48"/>
      <c r="C9" s="3" t="s">
        <v>26</v>
      </c>
      <c r="D9" s="4" t="s">
        <v>34</v>
      </c>
      <c r="E9" s="2">
        <v>53</v>
      </c>
      <c r="F9" s="5">
        <v>1</v>
      </c>
      <c r="G9" s="5">
        <v>53</v>
      </c>
      <c r="H9" s="2">
        <v>24</v>
      </c>
      <c r="I9" s="6">
        <f xml:space="preserve"> G9*H9</f>
        <v>1272</v>
      </c>
      <c r="J9" s="5">
        <v>0</v>
      </c>
      <c r="K9" s="5">
        <v>0</v>
      </c>
      <c r="L9" s="5">
        <v>0</v>
      </c>
      <c r="M9" s="7">
        <v>18.41</v>
      </c>
      <c r="N9" s="1">
        <f t="shared" si="1"/>
        <v>24.485300000000002</v>
      </c>
      <c r="O9" s="8">
        <f t="shared" si="2"/>
        <v>31145.301600000003</v>
      </c>
      <c r="P9" s="9"/>
    </row>
    <row r="10" spans="1:17" ht="12.5" thickBot="1" x14ac:dyDescent="0.35">
      <c r="A10" s="46" t="s">
        <v>16</v>
      </c>
      <c r="B10" s="46"/>
      <c r="C10" s="46"/>
      <c r="D10" s="46"/>
      <c r="E10" s="22">
        <v>53</v>
      </c>
      <c r="F10" s="23">
        <f>SUM(G10/E10)</f>
        <v>108575.64150943396</v>
      </c>
      <c r="G10" s="24">
        <f xml:space="preserve"> SUM(G2:G4, G6:G9)</f>
        <v>5754509</v>
      </c>
      <c r="H10" s="42">
        <f xml:space="preserve"> I10/G10</f>
        <v>0.18998677193831826</v>
      </c>
      <c r="I10" s="43">
        <f>SUM(I2:I4, I6:I9)</f>
        <v>1093280.5889999999</v>
      </c>
      <c r="J10" s="24"/>
      <c r="K10" s="24"/>
      <c r="L10" s="24"/>
      <c r="M10" s="25"/>
      <c r="N10" s="25"/>
      <c r="O10" s="26">
        <f>SUM(O2:O4, O6:O9)</f>
        <v>40985185.792655312</v>
      </c>
      <c r="P10" s="9"/>
      <c r="Q10" s="35">
        <f>(O10*0.5)</f>
        <v>20492592.896327656</v>
      </c>
    </row>
    <row r="11" spans="1:17" ht="55.5" customHeight="1" thickBot="1" x14ac:dyDescent="0.35">
      <c r="A11" s="4" t="s">
        <v>11</v>
      </c>
      <c r="B11" s="45" t="s">
        <v>17</v>
      </c>
      <c r="C11" s="4" t="s">
        <v>18</v>
      </c>
      <c r="D11" s="4" t="s">
        <v>19</v>
      </c>
      <c r="E11" s="5">
        <v>460000</v>
      </c>
      <c r="F11" s="2">
        <v>3.27</v>
      </c>
      <c r="G11" s="5">
        <f>E11*F11</f>
        <v>1504200</v>
      </c>
      <c r="H11" s="2">
        <v>0.42599999999999999</v>
      </c>
      <c r="I11" s="6">
        <v>640789</v>
      </c>
      <c r="J11" s="5">
        <v>0</v>
      </c>
      <c r="K11" s="5">
        <v>0</v>
      </c>
      <c r="L11" s="5">
        <v>0</v>
      </c>
      <c r="M11" s="7">
        <v>7.25</v>
      </c>
      <c r="N11" s="7" t="s">
        <v>42</v>
      </c>
      <c r="O11" s="27">
        <v>4645720</v>
      </c>
      <c r="P11" s="13"/>
    </row>
    <row r="12" spans="1:17" ht="87.75" customHeight="1" thickBot="1" x14ac:dyDescent="0.35">
      <c r="A12" s="4" t="s">
        <v>14</v>
      </c>
      <c r="B12" s="48"/>
      <c r="C12" s="4" t="s">
        <v>18</v>
      </c>
      <c r="D12" s="4" t="s">
        <v>39</v>
      </c>
      <c r="E12" s="5">
        <v>46000</v>
      </c>
      <c r="F12" s="2">
        <v>1</v>
      </c>
      <c r="G12" s="5">
        <f>E12*F12</f>
        <v>46000</v>
      </c>
      <c r="H12" s="2">
        <v>8.3000000000000004E-2</v>
      </c>
      <c r="I12" s="6">
        <f>G12*H12</f>
        <v>3818</v>
      </c>
      <c r="J12" s="5">
        <v>0</v>
      </c>
      <c r="K12" s="5">
        <v>0</v>
      </c>
      <c r="L12" s="5">
        <v>0</v>
      </c>
      <c r="M12" s="7">
        <v>7.25</v>
      </c>
      <c r="N12" s="7" t="s">
        <v>42</v>
      </c>
      <c r="O12" s="27">
        <f>I12*M12</f>
        <v>27680.5</v>
      </c>
      <c r="P12" s="13"/>
    </row>
    <row r="13" spans="1:17" ht="87.75" customHeight="1" thickBot="1" x14ac:dyDescent="0.35">
      <c r="A13" s="4" t="s">
        <v>15</v>
      </c>
      <c r="B13" s="48"/>
      <c r="C13" s="4" t="s">
        <v>18</v>
      </c>
      <c r="D13" s="4" t="s">
        <v>36</v>
      </c>
      <c r="E13" s="5">
        <v>2700000</v>
      </c>
      <c r="F13" s="2">
        <v>1</v>
      </c>
      <c r="G13" s="5">
        <v>2700000</v>
      </c>
      <c r="H13" s="2">
        <v>8.3000000000000004E-2</v>
      </c>
      <c r="I13" s="6">
        <f>G13*H13</f>
        <v>224100</v>
      </c>
      <c r="J13" s="5">
        <v>0</v>
      </c>
      <c r="K13" s="5">
        <v>0</v>
      </c>
      <c r="L13" s="5">
        <v>0</v>
      </c>
      <c r="M13" s="7">
        <v>7.25</v>
      </c>
      <c r="N13" s="7" t="s">
        <v>42</v>
      </c>
      <c r="O13" s="27">
        <f xml:space="preserve"> I13*M13</f>
        <v>1624725</v>
      </c>
      <c r="P13" s="13"/>
    </row>
    <row r="14" spans="1:17" ht="87.75" customHeight="1" thickBot="1" x14ac:dyDescent="0.35">
      <c r="A14" s="37" t="s">
        <v>33</v>
      </c>
      <c r="B14" s="48"/>
      <c r="C14" s="4" t="s">
        <v>18</v>
      </c>
      <c r="D14" s="4" t="s">
        <v>35</v>
      </c>
      <c r="E14" s="5">
        <v>5496000</v>
      </c>
      <c r="F14" s="2">
        <v>1</v>
      </c>
      <c r="G14" s="5">
        <f xml:space="preserve"> E14*F14</f>
        <v>5496000</v>
      </c>
      <c r="H14" s="2">
        <v>0.02</v>
      </c>
      <c r="I14" s="6">
        <f>G14*H14</f>
        <v>109920</v>
      </c>
      <c r="J14" s="5">
        <v>0</v>
      </c>
      <c r="K14" s="5">
        <v>0</v>
      </c>
      <c r="L14" s="5">
        <v>0</v>
      </c>
      <c r="M14" s="7">
        <v>7.25</v>
      </c>
      <c r="N14" s="7" t="s">
        <v>42</v>
      </c>
      <c r="O14" s="27">
        <f xml:space="preserve"> I14*M14</f>
        <v>796920</v>
      </c>
      <c r="P14" s="13"/>
    </row>
    <row r="15" spans="1:17" ht="12.5" thickBot="1" x14ac:dyDescent="0.35">
      <c r="A15" s="45" t="s">
        <v>20</v>
      </c>
      <c r="B15" s="45"/>
      <c r="C15" s="45"/>
      <c r="D15" s="45"/>
      <c r="E15" s="24">
        <f>SUM(E11:E14)</f>
        <v>8702000</v>
      </c>
      <c r="F15" s="25">
        <f>SUM(G15/E15)</f>
        <v>1.1199954033555504</v>
      </c>
      <c r="G15" s="24">
        <f>SUM(G11:G14)</f>
        <v>9746200</v>
      </c>
      <c r="H15" s="25">
        <f xml:space="preserve"> I15/G15</f>
        <v>0.1004111345960477</v>
      </c>
      <c r="I15" s="24">
        <f>SUM(I11:I14)</f>
        <v>978627</v>
      </c>
      <c r="J15" s="24"/>
      <c r="K15" s="24"/>
      <c r="L15" s="24"/>
      <c r="M15" s="28"/>
      <c r="N15" s="28"/>
      <c r="O15" s="26">
        <f>SUM(O11:O14)</f>
        <v>7095045.5</v>
      </c>
      <c r="P15" s="9"/>
    </row>
    <row r="16" spans="1:17" ht="24.75" customHeight="1" thickBot="1" x14ac:dyDescent="0.35">
      <c r="A16" s="46" t="s">
        <v>21</v>
      </c>
      <c r="B16" s="46"/>
      <c r="C16" s="46"/>
      <c r="D16" s="46"/>
      <c r="E16" s="29">
        <f>SUM(E10+E15)</f>
        <v>8702053</v>
      </c>
      <c r="F16" s="30">
        <f xml:space="preserve"> SUM(F10,F15)</f>
        <v>108576.76150483731</v>
      </c>
      <c r="G16" s="29">
        <f>SUM(G10+G15)</f>
        <v>15500709</v>
      </c>
      <c r="H16" s="31">
        <f>SUM(I16/G16)</f>
        <v>0.13366534324333165</v>
      </c>
      <c r="I16" s="44">
        <f>SUM(I10+I15)</f>
        <v>2071907.5889999999</v>
      </c>
      <c r="J16" s="29">
        <v>21889</v>
      </c>
      <c r="K16" s="29">
        <v>8788</v>
      </c>
      <c r="L16" s="29">
        <f>SUM(L5)</f>
        <v>1113</v>
      </c>
      <c r="M16" s="32"/>
      <c r="N16" s="32"/>
      <c r="O16" s="33">
        <f>SUM(O10+O15)</f>
        <v>48080231.292655312</v>
      </c>
      <c r="P16" s="9"/>
    </row>
    <row r="18" spans="1:10" x14ac:dyDescent="0.3">
      <c r="A18" s="36" t="s">
        <v>28</v>
      </c>
    </row>
    <row r="19" spans="1:10" s="34" customFormat="1" ht="57" customHeight="1" x14ac:dyDescent="0.3">
      <c r="A19" s="47" t="s">
        <v>40</v>
      </c>
      <c r="B19" s="47"/>
      <c r="C19" s="47"/>
      <c r="D19" s="47"/>
      <c r="E19" s="47"/>
      <c r="F19" s="47"/>
      <c r="G19" s="47"/>
      <c r="H19" s="47"/>
      <c r="I19" s="47"/>
      <c r="J19" s="47"/>
    </row>
    <row r="21" spans="1:10" x14ac:dyDescent="0.3">
      <c r="A21" s="36" t="s">
        <v>43</v>
      </c>
    </row>
  </sheetData>
  <mergeCells count="6">
    <mergeCell ref="A15:D15"/>
    <mergeCell ref="A16:D16"/>
    <mergeCell ref="A10:D10"/>
    <mergeCell ref="A19:J19"/>
    <mergeCell ref="B2:B9"/>
    <mergeCell ref="B11:B14"/>
  </mergeCells>
  <pageMargins left="0.7" right="0.7" top="0.75" bottom="0.75" header="0.3" footer="0.3"/>
  <pageSetup orientation="portrait" r:id="rId1"/>
  <headerFooter>
    <oddHeader>&amp;CAPPENDIX 3: BURDEN ESTIMATES FOR RIN-0584-AE68 Employment and Training Opportunities Proposed Rule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Ragland-Greene, Rachelle - FNS</dc:creator>
  <cp:lastModifiedBy>OET</cp:lastModifiedBy>
  <cp:lastPrinted>2019-08-29T19:34:17Z</cp:lastPrinted>
  <dcterms:created xsi:type="dcterms:W3CDTF">2019-07-05T14:52:41Z</dcterms:created>
  <dcterms:modified xsi:type="dcterms:W3CDTF">2020-11-04T15:01:57Z</dcterms:modified>
</cp:coreProperties>
</file>