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westat.com\DFS\SCHOOL_FOOD_PURCHASE\Task 4 OMB Clearance\SFPS IV Supporting Statements\Revised submission Nov20\"/>
    </mc:Choice>
  </mc:AlternateContent>
  <bookViews>
    <workbookView xWindow="0" yWindow="0" windowWidth="20430" windowHeight="6555"/>
  </bookViews>
  <sheets>
    <sheet name="Sheet1" sheetId="1" r:id="rId1"/>
  </sheets>
  <definedNames>
    <definedName name="_xlnm._FilterDatabase" localSheetId="0" hidden="1">Sheet1!$A$2:$P$49</definedName>
    <definedName name="_xlnm.Print_Area" localSheetId="0">Sheet1!$A$1:$P$49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Q21" i="1" l="1"/>
  <c r="L21" i="1"/>
  <c r="K21" i="1"/>
  <c r="H21" i="1"/>
  <c r="M21" i="1" l="1"/>
  <c r="O21" i="1" s="1"/>
  <c r="Q9" i="1"/>
  <c r="L9" i="1"/>
  <c r="Q47" i="1" l="1"/>
  <c r="Q46" i="1"/>
  <c r="Q44" i="1"/>
  <c r="L42" i="1"/>
  <c r="H42" i="1"/>
  <c r="J42" i="1" s="1"/>
  <c r="L41" i="1"/>
  <c r="O41" i="1"/>
  <c r="F41" i="1"/>
  <c r="H41" i="1" s="1"/>
  <c r="L40" i="1"/>
  <c r="O40" i="1"/>
  <c r="E40" i="1"/>
  <c r="L39" i="1"/>
  <c r="O39" i="1"/>
  <c r="I39" i="1"/>
  <c r="F39" i="1"/>
  <c r="K39" i="1" s="1"/>
  <c r="F38" i="1"/>
  <c r="K38" i="1" s="1"/>
  <c r="O38" i="1"/>
  <c r="L38" i="1"/>
  <c r="Q37" i="1"/>
  <c r="O37" i="1"/>
  <c r="L37" i="1"/>
  <c r="K37" i="1"/>
  <c r="H37" i="1"/>
  <c r="F31" i="1"/>
  <c r="K31" i="1" s="1"/>
  <c r="Q43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0" i="1"/>
  <c r="K30" i="1"/>
  <c r="L30" i="1"/>
  <c r="O30" i="1"/>
  <c r="L31" i="1"/>
  <c r="O31" i="1"/>
  <c r="H30" i="1"/>
  <c r="I31" i="1"/>
  <c r="I41" i="1" s="1"/>
  <c r="Q18" i="1"/>
  <c r="Q17" i="1"/>
  <c r="Q16" i="1"/>
  <c r="Q15" i="1"/>
  <c r="Q14" i="1"/>
  <c r="Q13" i="1"/>
  <c r="Q12" i="1"/>
  <c r="Q11" i="1"/>
  <c r="Q10" i="1"/>
  <c r="Q8" i="1"/>
  <c r="Q7" i="1"/>
  <c r="Q6" i="1"/>
  <c r="Q5" i="1"/>
  <c r="Q4" i="1"/>
  <c r="I13" i="1"/>
  <c r="I9" i="1" s="1"/>
  <c r="L13" i="1"/>
  <c r="N16" i="1"/>
  <c r="N17" i="1" s="1"/>
  <c r="K17" i="1"/>
  <c r="M17" i="1" s="1"/>
  <c r="L17" i="1"/>
  <c r="K16" i="1"/>
  <c r="M16" i="1" s="1"/>
  <c r="L16" i="1"/>
  <c r="H38" i="1" l="1"/>
  <c r="F40" i="1"/>
  <c r="K40" i="1" s="1"/>
  <c r="O16" i="1"/>
  <c r="H39" i="1"/>
  <c r="J39" i="1" s="1"/>
  <c r="P39" i="1" s="1"/>
  <c r="R39" i="1" s="1"/>
  <c r="H31" i="1"/>
  <c r="J31" i="1" s="1"/>
  <c r="P31" i="1" s="1"/>
  <c r="R31" i="1" s="1"/>
  <c r="I26" i="1"/>
  <c r="I30" i="1" s="1"/>
  <c r="I40" i="1" s="1"/>
  <c r="I38" i="1"/>
  <c r="J41" i="1"/>
  <c r="P41" i="1" s="1"/>
  <c r="R41" i="1" s="1"/>
  <c r="H40" i="1"/>
  <c r="K41" i="1"/>
  <c r="O17" i="1"/>
  <c r="J38" i="1" l="1"/>
  <c r="P38" i="1" s="1"/>
  <c r="R38" i="1" s="1"/>
  <c r="J40" i="1"/>
  <c r="P40" i="1" s="1"/>
  <c r="R40" i="1" s="1"/>
  <c r="I37" i="1"/>
  <c r="J37" i="1" s="1"/>
  <c r="P37" i="1" s="1"/>
  <c r="R37" i="1" s="1"/>
  <c r="J30" i="1"/>
  <c r="P30" i="1" s="1"/>
  <c r="R30" i="1" s="1"/>
  <c r="H16" i="1"/>
  <c r="J16" i="1" s="1"/>
  <c r="P16" i="1" s="1"/>
  <c r="R16" i="1" s="1"/>
  <c r="H17" i="1"/>
  <c r="J17" i="1" s="1"/>
  <c r="P17" i="1" s="1"/>
  <c r="R17" i="1" s="1"/>
  <c r="F26" i="1" l="1"/>
  <c r="H26" i="1" s="1"/>
  <c r="J26" i="1" s="1"/>
  <c r="L26" i="1"/>
  <c r="E48" i="1"/>
  <c r="K48" i="1" s="1"/>
  <c r="L47" i="1"/>
  <c r="E47" i="1"/>
  <c r="F47" i="1" s="1"/>
  <c r="H47" i="1" s="1"/>
  <c r="N46" i="1"/>
  <c r="L46" i="1"/>
  <c r="F46" i="1"/>
  <c r="K46" i="1" s="1"/>
  <c r="F34" i="1"/>
  <c r="F33" i="1"/>
  <c r="H33" i="1" s="1"/>
  <c r="E34" i="1"/>
  <c r="I33" i="1"/>
  <c r="H20" i="1"/>
  <c r="J20" i="1" s="1"/>
  <c r="K20" i="1"/>
  <c r="L20" i="1"/>
  <c r="F22" i="1"/>
  <c r="K22" i="1" s="1"/>
  <c r="L22" i="1"/>
  <c r="F23" i="1"/>
  <c r="K23" i="1" s="1"/>
  <c r="L23" i="1"/>
  <c r="F24" i="1"/>
  <c r="H24" i="1" s="1"/>
  <c r="L24" i="1"/>
  <c r="E25" i="1"/>
  <c r="F25" i="1" s="1"/>
  <c r="L25" i="1"/>
  <c r="H27" i="1"/>
  <c r="I27" i="1"/>
  <c r="K27" i="1"/>
  <c r="L27" i="1"/>
  <c r="J28" i="1"/>
  <c r="K28" i="1"/>
  <c r="L28" i="1"/>
  <c r="F29" i="1"/>
  <c r="K29" i="1" s="1"/>
  <c r="L29" i="1"/>
  <c r="H32" i="1"/>
  <c r="J32" i="1" s="1"/>
  <c r="K32" i="1"/>
  <c r="L32" i="1"/>
  <c r="L33" i="1"/>
  <c r="L34" i="1"/>
  <c r="L35" i="1"/>
  <c r="L36" i="1"/>
  <c r="H43" i="1"/>
  <c r="J43" i="1" s="1"/>
  <c r="L43" i="1"/>
  <c r="E44" i="1"/>
  <c r="N18" i="1"/>
  <c r="E19" i="1"/>
  <c r="L18" i="1"/>
  <c r="E18" i="1"/>
  <c r="F18" i="1" s="1"/>
  <c r="H18" i="1" s="1"/>
  <c r="J18" i="1" s="1"/>
  <c r="L14" i="1"/>
  <c r="K14" i="1"/>
  <c r="M14" i="1" s="1"/>
  <c r="I14" i="1"/>
  <c r="H14" i="1"/>
  <c r="L15" i="1"/>
  <c r="L11" i="1"/>
  <c r="I11" i="1"/>
  <c r="F11" i="1"/>
  <c r="L12" i="1"/>
  <c r="L10" i="1"/>
  <c r="I10" i="1"/>
  <c r="L8" i="1"/>
  <c r="F8" i="1"/>
  <c r="K8" i="1" s="1"/>
  <c r="M8" i="1" s="1"/>
  <c r="L7" i="1"/>
  <c r="L6" i="1"/>
  <c r="I6" i="1"/>
  <c r="I24" i="1" s="1"/>
  <c r="J21" i="1" s="1"/>
  <c r="P21" i="1" s="1"/>
  <c r="R21" i="1" s="1"/>
  <c r="L5" i="1"/>
  <c r="F5" i="1"/>
  <c r="L4" i="1"/>
  <c r="K4" i="1"/>
  <c r="M4" i="1" s="1"/>
  <c r="O4" i="1" s="1"/>
  <c r="H4" i="1"/>
  <c r="J4" i="1" s="1"/>
  <c r="K11" i="1" l="1"/>
  <c r="M11" i="1" s="1"/>
  <c r="O11" i="1" s="1"/>
  <c r="F13" i="1"/>
  <c r="K26" i="1"/>
  <c r="M26" i="1" s="1"/>
  <c r="O26" i="1" s="1"/>
  <c r="P26" i="1" s="1"/>
  <c r="R26" i="1" s="1"/>
  <c r="H23" i="1"/>
  <c r="J23" i="1" s="1"/>
  <c r="J33" i="1"/>
  <c r="H22" i="1"/>
  <c r="J22" i="1" s="1"/>
  <c r="M46" i="1"/>
  <c r="O46" i="1" s="1"/>
  <c r="M27" i="1"/>
  <c r="O27" i="1" s="1"/>
  <c r="M20" i="1"/>
  <c r="O20" i="1" s="1"/>
  <c r="P20" i="1" s="1"/>
  <c r="R20" i="1" s="1"/>
  <c r="K34" i="1"/>
  <c r="M34" i="1" s="1"/>
  <c r="O34" i="1" s="1"/>
  <c r="I47" i="1"/>
  <c r="N47" i="1" s="1"/>
  <c r="K47" i="1"/>
  <c r="M47" i="1" s="1"/>
  <c r="H46" i="1"/>
  <c r="K33" i="1"/>
  <c r="O33" i="1" s="1"/>
  <c r="E35" i="1"/>
  <c r="E42" i="1" s="1"/>
  <c r="K42" i="1" s="1"/>
  <c r="M42" i="1" s="1"/>
  <c r="O42" i="1" s="1"/>
  <c r="P42" i="1" s="1"/>
  <c r="R42" i="1" s="1"/>
  <c r="K24" i="1"/>
  <c r="M24" i="1" s="1"/>
  <c r="O24" i="1" s="1"/>
  <c r="H34" i="1"/>
  <c r="J34" i="1" s="1"/>
  <c r="J27" i="1"/>
  <c r="M23" i="1"/>
  <c r="O23" i="1" s="1"/>
  <c r="M32" i="1"/>
  <c r="O32" i="1" s="1"/>
  <c r="P32" i="1" s="1"/>
  <c r="R32" i="1" s="1"/>
  <c r="H29" i="1"/>
  <c r="J29" i="1" s="1"/>
  <c r="O29" i="1"/>
  <c r="M22" i="1"/>
  <c r="O22" i="1" s="1"/>
  <c r="M28" i="1"/>
  <c r="O28" i="1" s="1"/>
  <c r="P28" i="1" s="1"/>
  <c r="R28" i="1" s="1"/>
  <c r="H25" i="1"/>
  <c r="J25" i="1" s="1"/>
  <c r="K25" i="1"/>
  <c r="M25" i="1" s="1"/>
  <c r="O25" i="1" s="1"/>
  <c r="J24" i="1"/>
  <c r="E45" i="1"/>
  <c r="E49" i="1" s="1"/>
  <c r="H8" i="1"/>
  <c r="J8" i="1" s="1"/>
  <c r="O8" i="1"/>
  <c r="O14" i="1"/>
  <c r="K18" i="1"/>
  <c r="H11" i="1"/>
  <c r="J11" i="1" s="1"/>
  <c r="P4" i="1"/>
  <c r="R4" i="1" s="1"/>
  <c r="K5" i="1"/>
  <c r="F6" i="1"/>
  <c r="H5" i="1"/>
  <c r="J5" i="1" s="1"/>
  <c r="I12" i="1"/>
  <c r="F10" i="1"/>
  <c r="J14" i="1"/>
  <c r="K13" i="1" l="1"/>
  <c r="M13" i="1" s="1"/>
  <c r="O13" i="1" s="1"/>
  <c r="H13" i="1"/>
  <c r="J13" i="1" s="1"/>
  <c r="P33" i="1"/>
  <c r="R33" i="1" s="1"/>
  <c r="P27" i="1"/>
  <c r="R27" i="1" s="1"/>
  <c r="P23" i="1"/>
  <c r="R23" i="1" s="1"/>
  <c r="P22" i="1"/>
  <c r="R22" i="1" s="1"/>
  <c r="O47" i="1"/>
  <c r="O48" i="1" s="1"/>
  <c r="P34" i="1"/>
  <c r="R34" i="1" s="1"/>
  <c r="J47" i="1"/>
  <c r="M48" i="1"/>
  <c r="J46" i="1"/>
  <c r="H48" i="1"/>
  <c r="F35" i="1"/>
  <c r="K35" i="1" s="1"/>
  <c r="M35" i="1" s="1"/>
  <c r="O35" i="1" s="1"/>
  <c r="E36" i="1"/>
  <c r="E43" i="1" s="1"/>
  <c r="K43" i="1" s="1"/>
  <c r="M43" i="1" s="1"/>
  <c r="O43" i="1" s="1"/>
  <c r="P43" i="1" s="1"/>
  <c r="R43" i="1" s="1"/>
  <c r="P29" i="1"/>
  <c r="R29" i="1" s="1"/>
  <c r="P24" i="1"/>
  <c r="R24" i="1" s="1"/>
  <c r="P25" i="1"/>
  <c r="R25" i="1" s="1"/>
  <c r="M5" i="1"/>
  <c r="O5" i="1" s="1"/>
  <c r="P5" i="1" s="1"/>
  <c r="R5" i="1" s="1"/>
  <c r="M18" i="1"/>
  <c r="O18" i="1" s="1"/>
  <c r="P18" i="1" s="1"/>
  <c r="R18" i="1" s="1"/>
  <c r="P8" i="1"/>
  <c r="R8" i="1" s="1"/>
  <c r="P11" i="1"/>
  <c r="R11" i="1" s="1"/>
  <c r="P14" i="1"/>
  <c r="R14" i="1" s="1"/>
  <c r="H6" i="1"/>
  <c r="K6" i="1"/>
  <c r="F7" i="1"/>
  <c r="F9" i="1" s="1"/>
  <c r="H10" i="1"/>
  <c r="J10" i="1" s="1"/>
  <c r="K10" i="1"/>
  <c r="F19" i="1"/>
  <c r="F12" i="1"/>
  <c r="P13" i="1" l="1"/>
  <c r="R13" i="1" s="1"/>
  <c r="H9" i="1"/>
  <c r="J9" i="1" s="1"/>
  <c r="K9" i="1"/>
  <c r="M9" i="1" s="1"/>
  <c r="O9" i="1" s="1"/>
  <c r="F45" i="1"/>
  <c r="F49" i="1" s="1"/>
  <c r="K19" i="1"/>
  <c r="K45" i="1" s="1"/>
  <c r="K49" i="1" s="1"/>
  <c r="P47" i="1"/>
  <c r="R47" i="1" s="1"/>
  <c r="J48" i="1"/>
  <c r="P46" i="1"/>
  <c r="R46" i="1" s="1"/>
  <c r="G48" i="1"/>
  <c r="H35" i="1"/>
  <c r="J35" i="1" s="1"/>
  <c r="P35" i="1" s="1"/>
  <c r="R35" i="1" s="1"/>
  <c r="F36" i="1"/>
  <c r="M10" i="1"/>
  <c r="O10" i="1" s="1"/>
  <c r="P10" i="1" s="1"/>
  <c r="R10" i="1" s="1"/>
  <c r="M6" i="1"/>
  <c r="O6" i="1" s="1"/>
  <c r="J6" i="1"/>
  <c r="F15" i="1"/>
  <c r="H12" i="1"/>
  <c r="J12" i="1" s="1"/>
  <c r="K12" i="1"/>
  <c r="H7" i="1"/>
  <c r="J7" i="1" s="1"/>
  <c r="K7" i="1"/>
  <c r="P9" i="1" l="1"/>
  <c r="R9" i="1" s="1"/>
  <c r="R48" i="1"/>
  <c r="I48" i="1"/>
  <c r="P48" i="1"/>
  <c r="K36" i="1"/>
  <c r="M36" i="1" s="1"/>
  <c r="O36" i="1" s="1"/>
  <c r="H36" i="1"/>
  <c r="J36" i="1" s="1"/>
  <c r="M12" i="1"/>
  <c r="O12" i="1" s="1"/>
  <c r="P12" i="1" s="1"/>
  <c r="R12" i="1" s="1"/>
  <c r="M7" i="1"/>
  <c r="O7" i="1" s="1"/>
  <c r="P7" i="1" s="1"/>
  <c r="R7" i="1" s="1"/>
  <c r="H15" i="1"/>
  <c r="J15" i="1" s="1"/>
  <c r="K15" i="1"/>
  <c r="P6" i="1"/>
  <c r="R6" i="1" s="1"/>
  <c r="P36" i="1" l="1"/>
  <c r="R36" i="1" s="1"/>
  <c r="R44" i="1" s="1"/>
  <c r="M15" i="1"/>
  <c r="O15" i="1" s="1"/>
  <c r="J19" i="1"/>
  <c r="H19" i="1"/>
  <c r="G19" i="1" s="1"/>
  <c r="O19" i="1" l="1"/>
  <c r="P19" i="1" s="1"/>
  <c r="P15" i="1"/>
  <c r="R15" i="1" s="1"/>
  <c r="R19" i="1" s="1"/>
  <c r="R45" i="1" s="1"/>
  <c r="R49" i="1" s="1"/>
  <c r="I19" i="1"/>
  <c r="H44" i="1" l="1"/>
  <c r="H45" i="1" s="1"/>
  <c r="H49" i="1" s="1"/>
  <c r="G44" i="1" l="1"/>
  <c r="G45" i="1" s="1"/>
  <c r="G49" i="1" s="1"/>
  <c r="J44" i="1"/>
  <c r="J45" i="1" s="1"/>
  <c r="J49" i="1" s="1"/>
  <c r="I49" i="1" s="1"/>
  <c r="I44" i="1" l="1"/>
  <c r="I45" i="1" s="1"/>
  <c r="O44" i="1"/>
  <c r="M44" i="1"/>
  <c r="O45" i="1" l="1"/>
  <c r="O49" i="1" s="1"/>
  <c r="N44" i="1"/>
  <c r="N45" i="1" s="1"/>
  <c r="L44" i="1"/>
  <c r="L45" i="1" s="1"/>
  <c r="M45" i="1"/>
  <c r="M49" i="1" s="1"/>
  <c r="L49" i="1" s="1"/>
  <c r="N49" i="1" l="1"/>
  <c r="P44" i="1"/>
  <c r="P45" i="1" s="1"/>
  <c r="P49" i="1" s="1"/>
</calcChain>
</file>

<file path=xl/sharedStrings.xml><?xml version="1.0" encoding="utf-8"?>
<sst xmlns="http://schemas.openxmlformats.org/spreadsheetml/2006/main" count="126" uniqueCount="103">
  <si>
    <t>Respondents</t>
  </si>
  <si>
    <t>Nonrespondents</t>
  </si>
  <si>
    <t>Respondent Type</t>
  </si>
  <si>
    <t>Respondent Description</t>
  </si>
  <si>
    <t>Type of Survey Instrument</t>
  </si>
  <si>
    <t>Sample Size</t>
  </si>
  <si>
    <t>Estimated Number of Respondents</t>
  </si>
  <si>
    <t>Frequency of Response (Annual)</t>
  </si>
  <si>
    <t>Total Annual Responses</t>
  </si>
  <si>
    <t>Average Burden Hours per Response</t>
  </si>
  <si>
    <t>Sub-Total Annual Burden Estimate (hours)</t>
  </si>
  <si>
    <t>Estimated Number of Non-respondents</t>
  </si>
  <si>
    <t>Total Annual Burden Estimate (hours)</t>
  </si>
  <si>
    <t>State Government</t>
  </si>
  <si>
    <t>FNS Notification to State Directors</t>
  </si>
  <si>
    <t>Study Brochure (from FNS and Study)</t>
  </si>
  <si>
    <t>Overview of USDA Foods Data</t>
  </si>
  <si>
    <t>SUBTOTAL OF STATE GOVERNMENT</t>
  </si>
  <si>
    <t xml:space="preserve">Local Government </t>
  </si>
  <si>
    <t>Pre-test of Instruments</t>
  </si>
  <si>
    <t>State Email to Sampled SFAs</t>
  </si>
  <si>
    <t>Letters of Support (enclosed in FedEx)</t>
  </si>
  <si>
    <t>Study FAQs (enclosed in FedEx)</t>
  </si>
  <si>
    <t>SUBTOTAL OF LOCAL GOVERNMENT</t>
  </si>
  <si>
    <t xml:space="preserve">USDA Foods Data </t>
  </si>
  <si>
    <t>SUBTOTAL OF STATE AND LOCAL GOVERNMENT</t>
  </si>
  <si>
    <t>Purchase Data Webinar Invitation</t>
  </si>
  <si>
    <t>For-Profit Business</t>
  </si>
  <si>
    <t>FNS Notification to Vendors</t>
  </si>
  <si>
    <t>SUBTOTAL FOR PROFIT BUSINESS</t>
  </si>
  <si>
    <t>GRAND TOTAL</t>
  </si>
  <si>
    <t>Study Brochure</t>
  </si>
  <si>
    <t>Batch Email from States to Sampled SFAs (using template)</t>
  </si>
  <si>
    <t>Appendix</t>
  </si>
  <si>
    <t>Loaded Wage Rate ($)</t>
  </si>
  <si>
    <t>Total Annualized Cost of Respondent Burden ($)</t>
  </si>
  <si>
    <t>A1</t>
  </si>
  <si>
    <t>Notification to States of Sampled SFAs</t>
  </si>
  <si>
    <t>A2</t>
  </si>
  <si>
    <t>A3</t>
  </si>
  <si>
    <t>A4</t>
  </si>
  <si>
    <t>A7</t>
  </si>
  <si>
    <t>A5</t>
  </si>
  <si>
    <t>Letters of Support</t>
  </si>
  <si>
    <t>A6</t>
  </si>
  <si>
    <t>N/A</t>
  </si>
  <si>
    <t>A8</t>
  </si>
  <si>
    <t>B1</t>
  </si>
  <si>
    <t>B2</t>
  </si>
  <si>
    <t>B3</t>
  </si>
  <si>
    <t>Study Overview Webinar Invitation Email</t>
  </si>
  <si>
    <t>B4</t>
  </si>
  <si>
    <t>B5</t>
  </si>
  <si>
    <t>B6</t>
  </si>
  <si>
    <t>Reminder Email</t>
  </si>
  <si>
    <t>A9</t>
  </si>
  <si>
    <t>B7</t>
  </si>
  <si>
    <t>B8</t>
  </si>
  <si>
    <t>B9</t>
  </si>
  <si>
    <t>B10</t>
  </si>
  <si>
    <t>B11</t>
  </si>
  <si>
    <t>B12</t>
  </si>
  <si>
    <t>Clarification and Confirmation Email</t>
  </si>
  <si>
    <t>B13</t>
  </si>
  <si>
    <t>B14</t>
  </si>
  <si>
    <t>C1</t>
  </si>
  <si>
    <t>B7, B11</t>
  </si>
  <si>
    <t>B15</t>
  </si>
  <si>
    <t>Quarterly Program Data</t>
  </si>
  <si>
    <t>Quarterly Purchase Data</t>
  </si>
  <si>
    <t>(1) State agencies will send one batch email to all sampled SFAs</t>
  </si>
  <si>
    <t>(2) Participants will be contacted 4 times (once each quarter) to provide data for SFAs sampled for that specific quarter</t>
  </si>
  <si>
    <t>(a) Hourly rate based on mean hourly full-time wage for Occupation Code 13-2051 ($48.55), Financial Analysts (https://www.bls.gov/oes/current/oes_nat.htm).  Average hourly wage rates are taken from: Bureau of Labor Statistics, Wages by Occupation, May 2018. To account for a fully-loaded wage rate, an additional 33 percent was added to the hourly wage.</t>
  </si>
  <si>
    <t>(b) Hourly rate based on mean hourly full-time wage for Occupation Code 11-9039 ($43.06), Education Administrators, Other (https://www.bls.gov/oes/current/oes_nat.htm).  Average hourly wage rates are taken from: Bureau of Labor Statistics, Wages by Occupation, May 2018. To account for a fully-loaded wage rate, an additional 33 percent was added to the hourly wage.</t>
  </si>
  <si>
    <t>(c) Hourly rate based on mean hourly full-time wage for Occupation Code 11-1021 ($58.56), General and Occupational Managers (https://www.bls.gov/oes/current/oes_nat.htm). Average hourly wage rates are taken from: Bureau of Labor Statistics, Wages by Occupation, May 2018. To account for a fully-loaded wage rate, an additional 33 percent was added to the hourly wage.</t>
  </si>
  <si>
    <t xml:space="preserve">Food Service Management Companies and Vendors (c) </t>
  </si>
  <si>
    <t>School Food Authority (SFA) Director (b)</t>
  </si>
  <si>
    <t>State Distributing Agency Director (a)</t>
  </si>
  <si>
    <t>State Child Nutrition Agency Director (a)</t>
  </si>
  <si>
    <t>State Email to Sampled SFAs (template) (1)</t>
  </si>
  <si>
    <t>Request to SDAs to Submit USDA Foods Data (2)</t>
  </si>
  <si>
    <t>Reminder Email (3)</t>
  </si>
  <si>
    <t>(3) Two reminder emails will be sent to SDAs each quarter</t>
  </si>
  <si>
    <t>Telephone Script to Collect Quarterly Data (4)</t>
  </si>
  <si>
    <t>Telephone Script to Complete Survey (4)</t>
  </si>
  <si>
    <t>FedEx Letter to Sampled SFAs</t>
  </si>
  <si>
    <t>(4) Telephone followup will be conducted with nonrespondents</t>
  </si>
  <si>
    <t>Telephone Script to Collect USDA Foods Data (4)</t>
  </si>
  <si>
    <t>Telephone Script For Quarterly Data Clarification and Confirmation</t>
  </si>
  <si>
    <t>APPENDIX G. BURDEN TABLE</t>
  </si>
  <si>
    <t>Food Purchase Data Checklist</t>
  </si>
  <si>
    <t>Email to Submit Quarterly Data (9)</t>
  </si>
  <si>
    <t>(9) Email requests submission of both quarterly program data and quarterly purchase data</t>
  </si>
  <si>
    <t>Reminder Email (8)</t>
  </si>
  <si>
    <t>(8) Four reminder emails will be sent to SFAs</t>
  </si>
  <si>
    <t>Survey of Food Purchase Practices (7)</t>
  </si>
  <si>
    <t>Email with Link to Survey (7)</t>
  </si>
  <si>
    <t>(7) All SFAs will complete the Survey of Food Purchase Practices at the onset of the study, regardless of which quarter they are sampled to provide purchase data</t>
  </si>
  <si>
    <t>Study Overview Webinar (6)</t>
  </si>
  <si>
    <t>Purchase Data Webinar  (6)</t>
  </si>
  <si>
    <t>(6) SFAs may attend a live webinar or view the recording at a later time</t>
  </si>
  <si>
    <t>Field test of Protocol (5)</t>
  </si>
  <si>
    <t>(5) Field test of protocol reflects time for all activities except reminder email and telephone script to collect data.  It also includes 30 additional minutes to follow-up with the respondents on the COVID-19 survey module.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</si>
</sst>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0.0000"/>
    <numFmt numFmtId="166" formatCode="_(* #,##0_);_(* \(#,##0\);_(* &quot;-&quot;??_);_(@_)"/>
    <numFmt numFmtId="167" formatCode="0.00000"/>
    <numFmt numFmtId="168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04">
    <xf numFmtId="0" fontId="0" fillId="0" borderId="0" xfId="0"/>
    <xf numFmtId="0" fontId="3" fillId="0" borderId="0" xfId="0" applyFont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5" borderId="2" xfId="0" applyFont="1" applyFill="1" applyBorder="1"/>
    <xf numFmtId="0" fontId="6" fillId="5" borderId="2" xfId="0" applyFont="1" applyFill="1" applyBorder="1"/>
    <xf numFmtId="0" fontId="6" fillId="0" borderId="0" xfId="0" applyFont="1"/>
    <xf numFmtId="1" fontId="6" fillId="0" borderId="0" xfId="0" applyNumberFormat="1" applyFont="1"/>
    <xf numFmtId="166" fontId="6" fillId="0" borderId="0" xfId="0" applyNumberFormat="1" applyFont="1"/>
    <xf numFmtId="1" fontId="3" fillId="0" borderId="0" xfId="0" applyNumberFormat="1" applyFont="1"/>
    <xf numFmtId="166" fontId="3" fillId="0" borderId="0" xfId="0" applyNumberFormat="1" applyFont="1"/>
    <xf numFmtId="0" fontId="5" fillId="0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/>
    <xf numFmtId="0" fontId="3" fillId="0" borderId="0" xfId="0" applyFont="1" applyBorder="1"/>
    <xf numFmtId="0" fontId="5" fillId="0" borderId="2" xfId="0" applyFont="1" applyFill="1" applyBorder="1" applyAlignment="1"/>
    <xf numFmtId="1" fontId="5" fillId="0" borderId="2" xfId="0" applyNumberFormat="1" applyFont="1" applyFill="1" applyBorder="1" applyAlignment="1"/>
    <xf numFmtId="166" fontId="5" fillId="0" borderId="2" xfId="1" applyNumberFormat="1" applyFont="1" applyFill="1" applyBorder="1" applyAlignment="1"/>
    <xf numFmtId="165" fontId="5" fillId="0" borderId="2" xfId="0" applyNumberFormat="1" applyFont="1" applyFill="1" applyBorder="1" applyAlignment="1">
      <alignment horizontal="right"/>
    </xf>
    <xf numFmtId="2" fontId="5" fillId="0" borderId="2" xfId="1" applyNumberFormat="1" applyFont="1" applyFill="1" applyBorder="1" applyAlignment="1"/>
    <xf numFmtId="1" fontId="5" fillId="0" borderId="2" xfId="1" applyNumberFormat="1" applyFont="1" applyFill="1" applyBorder="1" applyAlignment="1"/>
    <xf numFmtId="165" fontId="5" fillId="0" borderId="2" xfId="0" applyNumberFormat="1" applyFont="1" applyFill="1" applyBorder="1" applyAlignment="1"/>
    <xf numFmtId="39" fontId="5" fillId="0" borderId="2" xfId="1" applyNumberFormat="1" applyFont="1" applyFill="1" applyBorder="1" applyAlignment="1"/>
    <xf numFmtId="0" fontId="5" fillId="4" borderId="2" xfId="0" applyFont="1" applyFill="1" applyBorder="1" applyAlignment="1"/>
    <xf numFmtId="1" fontId="5" fillId="4" borderId="2" xfId="0" applyNumberFormat="1" applyFont="1" applyFill="1" applyBorder="1" applyAlignment="1"/>
    <xf numFmtId="166" fontId="5" fillId="4" borderId="2" xfId="1" applyNumberFormat="1" applyFont="1" applyFill="1" applyBorder="1" applyAlignment="1"/>
    <xf numFmtId="165" fontId="5" fillId="4" borderId="2" xfId="0" applyNumberFormat="1" applyFont="1" applyFill="1" applyBorder="1" applyAlignment="1"/>
    <xf numFmtId="2" fontId="5" fillId="4" borderId="2" xfId="1" applyNumberFormat="1" applyFont="1" applyFill="1" applyBorder="1" applyAlignment="1"/>
    <xf numFmtId="1" fontId="5" fillId="4" borderId="2" xfId="1" applyNumberFormat="1" applyFont="1" applyFill="1" applyBorder="1" applyAlignment="1"/>
    <xf numFmtId="39" fontId="5" fillId="4" borderId="2" xfId="1" applyNumberFormat="1" applyFont="1" applyFill="1" applyBorder="1" applyAlignment="1"/>
    <xf numFmtId="0" fontId="5" fillId="0" borderId="2" xfId="1" applyNumberFormat="1" applyFont="1" applyFill="1" applyBorder="1" applyAlignment="1"/>
    <xf numFmtId="0" fontId="5" fillId="3" borderId="2" xfId="0" applyFont="1" applyFill="1" applyBorder="1" applyAlignment="1"/>
    <xf numFmtId="2" fontId="5" fillId="3" borderId="2" xfId="0" applyNumberFormat="1" applyFont="1" applyFill="1" applyBorder="1" applyAlignment="1"/>
    <xf numFmtId="168" fontId="5" fillId="3" borderId="2" xfId="0" applyNumberFormat="1" applyFont="1" applyFill="1" applyBorder="1" applyAlignment="1">
      <alignment horizontal="left"/>
    </xf>
    <xf numFmtId="167" fontId="5" fillId="3" borderId="2" xfId="0" applyNumberFormat="1" applyFont="1" applyFill="1" applyBorder="1" applyAlignment="1"/>
    <xf numFmtId="165" fontId="5" fillId="3" borderId="2" xfId="0" applyNumberFormat="1" applyFont="1" applyFill="1" applyBorder="1" applyAlignment="1"/>
    <xf numFmtId="166" fontId="5" fillId="3" borderId="2" xfId="0" applyNumberFormat="1" applyFont="1" applyFill="1" applyBorder="1" applyAlignment="1"/>
    <xf numFmtId="1" fontId="5" fillId="5" borderId="2" xfId="0" applyNumberFormat="1" applyFont="1" applyFill="1" applyBorder="1" applyAlignment="1"/>
    <xf numFmtId="0" fontId="5" fillId="5" borderId="2" xfId="0" applyFont="1" applyFill="1" applyBorder="1" applyAlignment="1"/>
    <xf numFmtId="2" fontId="5" fillId="5" borderId="2" xfId="0" applyNumberFormat="1" applyFont="1" applyFill="1" applyBorder="1" applyAlignment="1"/>
    <xf numFmtId="166" fontId="5" fillId="5" borderId="2" xfId="1" applyNumberFormat="1" applyFont="1" applyFill="1" applyBorder="1" applyAlignment="1">
      <alignment horizontal="left"/>
    </xf>
    <xf numFmtId="165" fontId="5" fillId="5" borderId="2" xfId="0" applyNumberFormat="1" applyFont="1" applyFill="1" applyBorder="1" applyAlignment="1"/>
    <xf numFmtId="2" fontId="5" fillId="5" borderId="2" xfId="1" applyNumberFormat="1" applyFont="1" applyFill="1" applyBorder="1" applyAlignment="1"/>
    <xf numFmtId="166" fontId="5" fillId="5" borderId="2" xfId="1" applyNumberFormat="1" applyFont="1" applyFill="1" applyBorder="1" applyAlignment="1"/>
    <xf numFmtId="39" fontId="5" fillId="5" borderId="2" xfId="1" applyNumberFormat="1" applyFont="1" applyFill="1" applyBorder="1" applyAlignment="1"/>
    <xf numFmtId="0" fontId="5" fillId="0" borderId="2" xfId="2" applyFont="1" applyFill="1" applyBorder="1" applyAlignment="1">
      <alignment wrapText="1"/>
    </xf>
    <xf numFmtId="0" fontId="5" fillId="0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5" fillId="4" borderId="6" xfId="0" applyFont="1" applyFill="1" applyBorder="1" applyAlignment="1"/>
    <xf numFmtId="1" fontId="5" fillId="4" borderId="6" xfId="0" applyNumberFormat="1" applyFont="1" applyFill="1" applyBorder="1" applyAlignment="1"/>
    <xf numFmtId="165" fontId="5" fillId="4" borderId="6" xfId="0" applyNumberFormat="1" applyFont="1" applyFill="1" applyBorder="1" applyAlignment="1"/>
    <xf numFmtId="2" fontId="5" fillId="4" borderId="6" xfId="1" applyNumberFormat="1" applyFont="1" applyFill="1" applyBorder="1" applyAlignment="1"/>
    <xf numFmtId="1" fontId="5" fillId="4" borderId="6" xfId="1" applyNumberFormat="1" applyFont="1" applyFill="1" applyBorder="1" applyAlignment="1"/>
    <xf numFmtId="39" fontId="5" fillId="4" borderId="6" xfId="1" applyNumberFormat="1" applyFont="1" applyFill="1" applyBorder="1" applyAlignment="1"/>
    <xf numFmtId="0" fontId="5" fillId="0" borderId="2" xfId="2" applyFont="1" applyFill="1" applyBorder="1" applyAlignment="1">
      <alignment horizontal="center" wrapText="1"/>
    </xf>
    <xf numFmtId="0" fontId="5" fillId="0" borderId="2" xfId="2" applyFont="1" applyFill="1" applyBorder="1" applyAlignment="1"/>
    <xf numFmtId="2" fontId="5" fillId="4" borderId="6" xfId="0" applyNumberFormat="1" applyFont="1" applyFill="1" applyBorder="1" applyAlignment="1"/>
    <xf numFmtId="168" fontId="5" fillId="4" borderId="6" xfId="1" applyNumberFormat="1" applyFont="1" applyFill="1" applyBorder="1" applyAlignment="1"/>
    <xf numFmtId="165" fontId="5" fillId="0" borderId="2" xfId="0" applyNumberFormat="1" applyFont="1" applyFill="1" applyBorder="1"/>
    <xf numFmtId="2" fontId="5" fillId="0" borderId="2" xfId="0" applyNumberFormat="1" applyFont="1" applyFill="1" applyBorder="1"/>
    <xf numFmtId="43" fontId="6" fillId="0" borderId="2" xfId="1" applyFont="1" applyBorder="1"/>
    <xf numFmtId="0" fontId="5" fillId="0" borderId="2" xfId="0" applyFont="1" applyFill="1" applyBorder="1"/>
    <xf numFmtId="0" fontId="6" fillId="0" borderId="2" xfId="0" applyFont="1" applyFill="1" applyBorder="1"/>
    <xf numFmtId="43" fontId="6" fillId="0" borderId="2" xfId="1" applyFont="1" applyFill="1" applyBorder="1"/>
    <xf numFmtId="2" fontId="5" fillId="4" borderId="2" xfId="0" applyNumberFormat="1" applyFont="1" applyFill="1" applyBorder="1"/>
    <xf numFmtId="43" fontId="6" fillId="4" borderId="2" xfId="1" applyFont="1" applyFill="1" applyBorder="1"/>
    <xf numFmtId="0" fontId="6" fillId="4" borderId="2" xfId="0" applyFont="1" applyFill="1" applyBorder="1"/>
    <xf numFmtId="43" fontId="6" fillId="4" borderId="2" xfId="0" applyNumberFormat="1" applyFont="1" applyFill="1" applyBorder="1"/>
    <xf numFmtId="0" fontId="6" fillId="6" borderId="2" xfId="0" applyFont="1" applyFill="1" applyBorder="1"/>
    <xf numFmtId="43" fontId="6" fillId="6" borderId="2" xfId="0" applyNumberFormat="1" applyFont="1" applyFill="1" applyBorder="1"/>
    <xf numFmtId="43" fontId="6" fillId="5" borderId="2" xfId="0" applyNumberFormat="1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top"/>
    </xf>
    <xf numFmtId="0" fontId="5" fillId="0" borderId="0" xfId="0" applyFont="1"/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E1" zoomScaleNormal="100" workbookViewId="0">
      <pane ySplit="2" topLeftCell="A36" activePane="bottomLeft" state="frozen"/>
      <selection activeCell="E1" sqref="E1"/>
      <selection pane="bottomLeft" activeCell="P49" sqref="P49"/>
    </sheetView>
  </sheetViews>
  <sheetFormatPr defaultRowHeight="11.25" x14ac:dyDescent="0.2"/>
  <cols>
    <col min="1" max="1" width="9.7109375" style="1" customWidth="1"/>
    <col min="2" max="2" width="10.85546875" style="1" customWidth="1"/>
    <col min="3" max="3" width="33.28515625" style="15" customWidth="1"/>
    <col min="4" max="4" width="9.28515625" style="15" customWidth="1"/>
    <col min="5" max="5" width="9.7109375" style="1" customWidth="1"/>
    <col min="6" max="6" width="10.140625" style="1" customWidth="1"/>
    <col min="7" max="9" width="9.7109375" style="1" customWidth="1"/>
    <col min="10" max="10" width="9.7109375" style="10" customWidth="1"/>
    <col min="11" max="11" width="9.7109375" style="1" customWidth="1"/>
    <col min="12" max="12" width="9.5703125" style="1" customWidth="1"/>
    <col min="13" max="14" width="9.7109375" style="1" customWidth="1"/>
    <col min="15" max="15" width="9.7109375" style="10" customWidth="1"/>
    <col min="16" max="16" width="9.7109375" style="11" customWidth="1"/>
    <col min="17" max="17" width="9.140625" style="1"/>
    <col min="18" max="18" width="10.5703125" style="1" customWidth="1"/>
    <col min="19" max="16384" width="9.140625" style="1"/>
  </cols>
  <sheetData>
    <row r="1" spans="1:20" x14ac:dyDescent="0.2">
      <c r="A1" s="1" t="s">
        <v>89</v>
      </c>
    </row>
    <row r="2" spans="1:20" s="16" customFormat="1" x14ac:dyDescent="0.2">
      <c r="A2" s="95" t="s">
        <v>2</v>
      </c>
      <c r="B2" s="95" t="s">
        <v>3</v>
      </c>
      <c r="C2" s="95" t="s">
        <v>4</v>
      </c>
      <c r="D2" s="77"/>
      <c r="E2" s="78"/>
      <c r="F2" s="89" t="s">
        <v>0</v>
      </c>
      <c r="G2" s="89"/>
      <c r="H2" s="89"/>
      <c r="I2" s="89"/>
      <c r="J2" s="89"/>
      <c r="K2" s="89" t="s">
        <v>1</v>
      </c>
      <c r="L2" s="89"/>
      <c r="M2" s="89"/>
      <c r="N2" s="89"/>
      <c r="O2" s="89"/>
      <c r="P2" s="79"/>
      <c r="Q2" s="72"/>
      <c r="R2" s="72"/>
      <c r="S2" s="17"/>
      <c r="T2" s="17"/>
    </row>
    <row r="3" spans="1:20" ht="52.5" x14ac:dyDescent="0.2">
      <c r="A3" s="96"/>
      <c r="B3" s="96"/>
      <c r="C3" s="96"/>
      <c r="D3" s="80" t="s">
        <v>33</v>
      </c>
      <c r="E3" s="81" t="s">
        <v>5</v>
      </c>
      <c r="F3" s="81" t="s">
        <v>6</v>
      </c>
      <c r="G3" s="82" t="s">
        <v>7</v>
      </c>
      <c r="H3" s="83" t="s">
        <v>8</v>
      </c>
      <c r="I3" s="81" t="s">
        <v>9</v>
      </c>
      <c r="J3" s="83" t="s">
        <v>10</v>
      </c>
      <c r="K3" s="83" t="s">
        <v>11</v>
      </c>
      <c r="L3" s="82" t="s">
        <v>7</v>
      </c>
      <c r="M3" s="83" t="s">
        <v>8</v>
      </c>
      <c r="N3" s="84" t="s">
        <v>9</v>
      </c>
      <c r="O3" s="83" t="s">
        <v>10</v>
      </c>
      <c r="P3" s="85" t="s">
        <v>12</v>
      </c>
      <c r="Q3" s="86" t="s">
        <v>34</v>
      </c>
      <c r="R3" s="87" t="s">
        <v>35</v>
      </c>
    </row>
    <row r="4" spans="1:20" ht="11.25" customHeight="1" x14ac:dyDescent="0.2">
      <c r="A4" s="92" t="s">
        <v>13</v>
      </c>
      <c r="B4" s="92" t="s">
        <v>78</v>
      </c>
      <c r="C4" s="2" t="s">
        <v>14</v>
      </c>
      <c r="D4" s="49" t="s">
        <v>36</v>
      </c>
      <c r="E4" s="18">
        <v>49</v>
      </c>
      <c r="F4" s="19">
        <v>49</v>
      </c>
      <c r="G4" s="19">
        <v>1</v>
      </c>
      <c r="H4" s="20">
        <f>(G4*F4)</f>
        <v>49</v>
      </c>
      <c r="I4" s="21">
        <v>5.0099999999999999E-2</v>
      </c>
      <c r="J4" s="22">
        <f>H4*I4</f>
        <v>2.4548999999999999</v>
      </c>
      <c r="K4" s="19">
        <f>E4-F4</f>
        <v>0</v>
      </c>
      <c r="L4" s="18">
        <f>G4</f>
        <v>1</v>
      </c>
      <c r="M4" s="23">
        <f>K4*K4</f>
        <v>0</v>
      </c>
      <c r="N4" s="24">
        <v>1.67E-2</v>
      </c>
      <c r="O4" s="23">
        <f>M4*N4</f>
        <v>0</v>
      </c>
      <c r="P4" s="25">
        <f>SUM(J4,O4)</f>
        <v>2.4548999999999999</v>
      </c>
      <c r="Q4" s="65">
        <f>48.55*1.33</f>
        <v>64.5715</v>
      </c>
      <c r="R4" s="66">
        <f>Q4*P4</f>
        <v>158.51657534999998</v>
      </c>
    </row>
    <row r="5" spans="1:20" ht="11.25" customHeight="1" x14ac:dyDescent="0.2">
      <c r="A5" s="93"/>
      <c r="B5" s="93"/>
      <c r="C5" s="2" t="s">
        <v>37</v>
      </c>
      <c r="D5" s="49" t="s">
        <v>38</v>
      </c>
      <c r="E5" s="18">
        <v>49</v>
      </c>
      <c r="F5" s="19">
        <f>F4</f>
        <v>49</v>
      </c>
      <c r="G5" s="19">
        <v>1</v>
      </c>
      <c r="H5" s="20">
        <f t="shared" ref="H5:H18" si="0">(G5*F5)</f>
        <v>49</v>
      </c>
      <c r="I5" s="21">
        <v>8.3500000000000005E-2</v>
      </c>
      <c r="J5" s="22">
        <f t="shared" ref="J5:J18" si="1">H5*I5</f>
        <v>4.0914999999999999</v>
      </c>
      <c r="K5" s="19">
        <f t="shared" ref="K5:K18" si="2">E5-F5</f>
        <v>0</v>
      </c>
      <c r="L5" s="18">
        <f t="shared" ref="L5:L18" si="3">G5</f>
        <v>1</v>
      </c>
      <c r="M5" s="23">
        <f t="shared" ref="M5:M18" si="4">K5*K5</f>
        <v>0</v>
      </c>
      <c r="N5" s="24">
        <v>1.67E-2</v>
      </c>
      <c r="O5" s="23">
        <f t="shared" ref="O5:O18" si="5">M5*N5</f>
        <v>0</v>
      </c>
      <c r="P5" s="25">
        <f t="shared" ref="P5:P18" si="6">SUM(J5,O5)</f>
        <v>4.0914999999999999</v>
      </c>
      <c r="Q5" s="65">
        <f t="shared" ref="Q5:Q18" si="7">48.55*1.33</f>
        <v>64.5715</v>
      </c>
      <c r="R5" s="66">
        <f t="shared" ref="R5:R18" si="8">Q5*P5</f>
        <v>264.19429224999999</v>
      </c>
    </row>
    <row r="6" spans="1:20" ht="11.25" customHeight="1" x14ac:dyDescent="0.2">
      <c r="A6" s="93"/>
      <c r="B6" s="93"/>
      <c r="C6" s="2" t="s">
        <v>15</v>
      </c>
      <c r="D6" s="49" t="s">
        <v>39</v>
      </c>
      <c r="E6" s="18">
        <v>49</v>
      </c>
      <c r="F6" s="19">
        <f t="shared" ref="F6" si="9">F5</f>
        <v>49</v>
      </c>
      <c r="G6" s="19">
        <v>2</v>
      </c>
      <c r="H6" s="20">
        <f t="shared" si="0"/>
        <v>98</v>
      </c>
      <c r="I6" s="18">
        <f>0.0501</f>
        <v>5.0099999999999999E-2</v>
      </c>
      <c r="J6" s="22">
        <f t="shared" si="1"/>
        <v>4.9097999999999997</v>
      </c>
      <c r="K6" s="19">
        <f t="shared" si="2"/>
        <v>0</v>
      </c>
      <c r="L6" s="18">
        <f t="shared" si="3"/>
        <v>2</v>
      </c>
      <c r="M6" s="23">
        <f t="shared" si="4"/>
        <v>0</v>
      </c>
      <c r="N6" s="24">
        <v>1.67E-2</v>
      </c>
      <c r="O6" s="23">
        <f t="shared" si="5"/>
        <v>0</v>
      </c>
      <c r="P6" s="25">
        <f t="shared" si="6"/>
        <v>4.9097999999999997</v>
      </c>
      <c r="Q6" s="65">
        <f t="shared" si="7"/>
        <v>64.5715</v>
      </c>
      <c r="R6" s="66">
        <f t="shared" si="8"/>
        <v>317.03315069999996</v>
      </c>
    </row>
    <row r="7" spans="1:20" x14ac:dyDescent="0.2">
      <c r="A7" s="93"/>
      <c r="B7" s="93"/>
      <c r="C7" s="2" t="s">
        <v>79</v>
      </c>
      <c r="D7" s="49" t="s">
        <v>40</v>
      </c>
      <c r="E7" s="18">
        <v>49</v>
      </c>
      <c r="F7" s="19">
        <f>F6</f>
        <v>49</v>
      </c>
      <c r="G7" s="19">
        <v>1</v>
      </c>
      <c r="H7" s="20">
        <f t="shared" si="0"/>
        <v>49</v>
      </c>
      <c r="I7" s="21">
        <v>5.0099999999999999E-2</v>
      </c>
      <c r="J7" s="22">
        <f t="shared" si="1"/>
        <v>2.4548999999999999</v>
      </c>
      <c r="K7" s="19">
        <f t="shared" si="2"/>
        <v>0</v>
      </c>
      <c r="L7" s="18">
        <f t="shared" si="3"/>
        <v>1</v>
      </c>
      <c r="M7" s="23">
        <f t="shared" si="4"/>
        <v>0</v>
      </c>
      <c r="N7" s="24">
        <v>1.67E-2</v>
      </c>
      <c r="O7" s="23">
        <f t="shared" si="5"/>
        <v>0</v>
      </c>
      <c r="P7" s="25">
        <f t="shared" si="6"/>
        <v>2.4548999999999999</v>
      </c>
      <c r="Q7" s="65">
        <f t="shared" si="7"/>
        <v>64.5715</v>
      </c>
      <c r="R7" s="66">
        <f t="shared" si="8"/>
        <v>158.51657534999998</v>
      </c>
    </row>
    <row r="8" spans="1:20" ht="22.5" x14ac:dyDescent="0.2">
      <c r="A8" s="93"/>
      <c r="B8" s="93"/>
      <c r="C8" s="2" t="s">
        <v>32</v>
      </c>
      <c r="D8" s="49" t="s">
        <v>40</v>
      </c>
      <c r="E8" s="18">
        <v>49</v>
      </c>
      <c r="F8" s="19">
        <f>F4</f>
        <v>49</v>
      </c>
      <c r="G8" s="19">
        <v>1</v>
      </c>
      <c r="H8" s="20">
        <f t="shared" si="0"/>
        <v>49</v>
      </c>
      <c r="I8" s="21">
        <v>0.33400000000000002</v>
      </c>
      <c r="J8" s="22">
        <f t="shared" si="1"/>
        <v>16.366</v>
      </c>
      <c r="K8" s="19">
        <f t="shared" si="2"/>
        <v>0</v>
      </c>
      <c r="L8" s="18">
        <f t="shared" si="3"/>
        <v>1</v>
      </c>
      <c r="M8" s="23">
        <f t="shared" si="4"/>
        <v>0</v>
      </c>
      <c r="N8" s="24">
        <v>1.67E-2</v>
      </c>
      <c r="O8" s="23">
        <f t="shared" si="5"/>
        <v>0</v>
      </c>
      <c r="P8" s="25">
        <f t="shared" si="6"/>
        <v>16.366</v>
      </c>
      <c r="Q8" s="65">
        <f t="shared" si="7"/>
        <v>64.5715</v>
      </c>
      <c r="R8" s="66">
        <f t="shared" si="8"/>
        <v>1056.777169</v>
      </c>
    </row>
    <row r="9" spans="1:20" x14ac:dyDescent="0.2">
      <c r="A9" s="93"/>
      <c r="B9" s="94"/>
      <c r="C9" s="3" t="s">
        <v>43</v>
      </c>
      <c r="D9" s="49" t="s">
        <v>42</v>
      </c>
      <c r="E9" s="18">
        <v>49</v>
      </c>
      <c r="F9" s="19">
        <f>F7</f>
        <v>49</v>
      </c>
      <c r="G9" s="19">
        <v>1</v>
      </c>
      <c r="H9" s="20">
        <f t="shared" si="0"/>
        <v>49</v>
      </c>
      <c r="I9" s="24">
        <f>I13</f>
        <v>1.67E-2</v>
      </c>
      <c r="J9" s="22">
        <f t="shared" si="1"/>
        <v>0.81830000000000003</v>
      </c>
      <c r="K9" s="19">
        <f t="shared" si="2"/>
        <v>0</v>
      </c>
      <c r="L9" s="18">
        <f t="shared" si="3"/>
        <v>1</v>
      </c>
      <c r="M9" s="23">
        <f t="shared" si="4"/>
        <v>0</v>
      </c>
      <c r="N9" s="24">
        <v>1.67E-2</v>
      </c>
      <c r="O9" s="23">
        <f t="shared" si="5"/>
        <v>0</v>
      </c>
      <c r="P9" s="25">
        <f t="shared" si="6"/>
        <v>0.81830000000000003</v>
      </c>
      <c r="Q9" s="65">
        <f t="shared" si="7"/>
        <v>64.5715</v>
      </c>
      <c r="R9" s="66">
        <f t="shared" ref="R9" si="10">Q9*P9</f>
        <v>52.838858450000004</v>
      </c>
    </row>
    <row r="10" spans="1:20" ht="11.25" customHeight="1" x14ac:dyDescent="0.2">
      <c r="A10" s="93"/>
      <c r="B10" s="92" t="s">
        <v>77</v>
      </c>
      <c r="C10" s="2" t="s">
        <v>14</v>
      </c>
      <c r="D10" s="49" t="s">
        <v>36</v>
      </c>
      <c r="E10" s="18">
        <v>49</v>
      </c>
      <c r="F10" s="19">
        <f>F8</f>
        <v>49</v>
      </c>
      <c r="G10" s="19">
        <v>1</v>
      </c>
      <c r="H10" s="20">
        <f t="shared" si="0"/>
        <v>49</v>
      </c>
      <c r="I10" s="21">
        <f>I4</f>
        <v>5.0099999999999999E-2</v>
      </c>
      <c r="J10" s="22">
        <f t="shared" si="1"/>
        <v>2.4548999999999999</v>
      </c>
      <c r="K10" s="19">
        <f t="shared" si="2"/>
        <v>0</v>
      </c>
      <c r="L10" s="18">
        <f t="shared" si="3"/>
        <v>1</v>
      </c>
      <c r="M10" s="23">
        <f t="shared" si="4"/>
        <v>0</v>
      </c>
      <c r="N10" s="24">
        <v>1.67E-2</v>
      </c>
      <c r="O10" s="23">
        <f t="shared" si="5"/>
        <v>0</v>
      </c>
      <c r="P10" s="25">
        <f t="shared" si="6"/>
        <v>2.4548999999999999</v>
      </c>
      <c r="Q10" s="65">
        <f t="shared" si="7"/>
        <v>64.5715</v>
      </c>
      <c r="R10" s="66">
        <f t="shared" si="8"/>
        <v>158.51657534999998</v>
      </c>
    </row>
    <row r="11" spans="1:20" ht="11.25" customHeight="1" x14ac:dyDescent="0.2">
      <c r="A11" s="93"/>
      <c r="B11" s="93"/>
      <c r="C11" s="2" t="s">
        <v>37</v>
      </c>
      <c r="D11" s="49" t="s">
        <v>38</v>
      </c>
      <c r="E11" s="18">
        <v>49</v>
      </c>
      <c r="F11" s="19">
        <f>F4</f>
        <v>49</v>
      </c>
      <c r="G11" s="19">
        <v>1</v>
      </c>
      <c r="H11" s="20">
        <f>(G11*F11)</f>
        <v>49</v>
      </c>
      <c r="I11" s="24">
        <f>I5</f>
        <v>8.3500000000000005E-2</v>
      </c>
      <c r="J11" s="22">
        <f>H11*I11</f>
        <v>4.0914999999999999</v>
      </c>
      <c r="K11" s="19">
        <f>E11-F11</f>
        <v>0</v>
      </c>
      <c r="L11" s="18">
        <f>G11</f>
        <v>1</v>
      </c>
      <c r="M11" s="23">
        <f t="shared" si="4"/>
        <v>0</v>
      </c>
      <c r="N11" s="24">
        <v>1.67E-2</v>
      </c>
      <c r="O11" s="23">
        <f>M11*N11</f>
        <v>0</v>
      </c>
      <c r="P11" s="25">
        <f>SUM(J11,O11)</f>
        <v>4.0914999999999999</v>
      </c>
      <c r="Q11" s="65">
        <f t="shared" si="7"/>
        <v>64.5715</v>
      </c>
      <c r="R11" s="66">
        <f t="shared" si="8"/>
        <v>264.19429224999999</v>
      </c>
    </row>
    <row r="12" spans="1:20" ht="11.25" customHeight="1" x14ac:dyDescent="0.2">
      <c r="A12" s="93"/>
      <c r="B12" s="93"/>
      <c r="C12" s="2" t="s">
        <v>15</v>
      </c>
      <c r="D12" s="49" t="s">
        <v>39</v>
      </c>
      <c r="E12" s="18">
        <v>49</v>
      </c>
      <c r="F12" s="19">
        <f>F10</f>
        <v>49</v>
      </c>
      <c r="G12" s="19">
        <v>2</v>
      </c>
      <c r="H12" s="20">
        <f t="shared" si="0"/>
        <v>98</v>
      </c>
      <c r="I12" s="18">
        <f>I6</f>
        <v>5.0099999999999999E-2</v>
      </c>
      <c r="J12" s="22">
        <f t="shared" si="1"/>
        <v>4.9097999999999997</v>
      </c>
      <c r="K12" s="19">
        <f t="shared" si="2"/>
        <v>0</v>
      </c>
      <c r="L12" s="18">
        <f t="shared" si="3"/>
        <v>2</v>
      </c>
      <c r="M12" s="23">
        <f t="shared" si="4"/>
        <v>0</v>
      </c>
      <c r="N12" s="24">
        <v>1.67E-2</v>
      </c>
      <c r="O12" s="23">
        <f t="shared" si="5"/>
        <v>0</v>
      </c>
      <c r="P12" s="25">
        <f t="shared" si="6"/>
        <v>4.9097999999999997</v>
      </c>
      <c r="Q12" s="65">
        <f t="shared" si="7"/>
        <v>64.5715</v>
      </c>
      <c r="R12" s="66">
        <f t="shared" si="8"/>
        <v>317.03315069999996</v>
      </c>
    </row>
    <row r="13" spans="1:20" ht="11.25" customHeight="1" x14ac:dyDescent="0.2">
      <c r="A13" s="93"/>
      <c r="B13" s="93"/>
      <c r="C13" s="3" t="s">
        <v>43</v>
      </c>
      <c r="D13" s="49" t="s">
        <v>42</v>
      </c>
      <c r="E13" s="18">
        <v>49</v>
      </c>
      <c r="F13" s="19">
        <f>F11</f>
        <v>49</v>
      </c>
      <c r="G13" s="19">
        <v>1</v>
      </c>
      <c r="H13" s="20">
        <f t="shared" ref="H13" si="11">(G13*F13)</f>
        <v>49</v>
      </c>
      <c r="I13" s="24">
        <f>I16</f>
        <v>1.67E-2</v>
      </c>
      <c r="J13" s="22">
        <f t="shared" ref="J13" si="12">H13*I13</f>
        <v>0.81830000000000003</v>
      </c>
      <c r="K13" s="19">
        <f t="shared" ref="K13" si="13">E13-F13</f>
        <v>0</v>
      </c>
      <c r="L13" s="18">
        <f t="shared" ref="L13" si="14">G13</f>
        <v>1</v>
      </c>
      <c r="M13" s="23">
        <f t="shared" ref="M13" si="15">K13*K13</f>
        <v>0</v>
      </c>
      <c r="N13" s="24">
        <v>1.67E-2</v>
      </c>
      <c r="O13" s="23">
        <f t="shared" ref="O13" si="16">M13*N13</f>
        <v>0</v>
      </c>
      <c r="P13" s="25">
        <f t="shared" ref="P13" si="17">SUM(J13,O13)</f>
        <v>0.81830000000000003</v>
      </c>
      <c r="Q13" s="65">
        <f t="shared" si="7"/>
        <v>64.5715</v>
      </c>
      <c r="R13" s="66">
        <f t="shared" si="8"/>
        <v>52.838858450000004</v>
      </c>
    </row>
    <row r="14" spans="1:20" ht="11.25" customHeight="1" x14ac:dyDescent="0.2">
      <c r="A14" s="93"/>
      <c r="B14" s="93"/>
      <c r="C14" s="48" t="s">
        <v>80</v>
      </c>
      <c r="D14" s="60" t="s">
        <v>44</v>
      </c>
      <c r="E14" s="61">
        <v>49</v>
      </c>
      <c r="F14" s="19">
        <v>49</v>
      </c>
      <c r="G14" s="19">
        <v>4</v>
      </c>
      <c r="H14" s="20">
        <f>(G14*F14)</f>
        <v>196</v>
      </c>
      <c r="I14" s="24">
        <f>I15</f>
        <v>5.0099999999999999E-2</v>
      </c>
      <c r="J14" s="22">
        <f>H14*I14</f>
        <v>9.8195999999999994</v>
      </c>
      <c r="K14" s="19">
        <f>E14-F14</f>
        <v>0</v>
      </c>
      <c r="L14" s="18">
        <f>G14</f>
        <v>4</v>
      </c>
      <c r="M14" s="23">
        <f>K14*K14</f>
        <v>0</v>
      </c>
      <c r="N14" s="24">
        <v>1.67E-2</v>
      </c>
      <c r="O14" s="23">
        <f>M14*N14</f>
        <v>0</v>
      </c>
      <c r="P14" s="25">
        <f>SUM(J14,O14)</f>
        <v>9.8195999999999994</v>
      </c>
      <c r="Q14" s="65">
        <f t="shared" si="7"/>
        <v>64.5715</v>
      </c>
      <c r="R14" s="66">
        <f t="shared" si="8"/>
        <v>634.06630139999993</v>
      </c>
    </row>
    <row r="15" spans="1:20" ht="11.25" customHeight="1" x14ac:dyDescent="0.2">
      <c r="A15" s="93"/>
      <c r="B15" s="93"/>
      <c r="C15" s="48" t="s">
        <v>16</v>
      </c>
      <c r="D15" s="60" t="s">
        <v>41</v>
      </c>
      <c r="E15" s="61">
        <v>49</v>
      </c>
      <c r="F15" s="19">
        <f>F12</f>
        <v>49</v>
      </c>
      <c r="G15" s="19">
        <v>4</v>
      </c>
      <c r="H15" s="20">
        <f>(G15*F15)</f>
        <v>196</v>
      </c>
      <c r="I15" s="24">
        <v>5.0099999999999999E-2</v>
      </c>
      <c r="J15" s="22">
        <f>H15*I15</f>
        <v>9.8195999999999994</v>
      </c>
      <c r="K15" s="19">
        <f>E15-F15</f>
        <v>0</v>
      </c>
      <c r="L15" s="18">
        <f>G15</f>
        <v>4</v>
      </c>
      <c r="M15" s="23">
        <f>K15*K15</f>
        <v>0</v>
      </c>
      <c r="N15" s="24">
        <v>1.67E-2</v>
      </c>
      <c r="O15" s="23">
        <f>M15*N15</f>
        <v>0</v>
      </c>
      <c r="P15" s="25">
        <f>SUM(J15,O15)</f>
        <v>9.8195999999999994</v>
      </c>
      <c r="Q15" s="65">
        <f t="shared" si="7"/>
        <v>64.5715</v>
      </c>
      <c r="R15" s="66">
        <f t="shared" si="8"/>
        <v>634.06630139999993</v>
      </c>
    </row>
    <row r="16" spans="1:20" ht="11.25" customHeight="1" x14ac:dyDescent="0.2">
      <c r="A16" s="93"/>
      <c r="B16" s="93"/>
      <c r="C16" s="48" t="s">
        <v>81</v>
      </c>
      <c r="D16" s="60" t="s">
        <v>46</v>
      </c>
      <c r="E16" s="61">
        <v>49</v>
      </c>
      <c r="F16" s="19">
        <v>49</v>
      </c>
      <c r="G16" s="19">
        <v>8</v>
      </c>
      <c r="H16" s="20">
        <f t="shared" ref="H16:H17" si="18">(G16*F16)</f>
        <v>392</v>
      </c>
      <c r="I16" s="64">
        <v>1.67E-2</v>
      </c>
      <c r="J16" s="22">
        <f>H16*I16</f>
        <v>6.5464000000000002</v>
      </c>
      <c r="K16" s="19">
        <f>E16-F16</f>
        <v>0</v>
      </c>
      <c r="L16" s="18">
        <f>G16</f>
        <v>8</v>
      </c>
      <c r="M16" s="23">
        <f>K16*K16</f>
        <v>0</v>
      </c>
      <c r="N16" s="24">
        <f>N15</f>
        <v>1.67E-2</v>
      </c>
      <c r="O16" s="23">
        <f>M16*N16</f>
        <v>0</v>
      </c>
      <c r="P16" s="25">
        <f>SUM(J16,O16)</f>
        <v>6.5464000000000002</v>
      </c>
      <c r="Q16" s="65">
        <f t="shared" si="7"/>
        <v>64.5715</v>
      </c>
      <c r="R16" s="66">
        <f t="shared" si="8"/>
        <v>422.71086760000003</v>
      </c>
    </row>
    <row r="17" spans="1:18" ht="11.25" customHeight="1" x14ac:dyDescent="0.2">
      <c r="A17" s="93"/>
      <c r="B17" s="93"/>
      <c r="C17" s="48" t="s">
        <v>87</v>
      </c>
      <c r="D17" s="60" t="s">
        <v>55</v>
      </c>
      <c r="E17" s="61">
        <v>12</v>
      </c>
      <c r="F17" s="19">
        <v>12</v>
      </c>
      <c r="G17" s="19">
        <v>4</v>
      </c>
      <c r="H17" s="20">
        <f t="shared" si="18"/>
        <v>48</v>
      </c>
      <c r="I17" s="67">
        <v>8.3500000000000005E-2</v>
      </c>
      <c r="J17" s="22">
        <f>H17*I17</f>
        <v>4.008</v>
      </c>
      <c r="K17" s="19">
        <f>E17-F17</f>
        <v>0</v>
      </c>
      <c r="L17" s="18">
        <f>G17</f>
        <v>4</v>
      </c>
      <c r="M17" s="23">
        <f>K17*K17</f>
        <v>0</v>
      </c>
      <c r="N17" s="24">
        <f>N16</f>
        <v>1.67E-2</v>
      </c>
      <c r="O17" s="23">
        <f>M17*N17</f>
        <v>0</v>
      </c>
      <c r="P17" s="25">
        <f>SUM(J17,O17)</f>
        <v>4.008</v>
      </c>
      <c r="Q17" s="65">
        <f t="shared" si="7"/>
        <v>64.5715</v>
      </c>
      <c r="R17" s="66">
        <f t="shared" si="8"/>
        <v>258.802572</v>
      </c>
    </row>
    <row r="18" spans="1:18" ht="11.25" customHeight="1" x14ac:dyDescent="0.2">
      <c r="A18" s="94"/>
      <c r="B18" s="94"/>
      <c r="C18" s="2" t="s">
        <v>24</v>
      </c>
      <c r="D18" s="49" t="s">
        <v>45</v>
      </c>
      <c r="E18" s="18">
        <f>E15</f>
        <v>49</v>
      </c>
      <c r="F18" s="19">
        <f>E18</f>
        <v>49</v>
      </c>
      <c r="G18" s="19">
        <v>4</v>
      </c>
      <c r="H18" s="20">
        <f t="shared" si="0"/>
        <v>196</v>
      </c>
      <c r="I18" s="24">
        <v>0.5</v>
      </c>
      <c r="J18" s="22">
        <f t="shared" si="1"/>
        <v>98</v>
      </c>
      <c r="K18" s="19">
        <f t="shared" si="2"/>
        <v>0</v>
      </c>
      <c r="L18" s="18">
        <f t="shared" si="3"/>
        <v>4</v>
      </c>
      <c r="M18" s="23">
        <f t="shared" si="4"/>
        <v>0</v>
      </c>
      <c r="N18" s="24">
        <f>0.0167</f>
        <v>1.67E-2</v>
      </c>
      <c r="O18" s="23">
        <f t="shared" si="5"/>
        <v>0</v>
      </c>
      <c r="P18" s="25">
        <f t="shared" si="6"/>
        <v>98</v>
      </c>
      <c r="Q18" s="65">
        <f t="shared" si="7"/>
        <v>64.5715</v>
      </c>
      <c r="R18" s="66">
        <f t="shared" si="8"/>
        <v>6328.0069999999996</v>
      </c>
    </row>
    <row r="19" spans="1:18" x14ac:dyDescent="0.2">
      <c r="A19" s="97" t="s">
        <v>17</v>
      </c>
      <c r="B19" s="97"/>
      <c r="C19" s="97"/>
      <c r="D19" s="50"/>
      <c r="E19" s="26">
        <f>SUM(E10,E4)</f>
        <v>98</v>
      </c>
      <c r="F19" s="27">
        <f>F4+F10</f>
        <v>98</v>
      </c>
      <c r="G19" s="27">
        <f>H19/F19</f>
        <v>16.489795918367346</v>
      </c>
      <c r="H19" s="28">
        <f>SUM(H4:H18)</f>
        <v>1616</v>
      </c>
      <c r="I19" s="29">
        <f>J19/H19</f>
        <v>0.10616553217821782</v>
      </c>
      <c r="J19" s="30">
        <f>SUM(J4:J18)</f>
        <v>171.5635</v>
      </c>
      <c r="K19" s="27">
        <f>E19-F19</f>
        <v>0</v>
      </c>
      <c r="L19" s="26">
        <v>0</v>
      </c>
      <c r="M19" s="31">
        <v>0</v>
      </c>
      <c r="N19" s="29">
        <v>0</v>
      </c>
      <c r="O19" s="31">
        <f>SUM(O4:O18)</f>
        <v>0</v>
      </c>
      <c r="P19" s="32">
        <f>SUM(J19,O19)</f>
        <v>171.5635</v>
      </c>
      <c r="Q19" s="72"/>
      <c r="R19" s="73">
        <f>SUM(R4:R18)</f>
        <v>11078.11254025</v>
      </c>
    </row>
    <row r="20" spans="1:18" ht="11.25" customHeight="1" x14ac:dyDescent="0.2">
      <c r="A20" s="100" t="s">
        <v>18</v>
      </c>
      <c r="B20" s="100" t="s">
        <v>76</v>
      </c>
      <c r="C20" s="3" t="s">
        <v>19</v>
      </c>
      <c r="D20" s="51" t="s">
        <v>66</v>
      </c>
      <c r="E20" s="18">
        <v>4</v>
      </c>
      <c r="F20" s="19">
        <v>4</v>
      </c>
      <c r="G20" s="19">
        <v>1</v>
      </c>
      <c r="H20" s="20">
        <f t="shared" ref="H20:H36" si="19">(G20*F20)</f>
        <v>4</v>
      </c>
      <c r="I20" s="24">
        <v>2</v>
      </c>
      <c r="J20" s="22">
        <f t="shared" ref="J20:J37" si="20">H20*I20</f>
        <v>8</v>
      </c>
      <c r="K20" s="19">
        <f t="shared" ref="K20:K28" si="21">E20-F20</f>
        <v>0</v>
      </c>
      <c r="L20" s="18">
        <f t="shared" ref="L20:L29" si="22">G20</f>
        <v>1</v>
      </c>
      <c r="M20" s="23">
        <f t="shared" ref="M20:M28" si="23">L20*K20</f>
        <v>0</v>
      </c>
      <c r="N20" s="24">
        <v>1.67E-2</v>
      </c>
      <c r="O20" s="22">
        <f t="shared" ref="O20:O29" si="24">M20*N20</f>
        <v>0</v>
      </c>
      <c r="P20" s="25">
        <f>SUM(J20,O20)</f>
        <v>8</v>
      </c>
      <c r="Q20" s="65">
        <f>43.06*1.33</f>
        <v>57.269800000000004</v>
      </c>
      <c r="R20" s="69">
        <f>P20*Q20</f>
        <v>458.15840000000003</v>
      </c>
    </row>
    <row r="21" spans="1:18" ht="11.25" customHeight="1" x14ac:dyDescent="0.2">
      <c r="A21" s="100"/>
      <c r="B21" s="100"/>
      <c r="C21" s="3" t="s">
        <v>101</v>
      </c>
      <c r="D21" s="51"/>
      <c r="E21" s="18">
        <v>3</v>
      </c>
      <c r="F21" s="19">
        <v>3</v>
      </c>
      <c r="G21" s="19">
        <v>1</v>
      </c>
      <c r="H21" s="20">
        <f t="shared" ref="H21" si="25">(G21*F21)</f>
        <v>3</v>
      </c>
      <c r="I21" s="24">
        <v>9.6513000000000009</v>
      </c>
      <c r="J21" s="22">
        <f t="shared" ref="J21" si="26">H21*I21</f>
        <v>28.953900000000004</v>
      </c>
      <c r="K21" s="19">
        <f t="shared" ref="K21" si="27">E21-F21</f>
        <v>0</v>
      </c>
      <c r="L21" s="18">
        <f t="shared" ref="L21" si="28">G21</f>
        <v>1</v>
      </c>
      <c r="M21" s="23">
        <f t="shared" ref="M21" si="29">L21*K21</f>
        <v>0</v>
      </c>
      <c r="N21" s="24">
        <v>1.67E-2</v>
      </c>
      <c r="O21" s="22">
        <f t="shared" ref="O21" si="30">M21*N21</f>
        <v>0</v>
      </c>
      <c r="P21" s="25">
        <f>SUM(J21,O21)</f>
        <v>28.953900000000004</v>
      </c>
      <c r="Q21" s="65">
        <f>43.06*1.33</f>
        <v>57.269800000000004</v>
      </c>
      <c r="R21" s="69">
        <f>P21*Q21</f>
        <v>1658.1840622200004</v>
      </c>
    </row>
    <row r="22" spans="1:18" ht="11.25" customHeight="1" x14ac:dyDescent="0.2">
      <c r="A22" s="100"/>
      <c r="B22" s="100"/>
      <c r="C22" s="2" t="s">
        <v>20</v>
      </c>
      <c r="D22" s="49" t="s">
        <v>40</v>
      </c>
      <c r="E22" s="18">
        <v>630</v>
      </c>
      <c r="F22" s="19">
        <f>E22</f>
        <v>630</v>
      </c>
      <c r="G22" s="19">
        <v>1</v>
      </c>
      <c r="H22" s="20">
        <f t="shared" si="19"/>
        <v>630</v>
      </c>
      <c r="I22" s="18">
        <v>5.0099999999999999E-2</v>
      </c>
      <c r="J22" s="22">
        <f t="shared" si="20"/>
        <v>31.562999999999999</v>
      </c>
      <c r="K22" s="19">
        <f t="shared" si="21"/>
        <v>0</v>
      </c>
      <c r="L22" s="18">
        <f t="shared" si="22"/>
        <v>1</v>
      </c>
      <c r="M22" s="23">
        <f t="shared" si="23"/>
        <v>0</v>
      </c>
      <c r="N22" s="24">
        <v>1.67E-2</v>
      </c>
      <c r="O22" s="22">
        <f t="shared" si="24"/>
        <v>0</v>
      </c>
      <c r="P22" s="25">
        <f t="shared" ref="P22:P29" si="31">SUM(J22,O22)</f>
        <v>31.562999999999999</v>
      </c>
      <c r="Q22" s="65">
        <f t="shared" ref="Q22:Q44" si="32">43.06*1.33</f>
        <v>57.269800000000004</v>
      </c>
      <c r="R22" s="69">
        <f t="shared" ref="R22:R43" si="33">P22*Q22</f>
        <v>1807.6066974</v>
      </c>
    </row>
    <row r="23" spans="1:18" ht="11.25" customHeight="1" x14ac:dyDescent="0.2">
      <c r="A23" s="100"/>
      <c r="B23" s="100"/>
      <c r="C23" s="2" t="s">
        <v>85</v>
      </c>
      <c r="D23" s="49" t="s">
        <v>47</v>
      </c>
      <c r="E23" s="18">
        <v>630</v>
      </c>
      <c r="F23" s="19">
        <f>E23</f>
        <v>630</v>
      </c>
      <c r="G23" s="19">
        <v>1</v>
      </c>
      <c r="H23" s="20">
        <f t="shared" si="19"/>
        <v>630</v>
      </c>
      <c r="I23" s="18">
        <v>5.0099999999999999E-2</v>
      </c>
      <c r="J23" s="22">
        <f t="shared" si="20"/>
        <v>31.562999999999999</v>
      </c>
      <c r="K23" s="19">
        <f t="shared" si="21"/>
        <v>0</v>
      </c>
      <c r="L23" s="18">
        <f t="shared" si="22"/>
        <v>1</v>
      </c>
      <c r="M23" s="23">
        <f t="shared" si="23"/>
        <v>0</v>
      </c>
      <c r="N23" s="24">
        <v>1.67E-2</v>
      </c>
      <c r="O23" s="22">
        <f t="shared" si="24"/>
        <v>0</v>
      </c>
      <c r="P23" s="25">
        <f t="shared" si="31"/>
        <v>31.562999999999999</v>
      </c>
      <c r="Q23" s="65">
        <f t="shared" si="32"/>
        <v>57.269800000000004</v>
      </c>
      <c r="R23" s="69">
        <f t="shared" si="33"/>
        <v>1807.6066974</v>
      </c>
    </row>
    <row r="24" spans="1:18" ht="11.25" customHeight="1" x14ac:dyDescent="0.2">
      <c r="A24" s="100"/>
      <c r="B24" s="100"/>
      <c r="C24" s="2" t="s">
        <v>15</v>
      </c>
      <c r="D24" s="49" t="s">
        <v>39</v>
      </c>
      <c r="E24" s="18">
        <v>630</v>
      </c>
      <c r="F24" s="19">
        <f>E24</f>
        <v>630</v>
      </c>
      <c r="G24" s="19">
        <v>2</v>
      </c>
      <c r="H24" s="20">
        <f t="shared" si="19"/>
        <v>1260</v>
      </c>
      <c r="I24" s="18">
        <f>I6</f>
        <v>5.0099999999999999E-2</v>
      </c>
      <c r="J24" s="22">
        <f t="shared" si="20"/>
        <v>63.125999999999998</v>
      </c>
      <c r="K24" s="19">
        <f t="shared" si="21"/>
        <v>0</v>
      </c>
      <c r="L24" s="18">
        <f t="shared" si="22"/>
        <v>2</v>
      </c>
      <c r="M24" s="23">
        <f t="shared" si="23"/>
        <v>0</v>
      </c>
      <c r="N24" s="24">
        <v>1.67E-2</v>
      </c>
      <c r="O24" s="22">
        <f t="shared" si="24"/>
        <v>0</v>
      </c>
      <c r="P24" s="25">
        <f t="shared" si="31"/>
        <v>63.125999999999998</v>
      </c>
      <c r="Q24" s="65">
        <f t="shared" si="32"/>
        <v>57.269800000000004</v>
      </c>
      <c r="R24" s="69">
        <f t="shared" si="33"/>
        <v>3615.2133948000001</v>
      </c>
    </row>
    <row r="25" spans="1:18" ht="11.25" customHeight="1" x14ac:dyDescent="0.2">
      <c r="A25" s="100"/>
      <c r="B25" s="100"/>
      <c r="C25" s="3" t="s">
        <v>22</v>
      </c>
      <c r="D25" s="51" t="s">
        <v>48</v>
      </c>
      <c r="E25" s="18">
        <f>E26</f>
        <v>630</v>
      </c>
      <c r="F25" s="19">
        <f>E25</f>
        <v>630</v>
      </c>
      <c r="G25" s="19">
        <v>1</v>
      </c>
      <c r="H25" s="20">
        <f>(G25*F25)</f>
        <v>630</v>
      </c>
      <c r="I25" s="24">
        <v>5.0099999999999999E-2</v>
      </c>
      <c r="J25" s="22">
        <f>H25*I25</f>
        <v>31.562999999999999</v>
      </c>
      <c r="K25" s="19">
        <f>E25-F25</f>
        <v>0</v>
      </c>
      <c r="L25" s="18">
        <f>G25</f>
        <v>1</v>
      </c>
      <c r="M25" s="23">
        <f>L25*K25</f>
        <v>0</v>
      </c>
      <c r="N25" s="24">
        <v>1.67E-2</v>
      </c>
      <c r="O25" s="22">
        <f>M25*N25</f>
        <v>0</v>
      </c>
      <c r="P25" s="25">
        <f>SUM(J25,O25)</f>
        <v>31.562999999999999</v>
      </c>
      <c r="Q25" s="65">
        <f t="shared" si="32"/>
        <v>57.269800000000004</v>
      </c>
      <c r="R25" s="69">
        <f t="shared" si="33"/>
        <v>1807.6066974</v>
      </c>
    </row>
    <row r="26" spans="1:18" x14ac:dyDescent="0.2">
      <c r="A26" s="100"/>
      <c r="B26" s="100"/>
      <c r="C26" s="3" t="s">
        <v>21</v>
      </c>
      <c r="D26" s="51" t="s">
        <v>42</v>
      </c>
      <c r="E26" s="18">
        <v>630</v>
      </c>
      <c r="F26" s="19">
        <f>E26</f>
        <v>630</v>
      </c>
      <c r="G26" s="19">
        <v>1</v>
      </c>
      <c r="H26" s="20">
        <f t="shared" si="19"/>
        <v>630</v>
      </c>
      <c r="I26" s="24">
        <f>I13</f>
        <v>1.67E-2</v>
      </c>
      <c r="J26" s="22">
        <f t="shared" si="20"/>
        <v>10.520999999999999</v>
      </c>
      <c r="K26" s="19">
        <f t="shared" si="21"/>
        <v>0</v>
      </c>
      <c r="L26" s="18">
        <f t="shared" si="22"/>
        <v>1</v>
      </c>
      <c r="M26" s="23">
        <f t="shared" si="23"/>
        <v>0</v>
      </c>
      <c r="N26" s="24">
        <v>1.67E-2</v>
      </c>
      <c r="O26" s="22">
        <f t="shared" si="24"/>
        <v>0</v>
      </c>
      <c r="P26" s="25">
        <f t="shared" si="31"/>
        <v>10.520999999999999</v>
      </c>
      <c r="Q26" s="65">
        <f t="shared" si="32"/>
        <v>57.269800000000004</v>
      </c>
      <c r="R26" s="69">
        <f t="shared" si="33"/>
        <v>602.53556579999997</v>
      </c>
    </row>
    <row r="27" spans="1:18" ht="11.25" customHeight="1" x14ac:dyDescent="0.2">
      <c r="A27" s="100"/>
      <c r="B27" s="100"/>
      <c r="C27" s="3" t="s">
        <v>50</v>
      </c>
      <c r="D27" s="51" t="s">
        <v>49</v>
      </c>
      <c r="E27" s="18">
        <v>630</v>
      </c>
      <c r="F27" s="19">
        <v>630</v>
      </c>
      <c r="G27" s="19">
        <v>1</v>
      </c>
      <c r="H27" s="20">
        <f t="shared" si="19"/>
        <v>630</v>
      </c>
      <c r="I27" s="24">
        <f>I25</f>
        <v>5.0099999999999999E-2</v>
      </c>
      <c r="J27" s="22">
        <f t="shared" si="20"/>
        <v>31.562999999999999</v>
      </c>
      <c r="K27" s="19">
        <f t="shared" si="21"/>
        <v>0</v>
      </c>
      <c r="L27" s="18">
        <f t="shared" si="22"/>
        <v>1</v>
      </c>
      <c r="M27" s="23">
        <f t="shared" si="23"/>
        <v>0</v>
      </c>
      <c r="N27" s="24">
        <v>1.67E-2</v>
      </c>
      <c r="O27" s="22">
        <f t="shared" si="24"/>
        <v>0</v>
      </c>
      <c r="P27" s="25">
        <f t="shared" si="31"/>
        <v>31.562999999999999</v>
      </c>
      <c r="Q27" s="65">
        <f t="shared" si="32"/>
        <v>57.269800000000004</v>
      </c>
      <c r="R27" s="69">
        <f t="shared" si="33"/>
        <v>1807.6066974</v>
      </c>
    </row>
    <row r="28" spans="1:18" ht="11.25" customHeight="1" x14ac:dyDescent="0.2">
      <c r="A28" s="100"/>
      <c r="B28" s="100"/>
      <c r="C28" s="3" t="s">
        <v>98</v>
      </c>
      <c r="D28" s="51" t="s">
        <v>51</v>
      </c>
      <c r="E28" s="18">
        <v>630</v>
      </c>
      <c r="F28" s="19">
        <v>535</v>
      </c>
      <c r="G28" s="19">
        <v>1</v>
      </c>
      <c r="H28" s="20">
        <v>535</v>
      </c>
      <c r="I28" s="24">
        <v>1</v>
      </c>
      <c r="J28" s="22">
        <f t="shared" si="20"/>
        <v>535</v>
      </c>
      <c r="K28" s="19">
        <f t="shared" si="21"/>
        <v>95</v>
      </c>
      <c r="L28" s="18">
        <f t="shared" si="22"/>
        <v>1</v>
      </c>
      <c r="M28" s="23">
        <f t="shared" si="23"/>
        <v>95</v>
      </c>
      <c r="N28" s="24">
        <v>1.67E-2</v>
      </c>
      <c r="O28" s="22">
        <f t="shared" si="24"/>
        <v>1.5865</v>
      </c>
      <c r="P28" s="25">
        <f t="shared" si="31"/>
        <v>536.5865</v>
      </c>
      <c r="Q28" s="65">
        <f t="shared" si="32"/>
        <v>57.269800000000004</v>
      </c>
      <c r="R28" s="69">
        <f t="shared" si="33"/>
        <v>30730.201537700003</v>
      </c>
    </row>
    <row r="29" spans="1:18" ht="11.25" customHeight="1" x14ac:dyDescent="0.2">
      <c r="A29" s="100"/>
      <c r="B29" s="100"/>
      <c r="C29" s="2" t="s">
        <v>96</v>
      </c>
      <c r="D29" s="49" t="s">
        <v>52</v>
      </c>
      <c r="E29" s="18">
        <v>630</v>
      </c>
      <c r="F29" s="19">
        <f>E29</f>
        <v>630</v>
      </c>
      <c r="G29" s="19">
        <v>1</v>
      </c>
      <c r="H29" s="20">
        <f t="shared" si="19"/>
        <v>630</v>
      </c>
      <c r="I29" s="24">
        <v>5.0099999999999999E-2</v>
      </c>
      <c r="J29" s="22">
        <f t="shared" si="20"/>
        <v>31.562999999999999</v>
      </c>
      <c r="K29" s="19">
        <f>E29-F29</f>
        <v>0</v>
      </c>
      <c r="L29" s="18">
        <f t="shared" si="22"/>
        <v>1</v>
      </c>
      <c r="M29" s="33">
        <v>0</v>
      </c>
      <c r="N29" s="24">
        <v>1.67E-2</v>
      </c>
      <c r="O29" s="22">
        <f t="shared" si="24"/>
        <v>0</v>
      </c>
      <c r="P29" s="25">
        <f t="shared" si="31"/>
        <v>31.562999999999999</v>
      </c>
      <c r="Q29" s="65">
        <f t="shared" si="32"/>
        <v>57.269800000000004</v>
      </c>
      <c r="R29" s="69">
        <f t="shared" si="33"/>
        <v>1807.6066974</v>
      </c>
    </row>
    <row r="30" spans="1:18" ht="11.25" customHeight="1" x14ac:dyDescent="0.2">
      <c r="A30" s="100"/>
      <c r="B30" s="100"/>
      <c r="C30" s="68" t="s">
        <v>93</v>
      </c>
      <c r="D30" s="49" t="s">
        <v>46</v>
      </c>
      <c r="E30" s="18">
        <v>630</v>
      </c>
      <c r="F30" s="19">
        <v>630</v>
      </c>
      <c r="G30" s="19">
        <v>4</v>
      </c>
      <c r="H30" s="20">
        <f t="shared" si="19"/>
        <v>2520</v>
      </c>
      <c r="I30" s="24">
        <f>I26</f>
        <v>1.67E-2</v>
      </c>
      <c r="J30" s="22">
        <f t="shared" ref="J30:J31" si="34">H30*I30</f>
        <v>42.083999999999996</v>
      </c>
      <c r="K30" s="19">
        <f t="shared" ref="K30:K31" si="35">E30-F30</f>
        <v>0</v>
      </c>
      <c r="L30" s="18">
        <f t="shared" ref="L30:L31" si="36">G30</f>
        <v>4</v>
      </c>
      <c r="M30" s="33">
        <v>0</v>
      </c>
      <c r="N30" s="24">
        <v>1.67E-2</v>
      </c>
      <c r="O30" s="22">
        <f t="shared" ref="O30:O31" si="37">M30*N30</f>
        <v>0</v>
      </c>
      <c r="P30" s="25">
        <f t="shared" ref="P30:P31" si="38">SUM(J30,O30)</f>
        <v>42.083999999999996</v>
      </c>
      <c r="Q30" s="65">
        <f t="shared" si="32"/>
        <v>57.269800000000004</v>
      </c>
      <c r="R30" s="69">
        <f t="shared" si="33"/>
        <v>2410.1422631999999</v>
      </c>
    </row>
    <row r="31" spans="1:18" ht="11.25" customHeight="1" x14ac:dyDescent="0.2">
      <c r="A31" s="100"/>
      <c r="B31" s="100"/>
      <c r="C31" s="2" t="s">
        <v>84</v>
      </c>
      <c r="D31" s="49" t="s">
        <v>53</v>
      </c>
      <c r="E31" s="18">
        <v>157</v>
      </c>
      <c r="F31" s="19">
        <f>E31</f>
        <v>157</v>
      </c>
      <c r="G31" s="19">
        <v>1</v>
      </c>
      <c r="H31" s="20">
        <f t="shared" si="19"/>
        <v>157</v>
      </c>
      <c r="I31" s="24">
        <f>I17</f>
        <v>8.3500000000000005E-2</v>
      </c>
      <c r="J31" s="22">
        <f t="shared" si="34"/>
        <v>13.109500000000001</v>
      </c>
      <c r="K31" s="19">
        <f t="shared" si="35"/>
        <v>0</v>
      </c>
      <c r="L31" s="18">
        <f t="shared" si="36"/>
        <v>1</v>
      </c>
      <c r="M31" s="33">
        <v>0</v>
      </c>
      <c r="N31" s="24">
        <v>1.67E-2</v>
      </c>
      <c r="O31" s="22">
        <f t="shared" si="37"/>
        <v>0</v>
      </c>
      <c r="P31" s="25">
        <f t="shared" si="38"/>
        <v>13.109500000000001</v>
      </c>
      <c r="Q31" s="65">
        <f t="shared" si="32"/>
        <v>57.269800000000004</v>
      </c>
      <c r="R31" s="69">
        <f t="shared" si="33"/>
        <v>750.77844310000012</v>
      </c>
    </row>
    <row r="32" spans="1:18" ht="11.25" customHeight="1" x14ac:dyDescent="0.2">
      <c r="A32" s="100"/>
      <c r="B32" s="100"/>
      <c r="C32" s="2" t="s">
        <v>95</v>
      </c>
      <c r="D32" s="49" t="s">
        <v>56</v>
      </c>
      <c r="E32" s="18">
        <v>630</v>
      </c>
      <c r="F32" s="19">
        <v>504</v>
      </c>
      <c r="G32" s="19">
        <v>1</v>
      </c>
      <c r="H32" s="20">
        <f>(G32*F32)</f>
        <v>504</v>
      </c>
      <c r="I32" s="24">
        <v>1.75</v>
      </c>
      <c r="J32" s="22">
        <f>H32*I32</f>
        <v>882</v>
      </c>
      <c r="K32" s="19">
        <f>E32-F32</f>
        <v>126</v>
      </c>
      <c r="L32" s="18">
        <f>G32</f>
        <v>1</v>
      </c>
      <c r="M32" s="20">
        <f>L32*K32</f>
        <v>126</v>
      </c>
      <c r="N32" s="24">
        <v>1.67E-2</v>
      </c>
      <c r="O32" s="22">
        <f>M32*N32</f>
        <v>2.1042000000000001</v>
      </c>
      <c r="P32" s="25">
        <f>SUM(J32,O32)</f>
        <v>884.10419999999999</v>
      </c>
      <c r="Q32" s="65">
        <f t="shared" si="32"/>
        <v>57.269800000000004</v>
      </c>
      <c r="R32" s="69">
        <f t="shared" si="33"/>
        <v>50632.470713160001</v>
      </c>
    </row>
    <row r="33" spans="1:18" ht="11.25" customHeight="1" x14ac:dyDescent="0.2">
      <c r="A33" s="100"/>
      <c r="B33" s="100"/>
      <c r="C33" s="12" t="s">
        <v>26</v>
      </c>
      <c r="D33" s="88" t="s">
        <v>57</v>
      </c>
      <c r="E33" s="19">
        <v>630</v>
      </c>
      <c r="F33" s="19">
        <f>F27</f>
        <v>630</v>
      </c>
      <c r="G33" s="19">
        <v>1</v>
      </c>
      <c r="H33" s="20">
        <f>(G33*F33)</f>
        <v>630</v>
      </c>
      <c r="I33" s="24">
        <f>I29</f>
        <v>5.0099999999999999E-2</v>
      </c>
      <c r="J33" s="22">
        <f t="shared" ref="J33" si="39">H33*I33</f>
        <v>31.562999999999999</v>
      </c>
      <c r="K33" s="19">
        <f>E33-F33</f>
        <v>0</v>
      </c>
      <c r="L33" s="18">
        <f>G33</f>
        <v>1</v>
      </c>
      <c r="M33" s="33">
        <v>0</v>
      </c>
      <c r="N33" s="24">
        <v>1.67E-2</v>
      </c>
      <c r="O33" s="22">
        <f>M33*N33</f>
        <v>0</v>
      </c>
      <c r="P33" s="25">
        <f>SUM(J33,O33)</f>
        <v>31.562999999999999</v>
      </c>
      <c r="Q33" s="65">
        <f t="shared" si="32"/>
        <v>57.269800000000004</v>
      </c>
      <c r="R33" s="69">
        <f t="shared" si="33"/>
        <v>1807.6066974</v>
      </c>
    </row>
    <row r="34" spans="1:18" ht="11.25" customHeight="1" x14ac:dyDescent="0.2">
      <c r="A34" s="100"/>
      <c r="B34" s="100"/>
      <c r="C34" s="2" t="s">
        <v>99</v>
      </c>
      <c r="D34" s="49" t="s">
        <v>58</v>
      </c>
      <c r="E34" s="19">
        <f>E33</f>
        <v>630</v>
      </c>
      <c r="F34" s="19">
        <f>F28</f>
        <v>535</v>
      </c>
      <c r="G34" s="19">
        <v>1</v>
      </c>
      <c r="H34" s="20">
        <f>(G34*F34)</f>
        <v>535</v>
      </c>
      <c r="I34" s="24">
        <v>1</v>
      </c>
      <c r="J34" s="22">
        <f>H34*I34</f>
        <v>535</v>
      </c>
      <c r="K34" s="19">
        <f t="shared" ref="K34:K43" si="40">E34-F34</f>
        <v>95</v>
      </c>
      <c r="L34" s="18">
        <f t="shared" ref="L34:L43" si="41">G34</f>
        <v>1</v>
      </c>
      <c r="M34" s="20">
        <f t="shared" ref="M34:M43" si="42">L34*K34</f>
        <v>95</v>
      </c>
      <c r="N34" s="24">
        <v>1.67E-2</v>
      </c>
      <c r="O34" s="22">
        <f t="shared" ref="O34:O43" si="43">M34*N34</f>
        <v>1.5865</v>
      </c>
      <c r="P34" s="25">
        <f t="shared" ref="P34:P43" si="44">SUM(J34,O34)</f>
        <v>536.5865</v>
      </c>
      <c r="Q34" s="65">
        <f t="shared" si="32"/>
        <v>57.269800000000004</v>
      </c>
      <c r="R34" s="69">
        <f t="shared" si="33"/>
        <v>30730.201537700003</v>
      </c>
    </row>
    <row r="35" spans="1:18" ht="11.25" customHeight="1" x14ac:dyDescent="0.2">
      <c r="A35" s="100"/>
      <c r="B35" s="100"/>
      <c r="C35" s="12" t="s">
        <v>91</v>
      </c>
      <c r="D35" s="88" t="s">
        <v>59</v>
      </c>
      <c r="E35" s="19">
        <f>E34</f>
        <v>630</v>
      </c>
      <c r="F35" s="19">
        <f>E35</f>
        <v>630</v>
      </c>
      <c r="G35" s="19">
        <v>1</v>
      </c>
      <c r="H35" s="20">
        <f t="shared" si="19"/>
        <v>630</v>
      </c>
      <c r="I35" s="18">
        <v>8.3500000000000005E-2</v>
      </c>
      <c r="J35" s="22">
        <f t="shared" si="20"/>
        <v>52.605000000000004</v>
      </c>
      <c r="K35" s="19">
        <f t="shared" si="40"/>
        <v>0</v>
      </c>
      <c r="L35" s="18">
        <f t="shared" si="41"/>
        <v>1</v>
      </c>
      <c r="M35" s="33">
        <f t="shared" si="42"/>
        <v>0</v>
      </c>
      <c r="N35" s="24">
        <v>1.67E-2</v>
      </c>
      <c r="O35" s="22">
        <f t="shared" si="43"/>
        <v>0</v>
      </c>
      <c r="P35" s="25">
        <f t="shared" si="44"/>
        <v>52.605000000000004</v>
      </c>
      <c r="Q35" s="65">
        <f t="shared" si="32"/>
        <v>57.269800000000004</v>
      </c>
      <c r="R35" s="69">
        <f t="shared" si="33"/>
        <v>3012.6778290000002</v>
      </c>
    </row>
    <row r="36" spans="1:18" ht="11.25" customHeight="1" x14ac:dyDescent="0.2">
      <c r="A36" s="100"/>
      <c r="B36" s="100"/>
      <c r="C36" s="12" t="s">
        <v>90</v>
      </c>
      <c r="D36" s="88" t="s">
        <v>60</v>
      </c>
      <c r="E36" s="19">
        <f>E35</f>
        <v>630</v>
      </c>
      <c r="F36" s="19">
        <f>F35</f>
        <v>630</v>
      </c>
      <c r="G36" s="19">
        <v>1</v>
      </c>
      <c r="H36" s="20">
        <f t="shared" si="19"/>
        <v>630</v>
      </c>
      <c r="I36" s="18">
        <v>8.3500000000000005E-2</v>
      </c>
      <c r="J36" s="22">
        <f t="shared" si="20"/>
        <v>52.605000000000004</v>
      </c>
      <c r="K36" s="19">
        <f t="shared" si="40"/>
        <v>0</v>
      </c>
      <c r="L36" s="18">
        <f t="shared" si="41"/>
        <v>1</v>
      </c>
      <c r="M36" s="33">
        <f t="shared" si="42"/>
        <v>0</v>
      </c>
      <c r="N36" s="24">
        <v>1.67E-2</v>
      </c>
      <c r="O36" s="22">
        <f t="shared" si="43"/>
        <v>0</v>
      </c>
      <c r="P36" s="25">
        <f t="shared" si="44"/>
        <v>52.605000000000004</v>
      </c>
      <c r="Q36" s="65">
        <f t="shared" si="32"/>
        <v>57.269800000000004</v>
      </c>
      <c r="R36" s="69">
        <f t="shared" si="33"/>
        <v>3012.6778290000002</v>
      </c>
    </row>
    <row r="37" spans="1:18" ht="11.25" customHeight="1" x14ac:dyDescent="0.2">
      <c r="A37" s="100"/>
      <c r="B37" s="100"/>
      <c r="C37" s="12" t="s">
        <v>93</v>
      </c>
      <c r="D37" s="88" t="s">
        <v>46</v>
      </c>
      <c r="E37" s="18">
        <v>630</v>
      </c>
      <c r="F37" s="19">
        <v>630</v>
      </c>
      <c r="G37" s="19">
        <v>4</v>
      </c>
      <c r="H37" s="20">
        <f t="shared" ref="H37" si="45">(G37*F37)</f>
        <v>2520</v>
      </c>
      <c r="I37" s="24">
        <f>I26</f>
        <v>1.67E-2</v>
      </c>
      <c r="J37" s="22">
        <f t="shared" si="20"/>
        <v>42.083999999999996</v>
      </c>
      <c r="K37" s="19">
        <f t="shared" si="40"/>
        <v>0</v>
      </c>
      <c r="L37" s="18">
        <f t="shared" si="41"/>
        <v>4</v>
      </c>
      <c r="M37" s="33">
        <v>0</v>
      </c>
      <c r="N37" s="24">
        <v>1.67E-2</v>
      </c>
      <c r="O37" s="22">
        <f t="shared" si="43"/>
        <v>0</v>
      </c>
      <c r="P37" s="25">
        <f t="shared" si="44"/>
        <v>42.083999999999996</v>
      </c>
      <c r="Q37" s="65">
        <f t="shared" si="32"/>
        <v>57.269800000000004</v>
      </c>
      <c r="R37" s="69">
        <f t="shared" si="33"/>
        <v>2410.1422631999999</v>
      </c>
    </row>
    <row r="38" spans="1:18" ht="11.25" customHeight="1" x14ac:dyDescent="0.2">
      <c r="A38" s="100"/>
      <c r="B38" s="100"/>
      <c r="C38" s="12" t="s">
        <v>83</v>
      </c>
      <c r="D38" s="88" t="s">
        <v>61</v>
      </c>
      <c r="E38" s="19">
        <v>157</v>
      </c>
      <c r="F38" s="19">
        <f>E38</f>
        <v>157</v>
      </c>
      <c r="G38" s="19">
        <v>1</v>
      </c>
      <c r="H38" s="20">
        <f t="shared" ref="H38:H41" si="46">(G38*F38)</f>
        <v>157</v>
      </c>
      <c r="I38" s="24">
        <f>I31</f>
        <v>8.3500000000000005E-2</v>
      </c>
      <c r="J38" s="22">
        <f t="shared" ref="J38:J39" si="47">H38*I38</f>
        <v>13.109500000000001</v>
      </c>
      <c r="K38" s="19">
        <f t="shared" ref="K38" si="48">E38-F38</f>
        <v>0</v>
      </c>
      <c r="L38" s="18">
        <f t="shared" ref="L38" si="49">G38</f>
        <v>1</v>
      </c>
      <c r="M38" s="33">
        <v>0</v>
      </c>
      <c r="N38" s="24">
        <v>1.67E-2</v>
      </c>
      <c r="O38" s="22">
        <f t="shared" ref="O38" si="50">M38*N38</f>
        <v>0</v>
      </c>
      <c r="P38" s="25">
        <f t="shared" ref="P38" si="51">SUM(J38,O38)</f>
        <v>13.109500000000001</v>
      </c>
      <c r="Q38" s="65">
        <f t="shared" si="32"/>
        <v>57.269800000000004</v>
      </c>
      <c r="R38" s="69">
        <f t="shared" si="33"/>
        <v>750.77844310000012</v>
      </c>
    </row>
    <row r="39" spans="1:18" ht="11.25" customHeight="1" x14ac:dyDescent="0.2">
      <c r="A39" s="100"/>
      <c r="B39" s="100"/>
      <c r="C39" s="12" t="s">
        <v>62</v>
      </c>
      <c r="D39" s="88" t="s">
        <v>63</v>
      </c>
      <c r="E39" s="19">
        <v>450</v>
      </c>
      <c r="F39" s="19">
        <f>E39</f>
        <v>450</v>
      </c>
      <c r="G39" s="19">
        <v>1</v>
      </c>
      <c r="H39" s="20">
        <f t="shared" si="46"/>
        <v>450</v>
      </c>
      <c r="I39" s="24">
        <f>I35</f>
        <v>8.3500000000000005E-2</v>
      </c>
      <c r="J39" s="22">
        <f t="shared" si="47"/>
        <v>37.575000000000003</v>
      </c>
      <c r="K39" s="19">
        <f t="shared" ref="K39" si="52">E39-F39</f>
        <v>0</v>
      </c>
      <c r="L39" s="18">
        <f t="shared" ref="L39" si="53">G39</f>
        <v>1</v>
      </c>
      <c r="M39" s="33">
        <v>0</v>
      </c>
      <c r="N39" s="24">
        <v>1.67E-2</v>
      </c>
      <c r="O39" s="22">
        <f t="shared" ref="O39" si="54">M39*N39</f>
        <v>0</v>
      </c>
      <c r="P39" s="25">
        <f t="shared" ref="P39" si="55">SUM(J39,O39)</f>
        <v>37.575000000000003</v>
      </c>
      <c r="Q39" s="65">
        <f t="shared" si="32"/>
        <v>57.269800000000004</v>
      </c>
      <c r="R39" s="69">
        <f t="shared" si="33"/>
        <v>2151.9127350000003</v>
      </c>
    </row>
    <row r="40" spans="1:18" ht="11.25" customHeight="1" x14ac:dyDescent="0.2">
      <c r="A40" s="100"/>
      <c r="B40" s="100"/>
      <c r="C40" s="12" t="s">
        <v>54</v>
      </c>
      <c r="D40" s="88" t="s">
        <v>46</v>
      </c>
      <c r="E40" s="19">
        <f>E39</f>
        <v>450</v>
      </c>
      <c r="F40" s="19">
        <f>F39</f>
        <v>450</v>
      </c>
      <c r="G40" s="19">
        <v>2</v>
      </c>
      <c r="H40" s="20">
        <f t="shared" si="46"/>
        <v>900</v>
      </c>
      <c r="I40" s="24">
        <f>I30</f>
        <v>1.67E-2</v>
      </c>
      <c r="J40" s="22">
        <f t="shared" ref="J40" si="56">H40*I40</f>
        <v>15.03</v>
      </c>
      <c r="K40" s="19">
        <f t="shared" ref="K40" si="57">E40-F40</f>
        <v>0</v>
      </c>
      <c r="L40" s="18">
        <f t="shared" ref="L40" si="58">G40</f>
        <v>2</v>
      </c>
      <c r="M40" s="33">
        <v>0</v>
      </c>
      <c r="N40" s="24">
        <v>1.67E-2</v>
      </c>
      <c r="O40" s="22">
        <f t="shared" ref="O40" si="59">M40*N40</f>
        <v>0</v>
      </c>
      <c r="P40" s="25">
        <f t="shared" ref="P40" si="60">SUM(J40,O40)</f>
        <v>15.03</v>
      </c>
      <c r="Q40" s="65">
        <f t="shared" si="32"/>
        <v>57.269800000000004</v>
      </c>
      <c r="R40" s="69">
        <f t="shared" si="33"/>
        <v>860.76509399999998</v>
      </c>
    </row>
    <row r="41" spans="1:18" ht="24.75" customHeight="1" x14ac:dyDescent="0.2">
      <c r="A41" s="100"/>
      <c r="B41" s="100"/>
      <c r="C41" s="12" t="s">
        <v>88</v>
      </c>
      <c r="D41" s="88" t="s">
        <v>64</v>
      </c>
      <c r="E41" s="19">
        <v>113</v>
      </c>
      <c r="F41" s="19">
        <f>E41</f>
        <v>113</v>
      </c>
      <c r="G41" s="19">
        <v>1</v>
      </c>
      <c r="H41" s="20">
        <f t="shared" si="46"/>
        <v>113</v>
      </c>
      <c r="I41" s="24">
        <f>I31</f>
        <v>8.3500000000000005E-2</v>
      </c>
      <c r="J41" s="22">
        <f t="shared" ref="J41" si="61">H41*I41</f>
        <v>9.4355000000000011</v>
      </c>
      <c r="K41" s="19">
        <f t="shared" ref="K41:K42" si="62">E41-F41</f>
        <v>0</v>
      </c>
      <c r="L41" s="18">
        <f t="shared" ref="L41:L42" si="63">G41</f>
        <v>1</v>
      </c>
      <c r="M41" s="33">
        <v>0</v>
      </c>
      <c r="N41" s="24">
        <v>1.67E-2</v>
      </c>
      <c r="O41" s="22">
        <f t="shared" ref="O41:O42" si="64">M41*N41</f>
        <v>0</v>
      </c>
      <c r="P41" s="25">
        <f t="shared" ref="P41:P42" si="65">SUM(J41,O41)</f>
        <v>9.4355000000000011</v>
      </c>
      <c r="Q41" s="65">
        <f t="shared" si="32"/>
        <v>57.269800000000004</v>
      </c>
      <c r="R41" s="69">
        <f t="shared" si="33"/>
        <v>540.36919790000013</v>
      </c>
    </row>
    <row r="42" spans="1:18" ht="17.25" customHeight="1" x14ac:dyDescent="0.2">
      <c r="A42" s="100"/>
      <c r="B42" s="100"/>
      <c r="C42" s="12" t="s">
        <v>68</v>
      </c>
      <c r="D42" s="88" t="s">
        <v>67</v>
      </c>
      <c r="E42" s="19">
        <f>E35</f>
        <v>630</v>
      </c>
      <c r="F42" s="19">
        <v>424</v>
      </c>
      <c r="G42" s="19">
        <v>1</v>
      </c>
      <c r="H42" s="20">
        <f>(G42*F42)</f>
        <v>424</v>
      </c>
      <c r="I42" s="24">
        <v>0.25</v>
      </c>
      <c r="J42" s="22">
        <f>H42*I42</f>
        <v>106</v>
      </c>
      <c r="K42" s="19">
        <f t="shared" si="62"/>
        <v>206</v>
      </c>
      <c r="L42" s="18">
        <f t="shared" si="63"/>
        <v>1</v>
      </c>
      <c r="M42" s="20">
        <f t="shared" ref="M42" si="66">L42*K42</f>
        <v>206</v>
      </c>
      <c r="N42" s="24">
        <v>1.67E-2</v>
      </c>
      <c r="O42" s="22">
        <f t="shared" si="64"/>
        <v>3.4401999999999999</v>
      </c>
      <c r="P42" s="25">
        <f t="shared" si="65"/>
        <v>109.4402</v>
      </c>
      <c r="Q42" s="65"/>
      <c r="R42" s="69">
        <f t="shared" si="33"/>
        <v>0</v>
      </c>
    </row>
    <row r="43" spans="1:18" ht="11.25" customHeight="1" x14ac:dyDescent="0.2">
      <c r="A43" s="100"/>
      <c r="B43" s="100"/>
      <c r="C43" s="2" t="s">
        <v>69</v>
      </c>
      <c r="D43" s="49" t="s">
        <v>45</v>
      </c>
      <c r="E43" s="19">
        <f>E36</f>
        <v>630</v>
      </c>
      <c r="F43" s="19">
        <v>424</v>
      </c>
      <c r="G43" s="19">
        <v>1</v>
      </c>
      <c r="H43" s="20">
        <f>(G43*F43)</f>
        <v>424</v>
      </c>
      <c r="I43" s="24">
        <v>5</v>
      </c>
      <c r="J43" s="22">
        <f>H43*I43</f>
        <v>2120</v>
      </c>
      <c r="K43" s="19">
        <f t="shared" si="40"/>
        <v>206</v>
      </c>
      <c r="L43" s="18">
        <f t="shared" si="41"/>
        <v>1</v>
      </c>
      <c r="M43" s="20">
        <f t="shared" si="42"/>
        <v>206</v>
      </c>
      <c r="N43" s="24">
        <v>1.67E-2</v>
      </c>
      <c r="O43" s="22">
        <f t="shared" si="43"/>
        <v>3.4401999999999999</v>
      </c>
      <c r="P43" s="25">
        <f t="shared" si="44"/>
        <v>2123.4402</v>
      </c>
      <c r="Q43" s="65">
        <f t="shared" si="32"/>
        <v>57.269800000000004</v>
      </c>
      <c r="R43" s="69">
        <f t="shared" si="33"/>
        <v>121608.99556596001</v>
      </c>
    </row>
    <row r="44" spans="1:18" x14ac:dyDescent="0.2">
      <c r="A44" s="98" t="s">
        <v>23</v>
      </c>
      <c r="B44" s="98"/>
      <c r="C44" s="98"/>
      <c r="D44" s="53"/>
      <c r="E44" s="54">
        <f>SUM(E20:E22)</f>
        <v>637</v>
      </c>
      <c r="F44" s="55">
        <f>F43+F20+F21</f>
        <v>431</v>
      </c>
      <c r="G44" s="62">
        <f>H44/F44</f>
        <v>37.531322505800468</v>
      </c>
      <c r="H44" s="63">
        <f>SUM(H20:H43)</f>
        <v>16176</v>
      </c>
      <c r="I44" s="56">
        <f>J44/H44</f>
        <v>0.2939921117705242</v>
      </c>
      <c r="J44" s="57">
        <f>SUM(J20:J43)</f>
        <v>4755.6163999999999</v>
      </c>
      <c r="K44" s="55">
        <v>206</v>
      </c>
      <c r="L44" s="62">
        <f>M44/K44</f>
        <v>3.5339805825242721</v>
      </c>
      <c r="M44" s="58">
        <f>SUM(M20:M43)</f>
        <v>728</v>
      </c>
      <c r="N44" s="56">
        <f>O44/M44</f>
        <v>1.6700000000000003E-2</v>
      </c>
      <c r="O44" s="57">
        <f>SUM(O20:O43)</f>
        <v>12.157600000000002</v>
      </c>
      <c r="P44" s="59">
        <f>SUM(P20:P43)</f>
        <v>4767.7739999999994</v>
      </c>
      <c r="Q44" s="70">
        <f t="shared" si="32"/>
        <v>57.269800000000004</v>
      </c>
      <c r="R44" s="71">
        <f>SUM(R20:R43)</f>
        <v>266781.84505924</v>
      </c>
    </row>
    <row r="45" spans="1:18" x14ac:dyDescent="0.2">
      <c r="A45" s="99" t="s">
        <v>25</v>
      </c>
      <c r="B45" s="99"/>
      <c r="C45" s="99"/>
      <c r="D45" s="52"/>
      <c r="E45" s="34">
        <f t="shared" ref="E45:P45" si="67">SUM(E19,E44)</f>
        <v>735</v>
      </c>
      <c r="F45" s="34">
        <f t="shared" si="67"/>
        <v>529</v>
      </c>
      <c r="G45" s="35">
        <f t="shared" si="67"/>
        <v>54.02111842416781</v>
      </c>
      <c r="H45" s="36">
        <f t="shared" si="67"/>
        <v>17792</v>
      </c>
      <c r="I45" s="37">
        <f t="shared" si="67"/>
        <v>0.40015764394874204</v>
      </c>
      <c r="J45" s="35">
        <f t="shared" si="67"/>
        <v>4927.1799000000001</v>
      </c>
      <c r="K45" s="34">
        <f t="shared" si="67"/>
        <v>206</v>
      </c>
      <c r="L45" s="35">
        <f t="shared" si="67"/>
        <v>3.5339805825242721</v>
      </c>
      <c r="M45" s="34">
        <f t="shared" si="67"/>
        <v>728</v>
      </c>
      <c r="N45" s="38">
        <f t="shared" si="67"/>
        <v>1.6700000000000003E-2</v>
      </c>
      <c r="O45" s="35">
        <f t="shared" si="67"/>
        <v>12.157600000000002</v>
      </c>
      <c r="P45" s="39">
        <f t="shared" si="67"/>
        <v>4939.3374999999996</v>
      </c>
      <c r="Q45" s="74"/>
      <c r="R45" s="75">
        <f>SUM(R19,R44)</f>
        <v>277859.95759949001</v>
      </c>
    </row>
    <row r="46" spans="1:18" ht="22.5" customHeight="1" x14ac:dyDescent="0.2">
      <c r="A46" s="101" t="s">
        <v>27</v>
      </c>
      <c r="B46" s="101" t="s">
        <v>75</v>
      </c>
      <c r="C46" s="2" t="s">
        <v>28</v>
      </c>
      <c r="D46" s="49" t="s">
        <v>65</v>
      </c>
      <c r="E46" s="19">
        <v>25</v>
      </c>
      <c r="F46" s="19">
        <f>E46</f>
        <v>25</v>
      </c>
      <c r="G46" s="19">
        <v>1</v>
      </c>
      <c r="H46" s="20">
        <f t="shared" ref="H46:H47" si="68">(G46*F46)</f>
        <v>25</v>
      </c>
      <c r="I46" s="18">
        <v>5.0099999999999999E-2</v>
      </c>
      <c r="J46" s="22">
        <f t="shared" ref="J46:J47" si="69">H46*I46</f>
        <v>1.2524999999999999</v>
      </c>
      <c r="K46" s="19">
        <f t="shared" ref="K46:K47" si="70">E46-F46</f>
        <v>0</v>
      </c>
      <c r="L46" s="18">
        <f t="shared" ref="L46:L47" si="71">G46</f>
        <v>1</v>
      </c>
      <c r="M46" s="23">
        <f t="shared" ref="M46:M47" si="72">L46*K46</f>
        <v>0</v>
      </c>
      <c r="N46" s="24">
        <f t="shared" ref="N46:N47" si="73">I46</f>
        <v>5.0099999999999999E-2</v>
      </c>
      <c r="O46" s="23">
        <f t="shared" ref="O46:O47" si="74">M46*N46</f>
        <v>0</v>
      </c>
      <c r="P46" s="25">
        <f>SUM(J46,O46)</f>
        <v>1.2524999999999999</v>
      </c>
      <c r="Q46" s="65">
        <f>59.56*1.33</f>
        <v>79.214800000000011</v>
      </c>
      <c r="R46" s="69">
        <f>P46*Q46</f>
        <v>99.216537000000017</v>
      </c>
    </row>
    <row r="47" spans="1:18" ht="27.75" customHeight="1" x14ac:dyDescent="0.2">
      <c r="A47" s="101"/>
      <c r="B47" s="101"/>
      <c r="C47" s="2" t="s">
        <v>31</v>
      </c>
      <c r="D47" s="49" t="s">
        <v>39</v>
      </c>
      <c r="E47" s="19">
        <f>E46</f>
        <v>25</v>
      </c>
      <c r="F47" s="19">
        <f>E47</f>
        <v>25</v>
      </c>
      <c r="G47" s="19">
        <v>1</v>
      </c>
      <c r="H47" s="20">
        <f t="shared" si="68"/>
        <v>25</v>
      </c>
      <c r="I47" s="18">
        <f>I6</f>
        <v>5.0099999999999999E-2</v>
      </c>
      <c r="J47" s="22">
        <f t="shared" si="69"/>
        <v>1.2524999999999999</v>
      </c>
      <c r="K47" s="19">
        <f t="shared" si="70"/>
        <v>0</v>
      </c>
      <c r="L47" s="18">
        <f t="shared" si="71"/>
        <v>1</v>
      </c>
      <c r="M47" s="23">
        <f t="shared" si="72"/>
        <v>0</v>
      </c>
      <c r="N47" s="24">
        <f t="shared" si="73"/>
        <v>5.0099999999999999E-2</v>
      </c>
      <c r="O47" s="23">
        <f t="shared" si="74"/>
        <v>0</v>
      </c>
      <c r="P47" s="25">
        <f t="shared" ref="P47" si="75">SUM(J47,O47)</f>
        <v>1.2524999999999999</v>
      </c>
      <c r="Q47" s="65">
        <f>59.56*1.33</f>
        <v>79.214800000000011</v>
      </c>
      <c r="R47" s="69">
        <f>P47*Q47</f>
        <v>99.216537000000017</v>
      </c>
    </row>
    <row r="48" spans="1:18" x14ac:dyDescent="0.2">
      <c r="A48" s="102" t="s">
        <v>29</v>
      </c>
      <c r="B48" s="102"/>
      <c r="C48" s="102"/>
      <c r="D48" s="4"/>
      <c r="E48" s="27">
        <f>E46</f>
        <v>25</v>
      </c>
      <c r="F48" s="27">
        <v>25</v>
      </c>
      <c r="G48" s="27">
        <f>H48/F48</f>
        <v>2</v>
      </c>
      <c r="H48" s="28">
        <f>SUM(H46:H47)</f>
        <v>50</v>
      </c>
      <c r="I48" s="29">
        <f>J48/H48</f>
        <v>5.0099999999999999E-2</v>
      </c>
      <c r="J48" s="30">
        <f>SUM(J46:J47)</f>
        <v>2.5049999999999999</v>
      </c>
      <c r="K48" s="27">
        <f>E48-F48</f>
        <v>0</v>
      </c>
      <c r="L48" s="27">
        <v>0</v>
      </c>
      <c r="M48" s="31">
        <f>SUM(M46:M47)</f>
        <v>0</v>
      </c>
      <c r="N48" s="29">
        <v>0</v>
      </c>
      <c r="O48" s="31">
        <f>SUM(O46:O47)</f>
        <v>0</v>
      </c>
      <c r="P48" s="32">
        <f>SUM(J48,O48)</f>
        <v>2.5049999999999999</v>
      </c>
      <c r="Q48" s="72"/>
      <c r="R48" s="73">
        <f>SUM(R46:R47)</f>
        <v>198.43307400000003</v>
      </c>
    </row>
    <row r="49" spans="1:18" x14ac:dyDescent="0.2">
      <c r="A49" s="5" t="s">
        <v>30</v>
      </c>
      <c r="B49" s="6"/>
      <c r="C49" s="13"/>
      <c r="D49" s="13"/>
      <c r="E49" s="40">
        <f t="shared" ref="E49:P49" si="76">SUM(E45,E48)</f>
        <v>760</v>
      </c>
      <c r="F49" s="41">
        <f t="shared" si="76"/>
        <v>554</v>
      </c>
      <c r="G49" s="42">
        <f>SUM(G45+G48)</f>
        <v>56.02111842416781</v>
      </c>
      <c r="H49" s="43">
        <f t="shared" si="76"/>
        <v>17842</v>
      </c>
      <c r="I49" s="44">
        <f>J49/H49</f>
        <v>0.27629665396256026</v>
      </c>
      <c r="J49" s="45">
        <f t="shared" si="76"/>
        <v>4929.6849000000002</v>
      </c>
      <c r="K49" s="41">
        <f t="shared" si="76"/>
        <v>206</v>
      </c>
      <c r="L49" s="42">
        <f>M49/K49</f>
        <v>3.5339805825242721</v>
      </c>
      <c r="M49" s="46">
        <f t="shared" si="76"/>
        <v>728</v>
      </c>
      <c r="N49" s="44">
        <f>O49/M49</f>
        <v>1.6700000000000003E-2</v>
      </c>
      <c r="O49" s="45">
        <f t="shared" si="76"/>
        <v>12.157600000000002</v>
      </c>
      <c r="P49" s="47">
        <f t="shared" si="76"/>
        <v>4941.8424999999997</v>
      </c>
      <c r="Q49" s="6"/>
      <c r="R49" s="76">
        <f>SUM(R48,R45)</f>
        <v>278058.39067349001</v>
      </c>
    </row>
    <row r="50" spans="1:18" x14ac:dyDescent="0.2">
      <c r="A50" s="7"/>
      <c r="B50" s="7"/>
      <c r="C50" s="14"/>
      <c r="D50" s="14"/>
      <c r="E50" s="7"/>
      <c r="F50" s="7"/>
      <c r="G50" s="7"/>
      <c r="H50" s="7"/>
      <c r="I50" s="7"/>
      <c r="J50" s="8"/>
      <c r="K50" s="7"/>
      <c r="L50" s="7"/>
      <c r="M50" s="7"/>
      <c r="N50" s="7"/>
      <c r="O50" s="8"/>
      <c r="P50" s="9"/>
    </row>
    <row r="51" spans="1:18" x14ac:dyDescent="0.2">
      <c r="A51" s="7" t="s">
        <v>70</v>
      </c>
      <c r="B51" s="7"/>
      <c r="C51" s="7"/>
      <c r="D51" s="7"/>
      <c r="E51" s="7"/>
      <c r="F51" s="8"/>
      <c r="G51" s="9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x14ac:dyDescent="0.2">
      <c r="A52" s="7" t="s">
        <v>71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x14ac:dyDescent="0.2">
      <c r="A53" s="7" t="s">
        <v>82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">
      <c r="A54" s="7" t="s">
        <v>86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x14ac:dyDescent="0.2">
      <c r="A55" s="103" t="s">
        <v>102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x14ac:dyDescent="0.2">
      <c r="A56" s="7" t="s">
        <v>100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">
      <c r="A57" s="7" t="s">
        <v>97</v>
      </c>
      <c r="B57" s="7"/>
      <c r="C57" s="7"/>
      <c r="D57" s="7"/>
      <c r="E57" s="7"/>
      <c r="F57" s="7"/>
      <c r="G57" s="7"/>
      <c r="H57" s="9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x14ac:dyDescent="0.2">
      <c r="A58" s="7" t="s">
        <v>94</v>
      </c>
      <c r="B58" s="7"/>
      <c r="C58" s="7"/>
      <c r="D58" s="7"/>
      <c r="E58" s="7"/>
      <c r="F58" s="7"/>
      <c r="G58" s="7"/>
      <c r="H58" s="9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x14ac:dyDescent="0.2">
      <c r="A59" s="7" t="s">
        <v>92</v>
      </c>
      <c r="B59" s="7"/>
      <c r="C59" s="7"/>
      <c r="D59" s="7"/>
      <c r="E59" s="7"/>
      <c r="F59" s="7"/>
      <c r="G59" s="7"/>
      <c r="H59" s="9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ht="22.5" customHeight="1" x14ac:dyDescent="0.2">
      <c r="A60" s="90" t="s">
        <v>72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</row>
    <row r="61" spans="1:18" ht="25.5" customHeight="1" x14ac:dyDescent="0.2">
      <c r="A61" s="90" t="s">
        <v>73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</row>
    <row r="62" spans="1:18" ht="25.5" customHeight="1" x14ac:dyDescent="0.2">
      <c r="A62" s="90" t="s">
        <v>74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</row>
    <row r="63" spans="1:18" x14ac:dyDescent="0.2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</row>
    <row r="64" spans="1:18" x14ac:dyDescent="0.2">
      <c r="A64" s="90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</row>
    <row r="65" spans="1:16" x14ac:dyDescent="0.2">
      <c r="A65" s="7"/>
      <c r="B65" s="7"/>
      <c r="C65" s="14"/>
      <c r="D65" s="14"/>
      <c r="E65" s="7"/>
      <c r="F65" s="7"/>
      <c r="G65" s="7"/>
      <c r="H65" s="7"/>
      <c r="I65" s="7"/>
      <c r="J65" s="8"/>
      <c r="K65" s="7"/>
      <c r="L65" s="7"/>
      <c r="M65" s="7"/>
      <c r="N65" s="7"/>
      <c r="O65" s="8"/>
      <c r="P65" s="9"/>
    </row>
    <row r="67" spans="1:16" x14ac:dyDescent="0.2">
      <c r="G67" s="11"/>
    </row>
  </sheetData>
  <mergeCells count="21">
    <mergeCell ref="A64:P64"/>
    <mergeCell ref="A46:A47"/>
    <mergeCell ref="B46:B47"/>
    <mergeCell ref="A48:C48"/>
    <mergeCell ref="A60:R60"/>
    <mergeCell ref="A61:R61"/>
    <mergeCell ref="A62:R62"/>
    <mergeCell ref="F2:J2"/>
    <mergeCell ref="K2:O2"/>
    <mergeCell ref="A63:P63"/>
    <mergeCell ref="A4:A18"/>
    <mergeCell ref="B10:B18"/>
    <mergeCell ref="A2:A3"/>
    <mergeCell ref="B2:B3"/>
    <mergeCell ref="C2:C3"/>
    <mergeCell ref="A19:C19"/>
    <mergeCell ref="A44:C44"/>
    <mergeCell ref="A45:C45"/>
    <mergeCell ref="A20:A43"/>
    <mergeCell ref="B20:B43"/>
    <mergeCell ref="B4:B9"/>
  </mergeCells>
  <printOptions horizontalCentered="1"/>
  <pageMargins left="0.5" right="0.5" top="0.75" bottom="0.75" header="0.3" footer="0.3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Westat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Sujata Dixit-Joshi</dc:creator>
  <cp:lastModifiedBy>Sujata Dixit-Joshi</cp:lastModifiedBy>
  <cp:lastPrinted>2020-02-28T14:22:42Z</cp:lastPrinted>
  <dcterms:created xsi:type="dcterms:W3CDTF">2020-02-11T19:04:07Z</dcterms:created>
  <dcterms:modified xsi:type="dcterms:W3CDTF">2020-11-13T21:39:24Z</dcterms:modified>
</cp:coreProperties>
</file>