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CFAP  additional 0560-XXXX\"/>
    </mc:Choice>
  </mc:AlternateContent>
  <xr:revisionPtr revIDLastSave="0" documentId="13_ncr:1_{0DCBB16C-B8F6-4CCF-B2D3-C4E02CD5D25C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9" l="1"/>
  <c r="R28" i="19"/>
  <c r="R25" i="19"/>
  <c r="M29" i="19" l="1"/>
  <c r="M28" i="19"/>
  <c r="M25" i="19"/>
  <c r="L33" i="19" l="1"/>
  <c r="K26" i="19" l="1"/>
  <c r="K23" i="19"/>
  <c r="K22" i="19"/>
  <c r="K21" i="19"/>
  <c r="M22" i="19"/>
  <c r="R22" i="19" s="1"/>
  <c r="J22" i="19"/>
  <c r="H22" i="19"/>
  <c r="H21" i="19"/>
  <c r="H26" i="19" l="1"/>
  <c r="H25" i="19"/>
  <c r="H24" i="19"/>
  <c r="H23" i="19"/>
  <c r="H27" i="19" l="1"/>
  <c r="J27" i="19" s="1"/>
  <c r="R27" i="19" s="1"/>
  <c r="J26" i="19" l="1"/>
  <c r="K25" i="19"/>
  <c r="K24" i="19"/>
  <c r="K20" i="19"/>
  <c r="J25" i="19"/>
  <c r="J24" i="19"/>
  <c r="R26" i="19" l="1"/>
  <c r="J21" i="19" l="1"/>
  <c r="M21" i="19" s="1"/>
  <c r="R21" i="19" s="1"/>
  <c r="J23" i="19"/>
  <c r="M23" i="19" s="1"/>
  <c r="R23" i="19" s="1"/>
  <c r="M24" i="19"/>
  <c r="R24" i="19" s="1"/>
  <c r="J20" i="19" l="1"/>
  <c r="J34" i="19" l="1"/>
  <c r="M20" i="19"/>
  <c r="P33" i="19"/>
  <c r="P34" i="19" s="1"/>
  <c r="L34" i="19" l="1"/>
  <c r="M34" i="19"/>
  <c r="M35" i="19" s="1"/>
  <c r="R20" i="19"/>
  <c r="R33" i="19" s="1"/>
  <c r="R34" i="19" s="1"/>
  <c r="J35" i="19"/>
</calcChain>
</file>

<file path=xl/sharedStrings.xml><?xml version="1.0" encoding="utf-8"?>
<sst xmlns="http://schemas.openxmlformats.org/spreadsheetml/2006/main" count="96" uniqueCount="86">
  <si>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</si>
  <si>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</si>
  <si>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</si>
  <si>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</si>
  <si>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</si>
  <si>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</si>
  <si>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</si>
  <si>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</si>
  <si>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</si>
  <si>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</si>
  <si>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</si>
  <si>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</si>
  <si>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</si>
  <si>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</si>
  <si>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</si>
  <si>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</si>
  <si>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</si>
  <si>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</si>
  <si>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</si>
  <si>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</si>
  <si>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</si>
  <si>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</si>
  <si>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</si>
  <si>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</si>
  <si>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</si>
  <si>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</si>
  <si>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</si>
  <si>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</si>
  <si>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</si>
  <si>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</si>
  <si>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</si>
  <si>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</si>
  <si>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</si>
  <si>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</si>
  <si>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</si>
  <si>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</si>
  <si>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</si>
  <si>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</si>
  <si>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</si>
  <si>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</si>
  <si>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</si>
  <si>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</si>
  <si>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</si>
  <si>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</si>
  <si>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</si>
  <si>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</si>
  <si>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</si>
  <si>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</si>
  <si>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</si>
  <si>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</si>
  <si>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</si>
  <si>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</si>
  <si>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</si>
  <si>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</si>
  <si>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</si>
  <si>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</si>
  <si>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</si>
  <si>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</si>
  <si>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</si>
  <si>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</si>
  <si>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part 1400</t>
  </si>
  <si>
    <t>Average Adjusted Gross Income (AGI) Certification and Consent to Disclosure of Tax Information</t>
  </si>
  <si>
    <t>CCC-941</t>
  </si>
  <si>
    <t>Certification of Income From Farming, Ranching and Forestry Operations, optional</t>
  </si>
  <si>
    <t>CCC-942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</si>
  <si>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</si>
  <si>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</si>
  <si>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</si>
  <si>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</si>
  <si>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</si>
  <si>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7 CFR part 9</t>
  </si>
  <si>
    <t>Coronavirus Food Assistance Program 2 (CFAP 2) Application</t>
  </si>
  <si>
    <t>AD-3117</t>
  </si>
  <si>
    <t>Report of Acreage</t>
  </si>
  <si>
    <t>FSA-578</t>
  </si>
  <si>
    <t>7 CFR Part 718 &amp; 7 CFR Part 1437</t>
  </si>
  <si>
    <t>CCC-902I</t>
  </si>
  <si>
    <t>CCC-902E</t>
  </si>
  <si>
    <t>Farm Operating Plan for an Individual (Parts A &amp; B)</t>
  </si>
  <si>
    <t>Farm Operating Plan for an Entity (Parts A &amp; B)</t>
  </si>
  <si>
    <t xml:space="preserve">CFAP </t>
  </si>
  <si>
    <t>0560-NEW</t>
  </si>
  <si>
    <t>Coronavirus Food Assistance Program 2 (CFAP 2) Application - updating in response to rule changes</t>
  </si>
  <si>
    <t>Notification to the County offices to recalculate payment in response to rule changes</t>
  </si>
  <si>
    <t>7 CFR 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</si>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</sst>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8" fontId="10" fillId="4" borderId="0" xfId="0" applyNumberFormat="1" applyFont="1" applyFill="1"/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7"/>
  <sheetViews>
    <sheetView tabSelected="1" topLeftCell="H31" zoomScale="110" zoomScaleNormal="110" zoomScaleSheetLayoutView="75" workbookViewId="0">
      <selection activeCell="V35" sqref="V35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184" t="s">
        <v>59</v>
      </c>
      <c r="B1" s="185"/>
      <c r="C1" s="185"/>
      <c r="D1" s="185"/>
      <c r="E1" s="185"/>
      <c r="F1" s="185"/>
      <c r="G1" s="185"/>
      <c r="H1" s="186"/>
      <c r="I1" s="195" t="s">
        <v>44</v>
      </c>
      <c r="J1" s="196"/>
      <c r="K1" s="196"/>
      <c r="L1" s="196"/>
      <c r="M1" s="196"/>
      <c r="N1" s="197"/>
      <c r="O1" s="41" t="s">
        <v>1</v>
      </c>
      <c r="P1" s="193" t="s">
        <v>81</v>
      </c>
      <c r="Q1" s="52"/>
      <c r="R1" s="53"/>
      <c r="S1" s="43"/>
      <c r="T1" s="43"/>
      <c r="U1" s="43"/>
    </row>
    <row r="2" spans="1:21" ht="8.25" customHeight="1" x14ac:dyDescent="0.2">
      <c r="A2" s="187"/>
      <c r="B2" s="188"/>
      <c r="C2" s="188"/>
      <c r="D2" s="188"/>
      <c r="E2" s="188"/>
      <c r="F2" s="188"/>
      <c r="G2" s="188"/>
      <c r="H2" s="189"/>
      <c r="I2" s="19"/>
      <c r="K2" s="20"/>
      <c r="L2" s="20"/>
      <c r="M2" s="20"/>
      <c r="N2" s="12"/>
      <c r="O2" s="20"/>
      <c r="P2" s="194"/>
      <c r="Q2" s="44"/>
      <c r="R2" s="45"/>
    </row>
    <row r="3" spans="1:21" ht="12.75" customHeight="1" x14ac:dyDescent="0.2">
      <c r="A3" s="187"/>
      <c r="B3" s="188"/>
      <c r="C3" s="188"/>
      <c r="D3" s="188"/>
      <c r="E3" s="188"/>
      <c r="F3" s="188"/>
      <c r="G3" s="188"/>
      <c r="H3" s="189"/>
      <c r="I3" s="173" t="s">
        <v>80</v>
      </c>
      <c r="J3" s="174"/>
      <c r="K3" s="174"/>
      <c r="L3" s="174"/>
      <c r="M3" s="174"/>
      <c r="N3" s="175"/>
      <c r="P3" s="40"/>
      <c r="Q3" s="44"/>
      <c r="R3" s="45"/>
    </row>
    <row r="4" spans="1:21" ht="8.25" customHeight="1" x14ac:dyDescent="0.25">
      <c r="A4" s="187"/>
      <c r="B4" s="188"/>
      <c r="C4" s="188"/>
      <c r="D4" s="188"/>
      <c r="E4" s="188"/>
      <c r="F4" s="188"/>
      <c r="G4" s="188"/>
      <c r="H4" s="189"/>
      <c r="I4" s="176"/>
      <c r="J4" s="174"/>
      <c r="K4" s="174"/>
      <c r="L4" s="174"/>
      <c r="M4" s="174"/>
      <c r="N4" s="175"/>
      <c r="O4" s="9" t="s">
        <v>2</v>
      </c>
      <c r="P4" s="40"/>
      <c r="Q4" s="44"/>
      <c r="R4" s="45"/>
    </row>
    <row r="5" spans="1:21" ht="8.25" customHeight="1" x14ac:dyDescent="0.2">
      <c r="A5" s="187"/>
      <c r="B5" s="188"/>
      <c r="C5" s="188"/>
      <c r="D5" s="188"/>
      <c r="E5" s="188"/>
      <c r="F5" s="188"/>
      <c r="G5" s="188"/>
      <c r="H5" s="189"/>
      <c r="I5" s="176"/>
      <c r="J5" s="174"/>
      <c r="K5" s="174"/>
      <c r="L5" s="174"/>
      <c r="M5" s="174"/>
      <c r="N5" s="175"/>
      <c r="O5" s="180">
        <v>44207</v>
      </c>
      <c r="P5" s="181"/>
      <c r="Q5" s="44"/>
      <c r="R5" s="45"/>
    </row>
    <row r="6" spans="1:21" ht="9" customHeight="1" x14ac:dyDescent="0.2">
      <c r="A6" s="187"/>
      <c r="B6" s="188"/>
      <c r="C6" s="188"/>
      <c r="D6" s="188"/>
      <c r="E6" s="188"/>
      <c r="F6" s="188"/>
      <c r="G6" s="188"/>
      <c r="H6" s="189"/>
      <c r="I6" s="176"/>
      <c r="J6" s="174"/>
      <c r="K6" s="174"/>
      <c r="L6" s="174"/>
      <c r="M6" s="174"/>
      <c r="N6" s="175"/>
      <c r="O6" s="182"/>
      <c r="P6" s="183"/>
      <c r="Q6" s="44"/>
      <c r="R6" s="45"/>
    </row>
    <row r="7" spans="1:21" ht="8.25" customHeight="1" x14ac:dyDescent="0.2">
      <c r="A7" s="187"/>
      <c r="B7" s="188"/>
      <c r="C7" s="188"/>
      <c r="D7" s="188"/>
      <c r="E7" s="188"/>
      <c r="F7" s="188"/>
      <c r="G7" s="188"/>
      <c r="H7" s="189"/>
      <c r="I7" s="176"/>
      <c r="J7" s="174"/>
      <c r="K7" s="174"/>
      <c r="L7" s="174"/>
      <c r="M7" s="174"/>
      <c r="N7" s="175"/>
      <c r="O7" s="20"/>
      <c r="P7" s="40"/>
      <c r="Q7" s="44"/>
      <c r="R7" s="45"/>
    </row>
    <row r="8" spans="1:21" ht="4.5" customHeight="1" x14ac:dyDescent="0.2">
      <c r="A8" s="187"/>
      <c r="B8" s="188"/>
      <c r="C8" s="188"/>
      <c r="D8" s="188"/>
      <c r="E8" s="188"/>
      <c r="F8" s="188"/>
      <c r="G8" s="188"/>
      <c r="H8" s="189"/>
      <c r="I8" s="176"/>
      <c r="J8" s="174"/>
      <c r="K8" s="174"/>
      <c r="L8" s="174"/>
      <c r="M8" s="174"/>
      <c r="N8" s="175"/>
      <c r="Q8" s="46"/>
      <c r="R8" s="47"/>
    </row>
    <row r="9" spans="1:21" ht="22.5" customHeight="1" x14ac:dyDescent="0.2">
      <c r="A9" s="190"/>
      <c r="B9" s="191"/>
      <c r="C9" s="191"/>
      <c r="D9" s="191"/>
      <c r="E9" s="191"/>
      <c r="F9" s="191"/>
      <c r="G9" s="191"/>
      <c r="H9" s="192"/>
      <c r="I9" s="177"/>
      <c r="J9" s="178"/>
      <c r="K9" s="178"/>
      <c r="L9" s="178"/>
      <c r="M9" s="178"/>
      <c r="N9" s="179"/>
      <c r="Q9" s="46"/>
      <c r="R9" s="47"/>
    </row>
    <row r="10" spans="1:21" x14ac:dyDescent="0.2">
      <c r="A10" s="152" t="s">
        <v>0</v>
      </c>
      <c r="B10" s="153"/>
      <c r="C10" s="153"/>
      <c r="D10" s="153"/>
      <c r="E10" s="153"/>
      <c r="F10" s="154"/>
      <c r="G10" s="61"/>
      <c r="H10" s="158" t="s">
        <v>3</v>
      </c>
      <c r="I10" s="159"/>
      <c r="J10" s="159"/>
      <c r="K10" s="159"/>
      <c r="L10" s="159"/>
      <c r="M10" s="159"/>
      <c r="N10" s="159"/>
      <c r="O10" s="159"/>
      <c r="P10" s="160"/>
      <c r="Q10" s="48"/>
      <c r="R10" s="49"/>
    </row>
    <row r="11" spans="1:21" x14ac:dyDescent="0.2">
      <c r="A11" s="155"/>
      <c r="B11" s="156"/>
      <c r="C11" s="156"/>
      <c r="D11" s="156"/>
      <c r="E11" s="156"/>
      <c r="F11" s="157"/>
      <c r="G11" s="30"/>
      <c r="H11" s="161"/>
      <c r="I11" s="162"/>
      <c r="J11" s="162"/>
      <c r="K11" s="162"/>
      <c r="L11" s="162"/>
      <c r="M11" s="162"/>
      <c r="N11" s="162"/>
      <c r="O11" s="162"/>
      <c r="P11" s="163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6" t="s">
        <v>4</v>
      </c>
      <c r="I12" s="147"/>
      <c r="J12" s="147"/>
      <c r="K12" s="147"/>
      <c r="L12" s="148"/>
      <c r="M12" s="66"/>
      <c r="N12" s="169" t="s">
        <v>5</v>
      </c>
      <c r="O12" s="159"/>
      <c r="P12" s="160"/>
      <c r="Q12" s="169" t="s">
        <v>46</v>
      </c>
      <c r="R12" s="170"/>
    </row>
    <row r="13" spans="1:21" x14ac:dyDescent="0.2">
      <c r="A13" s="13"/>
      <c r="B13" s="11"/>
      <c r="C13" s="11"/>
      <c r="D13" s="11"/>
      <c r="E13" s="11"/>
      <c r="F13" s="12"/>
      <c r="G13" s="30"/>
      <c r="H13" s="149"/>
      <c r="I13" s="150"/>
      <c r="J13" s="150"/>
      <c r="K13" s="150"/>
      <c r="L13" s="151"/>
      <c r="M13" s="67"/>
      <c r="N13" s="161"/>
      <c r="O13" s="162"/>
      <c r="P13" s="163"/>
      <c r="Q13" s="171"/>
      <c r="R13" s="17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4" t="s">
        <v>54</v>
      </c>
      <c r="M14" s="16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3" t="s">
        <v>55</v>
      </c>
      <c r="M15" s="166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43" t="s">
        <v>12</v>
      </c>
      <c r="C16" s="144"/>
      <c r="D16" s="144"/>
      <c r="E16" s="144"/>
      <c r="F16" s="145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7" t="s">
        <v>28</v>
      </c>
      <c r="M16" s="168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3" t="s">
        <v>11</v>
      </c>
      <c r="C19" s="144"/>
      <c r="D19" s="144"/>
      <c r="E19" s="144"/>
      <c r="F19" s="145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99" t="s">
        <v>70</v>
      </c>
      <c r="B20" s="131" t="s">
        <v>71</v>
      </c>
      <c r="C20" s="132"/>
      <c r="D20" s="132"/>
      <c r="E20" s="132"/>
      <c r="F20" s="133"/>
      <c r="G20" s="100" t="s">
        <v>72</v>
      </c>
      <c r="H20" s="85">
        <v>57950</v>
      </c>
      <c r="I20" s="86">
        <v>1</v>
      </c>
      <c r="J20" s="87">
        <f t="shared" ref="J20:J23" si="0">SUM(H20*I20)</f>
        <v>57950</v>
      </c>
      <c r="K20" s="88">
        <f>45/60</f>
        <v>0.75</v>
      </c>
      <c r="L20" s="89"/>
      <c r="M20" s="90">
        <f t="shared" ref="M20:M24" si="1">SUM(J20*K20)</f>
        <v>43462.5</v>
      </c>
      <c r="N20" s="86"/>
      <c r="O20" s="91"/>
      <c r="P20" s="92"/>
      <c r="Q20" s="93">
        <v>53.71</v>
      </c>
      <c r="R20" s="94">
        <f t="shared" ref="R20:R27" si="2">SUM(M20*Q20)</f>
        <v>2334370.875</v>
      </c>
      <c r="T20" s="1"/>
      <c r="W20" s="1"/>
      <c r="X20" s="1"/>
      <c r="Y20" s="3"/>
      <c r="Z20" s="1"/>
      <c r="AA20" s="1"/>
    </row>
    <row r="21" spans="1:27" s="2" customFormat="1" ht="23.15" customHeight="1" x14ac:dyDescent="0.3">
      <c r="A21" s="99" t="s">
        <v>60</v>
      </c>
      <c r="B21" s="119" t="s">
        <v>78</v>
      </c>
      <c r="C21" s="120"/>
      <c r="D21" s="120"/>
      <c r="E21" s="120"/>
      <c r="F21" s="121"/>
      <c r="G21" s="100" t="s">
        <v>76</v>
      </c>
      <c r="H21" s="85">
        <f>H20*0.4</f>
        <v>23180</v>
      </c>
      <c r="I21" s="86">
        <v>1</v>
      </c>
      <c r="J21" s="87">
        <f t="shared" si="0"/>
        <v>23180</v>
      </c>
      <c r="K21" s="88">
        <f>5/60</f>
        <v>8.3333333333333329E-2</v>
      </c>
      <c r="L21" s="89"/>
      <c r="M21" s="90">
        <f t="shared" si="1"/>
        <v>1931.6666666666665</v>
      </c>
      <c r="N21" s="86"/>
      <c r="O21" s="91"/>
      <c r="P21" s="92"/>
      <c r="Q21" s="93">
        <v>53.71</v>
      </c>
      <c r="R21" s="94">
        <f t="shared" si="2"/>
        <v>103749.81666666667</v>
      </c>
      <c r="T21" s="1"/>
      <c r="W21" s="1"/>
      <c r="X21" s="1"/>
      <c r="Y21" s="3"/>
      <c r="Z21" s="1"/>
      <c r="AA21" s="1"/>
    </row>
    <row r="22" spans="1:27" s="2" customFormat="1" ht="23.15" customHeight="1" x14ac:dyDescent="0.3">
      <c r="A22" s="113" t="s">
        <v>60</v>
      </c>
      <c r="B22" s="119" t="s">
        <v>79</v>
      </c>
      <c r="C22" s="142"/>
      <c r="D22" s="142"/>
      <c r="E22" s="142"/>
      <c r="F22" s="129"/>
      <c r="G22" s="114" t="s">
        <v>77</v>
      </c>
      <c r="H22" s="85">
        <f>H20*0.4</f>
        <v>23180</v>
      </c>
      <c r="I22" s="86">
        <v>1</v>
      </c>
      <c r="J22" s="87">
        <f t="shared" si="0"/>
        <v>23180</v>
      </c>
      <c r="K22" s="88">
        <f>5/60</f>
        <v>8.3333333333333329E-2</v>
      </c>
      <c r="L22" s="89"/>
      <c r="M22" s="90">
        <f t="shared" si="1"/>
        <v>1931.6666666666665</v>
      </c>
      <c r="N22" s="86"/>
      <c r="O22" s="91"/>
      <c r="P22" s="92"/>
      <c r="Q22" s="93">
        <v>53.71</v>
      </c>
      <c r="R22" s="94">
        <f t="shared" si="2"/>
        <v>103749.81666666667</v>
      </c>
      <c r="T22" s="1"/>
      <c r="W22" s="1"/>
      <c r="X22" s="1"/>
      <c r="Y22" s="3"/>
      <c r="Z22" s="1"/>
      <c r="AA22" s="1"/>
    </row>
    <row r="23" spans="1:27" s="2" customFormat="1" ht="23.15" customHeight="1" x14ac:dyDescent="0.3">
      <c r="A23" s="99" t="s">
        <v>60</v>
      </c>
      <c r="B23" s="119" t="s">
        <v>61</v>
      </c>
      <c r="C23" s="134"/>
      <c r="D23" s="134"/>
      <c r="E23" s="134"/>
      <c r="F23" s="135"/>
      <c r="G23" s="100" t="s">
        <v>62</v>
      </c>
      <c r="H23" s="85">
        <f>H20*0.1</f>
        <v>5795</v>
      </c>
      <c r="I23" s="86">
        <v>1</v>
      </c>
      <c r="J23" s="87">
        <f t="shared" si="0"/>
        <v>5795</v>
      </c>
      <c r="K23" s="88">
        <f>15/60</f>
        <v>0.25</v>
      </c>
      <c r="L23" s="89"/>
      <c r="M23" s="90">
        <f t="shared" si="1"/>
        <v>1448.75</v>
      </c>
      <c r="N23" s="86"/>
      <c r="O23" s="91"/>
      <c r="P23" s="92"/>
      <c r="Q23" s="93">
        <v>53.71</v>
      </c>
      <c r="R23" s="94">
        <f t="shared" si="2"/>
        <v>77812.362500000003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99" t="s">
        <v>60</v>
      </c>
      <c r="B24" s="119" t="s">
        <v>63</v>
      </c>
      <c r="C24" s="128"/>
      <c r="D24" s="128"/>
      <c r="E24" s="128"/>
      <c r="F24" s="129"/>
      <c r="G24" s="100" t="s">
        <v>64</v>
      </c>
      <c r="H24" s="85">
        <f>H20*0.05</f>
        <v>2897.5</v>
      </c>
      <c r="I24" s="86">
        <v>1</v>
      </c>
      <c r="J24" s="106">
        <f t="shared" ref="J24:J27" si="3">SUM(H24*I24)</f>
        <v>2897.5</v>
      </c>
      <c r="K24" s="88">
        <f>15/60</f>
        <v>0.25</v>
      </c>
      <c r="L24" s="89"/>
      <c r="M24" s="90">
        <f t="shared" si="1"/>
        <v>724.375</v>
      </c>
      <c r="N24" s="86"/>
      <c r="O24" s="91"/>
      <c r="P24" s="92"/>
      <c r="Q24" s="93">
        <v>53.71</v>
      </c>
      <c r="R24" s="94">
        <f t="shared" si="2"/>
        <v>38906.181250000001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99" t="s">
        <v>60</v>
      </c>
      <c r="B25" s="119" t="s">
        <v>65</v>
      </c>
      <c r="C25" s="126"/>
      <c r="D25" s="126"/>
      <c r="E25" s="126"/>
      <c r="F25" s="127"/>
      <c r="G25" s="100" t="s">
        <v>66</v>
      </c>
      <c r="H25" s="85">
        <f>H20*0.05</f>
        <v>2897.5</v>
      </c>
      <c r="I25" s="86">
        <v>1</v>
      </c>
      <c r="J25" s="106">
        <f t="shared" si="3"/>
        <v>2897.5</v>
      </c>
      <c r="K25" s="88">
        <f>5/60</f>
        <v>8.3333333333333329E-2</v>
      </c>
      <c r="L25" s="89"/>
      <c r="M25" s="90">
        <f>SUM(J25*K25)</f>
        <v>241.45833333333331</v>
      </c>
      <c r="N25" s="86"/>
      <c r="O25" s="91"/>
      <c r="P25" s="92"/>
      <c r="Q25" s="93">
        <v>53.71</v>
      </c>
      <c r="R25" s="94">
        <f>SUM(M25*Q25)</f>
        <v>12968.727083333333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5.65" customHeight="1" x14ac:dyDescent="0.3">
      <c r="A26" s="102" t="s">
        <v>67</v>
      </c>
      <c r="B26" s="130" t="s">
        <v>68</v>
      </c>
      <c r="C26" s="126"/>
      <c r="D26" s="126"/>
      <c r="E26" s="126"/>
      <c r="F26" s="127"/>
      <c r="G26" s="101" t="s">
        <v>69</v>
      </c>
      <c r="H26" s="85">
        <f>H20*0.005</f>
        <v>289.75</v>
      </c>
      <c r="I26" s="86">
        <v>1</v>
      </c>
      <c r="J26" s="106">
        <f t="shared" si="3"/>
        <v>289.75</v>
      </c>
      <c r="K26" s="88">
        <f>5/60</f>
        <v>8.3333333333333329E-2</v>
      </c>
      <c r="L26" s="89">
        <v>24</v>
      </c>
      <c r="M26" s="90"/>
      <c r="N26" s="6"/>
      <c r="O26" s="7"/>
      <c r="P26" s="42"/>
      <c r="Q26" s="93">
        <v>53.71</v>
      </c>
      <c r="R26" s="94">
        <f t="shared" si="2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4" customHeight="1" x14ac:dyDescent="0.3">
      <c r="A27" s="95" t="s">
        <v>75</v>
      </c>
      <c r="B27" s="119" t="s">
        <v>73</v>
      </c>
      <c r="C27" s="126"/>
      <c r="D27" s="126"/>
      <c r="E27" s="126"/>
      <c r="F27" s="127"/>
      <c r="G27" s="96" t="s">
        <v>74</v>
      </c>
      <c r="H27" s="5">
        <f>H20*0.05</f>
        <v>2897.5</v>
      </c>
      <c r="I27" s="6">
        <v>1</v>
      </c>
      <c r="J27" s="106">
        <f t="shared" si="3"/>
        <v>2897.5</v>
      </c>
      <c r="K27" s="59">
        <v>0.5</v>
      </c>
      <c r="L27" s="89">
        <v>1449</v>
      </c>
      <c r="M27" s="90"/>
      <c r="N27" s="6"/>
      <c r="O27" s="7"/>
      <c r="P27" s="42"/>
      <c r="Q27" s="93">
        <v>53.71</v>
      </c>
      <c r="R27" s="94">
        <f t="shared" si="2"/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98" t="s">
        <v>84</v>
      </c>
      <c r="B28" s="131" t="s">
        <v>82</v>
      </c>
      <c r="C28" s="132"/>
      <c r="D28" s="132"/>
      <c r="E28" s="132"/>
      <c r="F28" s="133"/>
      <c r="G28" s="97" t="s">
        <v>72</v>
      </c>
      <c r="H28" s="5">
        <v>44600</v>
      </c>
      <c r="I28" s="6">
        <v>1</v>
      </c>
      <c r="J28" s="106">
        <v>44600</v>
      </c>
      <c r="K28" s="59">
        <v>0.08</v>
      </c>
      <c r="L28" s="107"/>
      <c r="M28" s="108">
        <f>SUM(J28*K28)</f>
        <v>3568</v>
      </c>
      <c r="N28" s="6"/>
      <c r="O28" s="7"/>
      <c r="P28" s="42"/>
      <c r="Q28" s="93">
        <v>53.71</v>
      </c>
      <c r="R28" s="94">
        <f>SUM(M24*Q24)</f>
        <v>38906.181250000001</v>
      </c>
      <c r="T28" s="1" t="s">
        <v>85</v>
      </c>
      <c r="U28" s="1"/>
      <c r="V28" s="1"/>
      <c r="W28" s="1"/>
      <c r="X28" s="1"/>
      <c r="Y28" s="3"/>
      <c r="Z28" s="1"/>
      <c r="AA28" s="1"/>
    </row>
    <row r="29" spans="1:27" s="2" customFormat="1" ht="25" customHeight="1" x14ac:dyDescent="0.3">
      <c r="A29" s="8"/>
      <c r="B29" s="119" t="s">
        <v>83</v>
      </c>
      <c r="C29" s="124"/>
      <c r="D29" s="124"/>
      <c r="E29" s="124"/>
      <c r="F29" s="125"/>
      <c r="G29" s="22"/>
      <c r="H29" s="5">
        <v>101000</v>
      </c>
      <c r="I29" s="6">
        <v>1</v>
      </c>
      <c r="J29" s="62">
        <v>101000</v>
      </c>
      <c r="K29" s="59">
        <v>1.7000000000000001E-2</v>
      </c>
      <c r="L29" s="78"/>
      <c r="M29" s="78">
        <f>SUM(J29*K29)</f>
        <v>1717.0000000000002</v>
      </c>
      <c r="N29" s="6"/>
      <c r="O29" s="7"/>
      <c r="P29" s="42"/>
      <c r="Q29" s="60">
        <v>53.71</v>
      </c>
      <c r="R29" s="81">
        <f>SUM(M29*Q24)</f>
        <v>92220.07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19"/>
      <c r="C30" s="124"/>
      <c r="D30" s="124"/>
      <c r="E30" s="124"/>
      <c r="F30" s="125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19"/>
      <c r="C31" s="122"/>
      <c r="D31" s="122"/>
      <c r="E31" s="122"/>
      <c r="F31" s="123"/>
      <c r="G31" s="22"/>
      <c r="H31" s="5"/>
      <c r="I31" s="6"/>
      <c r="J31" s="62"/>
      <c r="K31" s="59"/>
      <c r="L31" s="78"/>
      <c r="M31" s="78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2" customFormat="1" ht="35.15" customHeight="1" x14ac:dyDescent="0.3">
      <c r="A32" s="8"/>
      <c r="B32" s="119"/>
      <c r="C32" s="122"/>
      <c r="D32" s="122"/>
      <c r="E32" s="122"/>
      <c r="F32" s="123"/>
      <c r="G32" s="22"/>
      <c r="H32" s="5"/>
      <c r="I32" s="6"/>
      <c r="J32" s="62"/>
      <c r="K32" s="59"/>
      <c r="L32" s="79"/>
      <c r="M32" s="79"/>
      <c r="N32" s="6"/>
      <c r="O32" s="7"/>
      <c r="P32" s="42"/>
      <c r="Q32" s="60"/>
      <c r="R32" s="81"/>
      <c r="T32" s="1"/>
      <c r="U32" s="1"/>
      <c r="V32" s="1"/>
      <c r="W32" s="1"/>
      <c r="X32" s="1"/>
      <c r="Y32" s="3"/>
      <c r="Z32" s="1"/>
      <c r="AA32" s="1"/>
    </row>
    <row r="33" spans="1:26" s="11" customFormat="1" ht="20.149999999999999" customHeight="1" thickBot="1" x14ac:dyDescent="0.35">
      <c r="A33" s="25"/>
      <c r="B33" s="139" t="s">
        <v>41</v>
      </c>
      <c r="C33" s="140"/>
      <c r="D33" s="140"/>
      <c r="E33" s="140"/>
      <c r="F33" s="141"/>
      <c r="G33" s="68"/>
      <c r="H33" s="69"/>
      <c r="I33" s="70"/>
      <c r="J33" s="63">
        <v>291179</v>
      </c>
      <c r="K33" s="74"/>
      <c r="L33" s="63">
        <f>SUM(L20:L27)</f>
        <v>1473</v>
      </c>
      <c r="M33" s="63">
        <v>49385</v>
      </c>
      <c r="N33" s="74"/>
      <c r="O33" s="74"/>
      <c r="P33" s="23">
        <f>SUM(P20:P32)</f>
        <v>0</v>
      </c>
      <c r="Q33" s="76"/>
      <c r="R33" s="82">
        <f>SUM(R20:R32)</f>
        <v>2802684.0304166665</v>
      </c>
      <c r="S33" s="20"/>
      <c r="T33" s="21"/>
      <c r="U33" s="21"/>
      <c r="V33" s="21"/>
      <c r="W33" s="21"/>
      <c r="X33" s="21"/>
      <c r="Y33" s="26"/>
      <c r="Z33" s="21"/>
    </row>
    <row r="34" spans="1:26" s="11" customFormat="1" ht="19.5" customHeight="1" thickBot="1" x14ac:dyDescent="0.25">
      <c r="A34" s="27"/>
      <c r="B34" s="136" t="s">
        <v>45</v>
      </c>
      <c r="C34" s="137"/>
      <c r="D34" s="137"/>
      <c r="E34" s="137"/>
      <c r="F34" s="138"/>
      <c r="G34" s="71"/>
      <c r="H34" s="72"/>
      <c r="I34" s="73"/>
      <c r="J34" s="64">
        <f>SUM(J33)</f>
        <v>291179</v>
      </c>
      <c r="K34" s="75"/>
      <c r="L34" s="64">
        <f>SUM(L33)</f>
        <v>1473</v>
      </c>
      <c r="M34" s="64">
        <f>SUM(M33)</f>
        <v>49385</v>
      </c>
      <c r="N34" s="74"/>
      <c r="O34" s="75"/>
      <c r="P34" s="24">
        <f>SUM(P33)</f>
        <v>0</v>
      </c>
      <c r="Q34" s="77"/>
      <c r="R34" s="83">
        <f>SUM(R33)</f>
        <v>2802684.0304166665</v>
      </c>
      <c r="S34" s="20"/>
      <c r="T34" s="20"/>
      <c r="U34" s="20"/>
      <c r="V34" s="20"/>
      <c r="W34" s="20"/>
      <c r="X34" s="20"/>
      <c r="Y34" s="28"/>
      <c r="Z34" s="20"/>
    </row>
    <row r="35" spans="1:26" s="11" customFormat="1" ht="50.15" customHeight="1" thickBot="1" x14ac:dyDescent="0.25">
      <c r="A35" s="116" t="s">
        <v>53</v>
      </c>
      <c r="B35" s="117"/>
      <c r="C35" s="117"/>
      <c r="D35" s="117"/>
      <c r="E35" s="117"/>
      <c r="F35" s="118"/>
      <c r="G35" s="71"/>
      <c r="H35" s="72"/>
      <c r="I35" s="73"/>
      <c r="J35" s="65">
        <f>SUM(J34+N34)</f>
        <v>291179</v>
      </c>
      <c r="K35" s="75"/>
      <c r="L35" s="80"/>
      <c r="M35" s="65">
        <f>SUM(M34+P34)</f>
        <v>49385</v>
      </c>
      <c r="N35" s="74"/>
      <c r="O35" s="75"/>
      <c r="P35" s="24"/>
      <c r="Q35" s="75"/>
      <c r="R35" s="84"/>
    </row>
    <row r="36" spans="1:26" ht="11.5" x14ac:dyDescent="0.25">
      <c r="J36" s="103"/>
      <c r="M36" s="105"/>
    </row>
    <row r="43" spans="1:26" ht="10.5" x14ac:dyDescent="0.25">
      <c r="A43" s="104"/>
      <c r="B43" s="109"/>
    </row>
    <row r="44" spans="1:26" ht="10.5" x14ac:dyDescent="0.25">
      <c r="A44" s="104"/>
      <c r="B44" s="110"/>
    </row>
    <row r="45" spans="1:26" ht="10.5" x14ac:dyDescent="0.25">
      <c r="A45" s="115"/>
      <c r="B45" s="111"/>
    </row>
    <row r="46" spans="1:26" ht="10.5" x14ac:dyDescent="0.25">
      <c r="A46" s="104"/>
      <c r="B46" s="112"/>
    </row>
    <row r="47" spans="1:26" ht="10.5" x14ac:dyDescent="0.25">
      <c r="A47" s="111"/>
      <c r="B47" s="111"/>
    </row>
  </sheetData>
  <mergeCells count="31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3:F23"/>
    <mergeCell ref="B34:F34"/>
    <mergeCell ref="B33:F33"/>
    <mergeCell ref="B29:F29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2021-01-11T18:46:20Z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