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24226"/>
  <mc:AlternateContent xmlns:mc="http://schemas.openxmlformats.org/markup-compatibility/2006">
    <mc:Choice Requires="x15">
      <x15ac:absPath xmlns:x15ac="http://schemas.microsoft.com/office/spreadsheetml/2010/11/ac" url="S:\Innovation_Center\Regulations\Paperwork Reduction Act\RUS\Burden\0572-0107\2020\"/>
    </mc:Choice>
  </mc:AlternateContent>
  <xr:revisionPtr revIDLastSave="0" documentId="13_ncr:1_{2092A967-FC9C-434C-9D45-B83010EDB00B}" xr6:coauthVersionLast="45" xr6:coauthVersionMax="45" xr10:uidLastSave="{00000000-0000-0000-0000-000000000000}"/>
  <bookViews>
    <workbookView xWindow="22932" yWindow="-108" windowWidth="23256" windowHeight="12576" xr2:uid="{00000000-000D-0000-FFFF-FFFF00000000}"/>
  </bookViews>
  <sheets>
    <sheet name="Updated Spreadsheet" sheetId="1" r:id="rId1"/>
    <sheet name="Previous Electric" sheetId="6" r:id="rId2"/>
    <sheet name="Inputs" sheetId="5" r:id="rId3"/>
  </sheets>
  <definedNames>
    <definedName name="_xlnm.Print_Area" localSheetId="0">'Updated Spreadsheet'!$A$1:$K$74</definedName>
    <definedName name="_xlnm.Print_Titles" localSheetId="0">'Updated Spreadsheet'!$1:$15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 i="5" l="1"/>
  <c r="C18" i="5"/>
  <c r="B58" i="5"/>
  <c r="B54" i="5"/>
  <c r="B52" i="5"/>
  <c r="B44" i="5"/>
  <c r="B42" i="5"/>
  <c r="B2" i="5"/>
  <c r="M32" i="1" l="1"/>
  <c r="D70" i="1" l="1"/>
  <c r="D69" i="1"/>
  <c r="F37" i="1" l="1"/>
  <c r="H37" i="1" s="1"/>
  <c r="F18" i="1" l="1"/>
  <c r="H18" i="1" s="1"/>
  <c r="I10" i="5" l="1"/>
  <c r="E12" i="5"/>
  <c r="I11" i="5"/>
  <c r="G11" i="5"/>
  <c r="B34" i="5"/>
  <c r="I3" i="5" s="1"/>
  <c r="B36" i="5"/>
  <c r="I4" i="5" s="1"/>
  <c r="B16" i="5"/>
  <c r="K11" i="5" l="1"/>
  <c r="N17" i="6"/>
  <c r="N15" i="6"/>
  <c r="G10" i="5"/>
  <c r="K10" i="5" s="1"/>
  <c r="K12" i="5" l="1"/>
  <c r="K13" i="5" s="1"/>
  <c r="F58" i="1"/>
  <c r="H58" i="1" s="1"/>
  <c r="F54" i="1"/>
  <c r="H54" i="1" s="1"/>
  <c r="F48" i="1"/>
  <c r="H48" i="1" s="1"/>
  <c r="F40" i="1"/>
  <c r="H40" i="1" s="1"/>
  <c r="F22" i="1"/>
  <c r="H22" i="1" s="1"/>
  <c r="F34" i="1"/>
  <c r="H34" i="1" s="1"/>
  <c r="B14" i="5"/>
  <c r="F26" i="1"/>
  <c r="F62" i="1"/>
  <c r="F66" i="1"/>
  <c r="F32" i="1"/>
  <c r="H32" i="1" s="1"/>
  <c r="N29" i="1"/>
  <c r="F64" i="1"/>
  <c r="F20" i="1"/>
  <c r="H20" i="1" s="1"/>
  <c r="F24" i="1"/>
  <c r="H24" i="1" s="1"/>
  <c r="F28" i="1"/>
  <c r="H28" i="1" s="1"/>
  <c r="F30" i="1"/>
  <c r="H30" i="1" s="1"/>
  <c r="H26" i="1" l="1"/>
  <c r="B18" i="5" s="1"/>
  <c r="B60" i="5" s="1"/>
  <c r="F69" i="1"/>
  <c r="D38" i="5" s="1"/>
  <c r="F38" i="5" s="1"/>
  <c r="F31" i="1"/>
  <c r="H31" i="1" s="1"/>
  <c r="F67" i="1"/>
  <c r="H67" i="1" s="1"/>
  <c r="F65" i="1"/>
  <c r="H65" i="1" s="1"/>
  <c r="F51" i="1"/>
  <c r="H51" i="1" s="1"/>
  <c r="F33" i="1"/>
  <c r="H33" i="1" s="1"/>
  <c r="F21" i="1"/>
  <c r="H21" i="1" s="1"/>
  <c r="F17" i="1"/>
  <c r="H17" i="1" s="1"/>
  <c r="F53" i="1"/>
  <c r="H53" i="1" s="1"/>
  <c r="F39" i="1"/>
  <c r="H39" i="1" s="1"/>
  <c r="F25" i="1"/>
  <c r="H25" i="1" s="1"/>
  <c r="F57" i="1"/>
  <c r="H57" i="1" s="1"/>
  <c r="F43" i="1"/>
  <c r="H43" i="1" s="1"/>
  <c r="F29" i="1"/>
  <c r="H29" i="1" s="1"/>
  <c r="F63" i="1"/>
  <c r="H63" i="1" s="1"/>
  <c r="F61" i="1"/>
  <c r="H61" i="1" s="1"/>
  <c r="F47" i="1"/>
  <c r="H47" i="1" s="1"/>
  <c r="P6" i="1" l="1"/>
  <c r="H69" i="1"/>
  <c r="M68" i="1"/>
  <c r="B8" i="5"/>
  <c r="B4" i="5" l="1"/>
  <c r="B6" i="5" l="1"/>
  <c r="B24" i="5"/>
  <c r="G3" i="5" s="1"/>
  <c r="K3" i="5" s="1"/>
  <c r="C10" i="5"/>
  <c r="B10" i="5" s="1"/>
  <c r="B26" i="5" l="1"/>
  <c r="G4" i="5" s="1"/>
  <c r="K4" i="5" s="1"/>
  <c r="K5" i="5" s="1"/>
  <c r="B20" i="5" s="1"/>
</calcChain>
</file>

<file path=xl/sharedStrings.xml><?xml version="1.0" encoding="utf-8"?>
<sst xmlns="http://schemas.openxmlformats.org/spreadsheetml/2006/main" count="382" uniqueCount="173">
  <si>
    <t xml:space="preserve">                                                                    USDA - RUS</t>
  </si>
  <si>
    <t>OMB  No.</t>
  </si>
  <si>
    <t xml:space="preserve"> </t>
  </si>
  <si>
    <t xml:space="preserve"> SUMMARY  OF  INFORMATION  COLLECTION</t>
  </si>
  <si>
    <t>Date  Prepared</t>
  </si>
  <si>
    <t xml:space="preserve"> INSTRUCTIONS:</t>
  </si>
  <si>
    <t>&gt;</t>
  </si>
  <si>
    <t>(f)  TOTAL</t>
  </si>
  <si>
    <t>(h)  TOTAL</t>
  </si>
  <si>
    <t>(k)  TOTAL</t>
  </si>
  <si>
    <t xml:space="preserve">Use this form when a single information collection document involves multiple reporting and                  </t>
  </si>
  <si>
    <t>-</t>
  </si>
  <si>
    <t>= (e)  Average</t>
  </si>
  <si>
    <t>= (g)  Average</t>
  </si>
  <si>
    <t>= (j)  Average</t>
  </si>
  <si>
    <t xml:space="preserve">  recordkeeping requirements.  </t>
  </si>
  <si>
    <t>(d)  TOTAL</t>
  </si>
  <si>
    <t>(i)  TOTAL</t>
  </si>
  <si>
    <t xml:space="preserve">         IDENTIFICATION  OF  REPORTING  AND  RECORDKEEPPING  REQUIREMENTS</t>
  </si>
  <si>
    <t>ANNUAL  BURDEN</t>
  </si>
  <si>
    <t>FORM</t>
  </si>
  <si>
    <t>REPORTS</t>
  </si>
  <si>
    <t>RECORDS</t>
  </si>
  <si>
    <t>NO(s)</t>
  </si>
  <si>
    <t>NO.  OF</t>
  </si>
  <si>
    <t>TOTAL</t>
  </si>
  <si>
    <t>HOURS</t>
  </si>
  <si>
    <t>ANNUAL</t>
  </si>
  <si>
    <t>SECTION  OF</t>
  </si>
  <si>
    <t>(If  "none"</t>
  </si>
  <si>
    <t>RESPON-</t>
  </si>
  <si>
    <t>RESPONSES</t>
  </si>
  <si>
    <t>PER</t>
  </si>
  <si>
    <t>RECORD-</t>
  </si>
  <si>
    <t>REGULATIONS</t>
  </si>
  <si>
    <t>DESCRIPTION</t>
  </si>
  <si>
    <t>so  state)</t>
  </si>
  <si>
    <t>DENTS</t>
  </si>
  <si>
    <t>RESPONSE</t>
  </si>
  <si>
    <t>(Col.  f  &amp;  g)</t>
  </si>
  <si>
    <t>KEEPERS</t>
  </si>
  <si>
    <t>KEEPING</t>
  </si>
  <si>
    <t>(Col.  d  &amp;  e)</t>
  </si>
  <si>
    <t>KEEPER</t>
  </si>
  <si>
    <t>DENT</t>
  </si>
  <si>
    <t>(Col.  i  &amp;  j)</t>
  </si>
  <si>
    <t>(a)</t>
  </si>
  <si>
    <t>(b)</t>
  </si>
  <si>
    <t>(c)</t>
  </si>
  <si>
    <t>(d)</t>
  </si>
  <si>
    <t>(e)</t>
  </si>
  <si>
    <t>(f)</t>
  </si>
  <si>
    <t>(g)</t>
  </si>
  <si>
    <t>(h)</t>
  </si>
  <si>
    <t>(i)</t>
  </si>
  <si>
    <t>(j)</t>
  </si>
  <si>
    <t>(k)</t>
  </si>
  <si>
    <t>1726.27(a), 1726.304(c)(1)</t>
  </si>
  <si>
    <t>Contractor's Bond</t>
  </si>
  <si>
    <t>1726.27(b), 1726.304(c)(2)</t>
  </si>
  <si>
    <t>Contractor's Bond (less than $1 million)</t>
  </si>
  <si>
    <t>1726.304(c)(5), 1726.404(c)(1)(i)</t>
  </si>
  <si>
    <t xml:space="preserve">Certificate of Completion - Contract Construction   </t>
  </si>
  <si>
    <t xml:space="preserve">1726.50(a)(1), 1726.76, 1726.125(a)(1), 1726.175, 1726.304(c)(6) </t>
  </si>
  <si>
    <t>Equipment Contract</t>
  </si>
  <si>
    <t>RUS 198</t>
  </si>
  <si>
    <t>1726.125(a)(2), 1726.304(c)(7)</t>
  </si>
  <si>
    <t>Construction Contract - Generating</t>
  </si>
  <si>
    <t>1726.304(c)(10), 1726.401(b), 1726.402(b)(1)(iii), 1726.403(c)(1)(ii)</t>
  </si>
  <si>
    <t>Certificate (Buy American)</t>
  </si>
  <si>
    <t>1726.304(c)(11), 1726.401(b), 1726.403(c)(1)(iii)</t>
  </si>
  <si>
    <t>Waiver and Release of Lien</t>
  </si>
  <si>
    <t>1726.304(c)(12), 1726.403(c)(1)(iv)</t>
  </si>
  <si>
    <t>Certificate of Contractor</t>
  </si>
  <si>
    <t>1726.24(b), 1726.304(c)(13),</t>
  </si>
  <si>
    <t>Construction or Equipment Contract Amendment</t>
  </si>
  <si>
    <t>1726.304(c)(15), 1726.404(c)(1)(v)</t>
  </si>
  <si>
    <t>Construction Inventory</t>
  </si>
  <si>
    <t>1726.150, 1726.304(c)(16)</t>
  </si>
  <si>
    <t>Contract to Construct Buildings</t>
  </si>
  <si>
    <t>RUS 257</t>
  </si>
  <si>
    <t xml:space="preserve">1726.304(c)(17) </t>
  </si>
  <si>
    <t>Bid Bond</t>
  </si>
  <si>
    <t>1726.176, 1726.304(c)(19)</t>
  </si>
  <si>
    <t>Electric System Communications and Control Equipment Contract</t>
  </si>
  <si>
    <t>RUS 786</t>
  </si>
  <si>
    <t>1726.51(a), 1726.304(c)(20)</t>
  </si>
  <si>
    <t>RUS 790</t>
  </si>
  <si>
    <t>1726.404(c)(1)(I), 1726.304(c)(22)</t>
  </si>
  <si>
    <t>Certificate of Construction and Indemnity Agreement</t>
  </si>
  <si>
    <t>1726.51(a), 1726.304(c)(24)</t>
  </si>
  <si>
    <t>Electric System Construction Contract - Lump Sum</t>
  </si>
  <si>
    <t>RUS 830</t>
  </si>
  <si>
    <t>TOTALS</t>
  </si>
  <si>
    <t>Electric System Construction Policies and Procedures</t>
  </si>
  <si>
    <t>0572-0107</t>
  </si>
  <si>
    <t>MINUTES  PER</t>
  </si>
  <si>
    <t>RUS 168b *</t>
  </si>
  <si>
    <t>RUS 168c *</t>
  </si>
  <si>
    <t>RUS 187 *</t>
  </si>
  <si>
    <t xml:space="preserve">RUS 200 </t>
  </si>
  <si>
    <t>RUS 213 *</t>
  </si>
  <si>
    <t>RUS 224 *</t>
  </si>
  <si>
    <t>RUS 231 *</t>
  </si>
  <si>
    <t>RUS 238 *</t>
  </si>
  <si>
    <t>RUS 254 *</t>
  </si>
  <si>
    <t>RUS 307 *</t>
  </si>
  <si>
    <t>RUS 792b *</t>
  </si>
  <si>
    <t>Electric</t>
  </si>
  <si>
    <t>2017 number of borrowers</t>
  </si>
  <si>
    <t>yes</t>
  </si>
  <si>
    <t>no</t>
  </si>
  <si>
    <t>electric</t>
  </si>
  <si>
    <t>2014 Numbers</t>
  </si>
  <si>
    <t>Telecom &amp; Broadband</t>
  </si>
  <si>
    <t>Total Respondents:</t>
  </si>
  <si>
    <t>Burden hours:</t>
  </si>
  <si>
    <t>Total responses:</t>
  </si>
  <si>
    <t>Burden hours not in bold:</t>
  </si>
  <si>
    <t>Electric Respondents 2017</t>
  </si>
  <si>
    <t>Telecom Burden Hours</t>
  </si>
  <si>
    <t>Total cost estimate</t>
  </si>
  <si>
    <t>Professional hours</t>
  </si>
  <si>
    <t>Clerical hours</t>
  </si>
  <si>
    <t>Mean hourly professional</t>
  </si>
  <si>
    <t>mean hourly clerical</t>
  </si>
  <si>
    <t>percent benefits</t>
  </si>
  <si>
    <t>hourly wage and benefits professional</t>
  </si>
  <si>
    <t>hourly wage and benefits clerical</t>
  </si>
  <si>
    <t>Table 1:</t>
  </si>
  <si>
    <t>Professional time</t>
  </si>
  <si>
    <t>Clerical time</t>
  </si>
  <si>
    <t xml:space="preserve"> hours @ </t>
  </si>
  <si>
    <t xml:space="preserve"> =</t>
  </si>
  <si>
    <t>Total</t>
  </si>
  <si>
    <t>Hours of RUS processing time</t>
  </si>
  <si>
    <t>hours professional</t>
  </si>
  <si>
    <t>hours clerical</t>
  </si>
  <si>
    <t>gs 13 step 5</t>
  </si>
  <si>
    <t>gs 6 step 5</t>
  </si>
  <si>
    <t>gs 13 step 5 with benefits</t>
  </si>
  <si>
    <t>gs 6 step 5 with benefits</t>
  </si>
  <si>
    <t>percent benefits feds</t>
  </si>
  <si>
    <t>Table 2:</t>
  </si>
  <si>
    <t>Overhead</t>
  </si>
  <si>
    <t>Decrease hours electric</t>
  </si>
  <si>
    <t>Hours Electric</t>
  </si>
  <si>
    <t>Hours Electric:</t>
  </si>
  <si>
    <t>Electric System Construction Contract Non-Site Specific Construction (Notice and Instructions to Bidders)</t>
  </si>
  <si>
    <t>Contract Certification for Standard RUS Contract Forms</t>
  </si>
  <si>
    <t>Decrease hours telecom</t>
  </si>
  <si>
    <t>Hours telecom and broadband:</t>
  </si>
  <si>
    <t>N/A</t>
  </si>
  <si>
    <t>Notes:</t>
  </si>
  <si>
    <t>Change in electric program numbers are based on the number of respondents. The addition of the certification for submission is not expected to reduce burden hours for borrowers since RUS Forms must still be completed. The certification for submission is expected to greatly reduce the burden hours RUS spends reviewing each contract. This is reflected in the statement.</t>
  </si>
  <si>
    <t>Note: Yellow boxes require manual input. All others are calculated and included for refernce on the word doc.</t>
  </si>
  <si>
    <t>2020 number of borrowers</t>
  </si>
  <si>
    <t>Electric Respondents 2020</t>
  </si>
  <si>
    <t>Telecom Respondents 2020</t>
  </si>
  <si>
    <t>current over past responses</t>
  </si>
  <si>
    <t>past RUS processing hours</t>
  </si>
  <si>
    <t>updated as of 9/30/2020</t>
  </si>
  <si>
    <t>https://www.bls.gov/oes/current/oes433099.htm</t>
  </si>
  <si>
    <t>https://www.bls.gov/oes/current/oes172071.htm</t>
  </si>
  <si>
    <t>https://www.bls.gov/news.release/ecec.t04.htm</t>
  </si>
  <si>
    <t>Percent Professional of industry workers</t>
  </si>
  <si>
    <t>percent professional of RUS employees</t>
  </si>
  <si>
    <t>https://www.opm.gov/policy-data-oversight/pay-leave/salaries-wages/salary-tables/pdf/2020/GS_h.pdf</t>
  </si>
  <si>
    <t>https://www.bls.gov/news.release/ecec.t02.htm</t>
  </si>
  <si>
    <t>used to estimate</t>
  </si>
  <si>
    <t>Change in hours:</t>
  </si>
  <si>
    <t>previous</t>
  </si>
  <si>
    <t>Broadband/Telecom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</si>
</sst>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mm/dd/yy_)"/>
    <numFmt numFmtId="165" formatCode="#,##0.0_);\(#,##0.0\)"/>
    <numFmt numFmtId="166" formatCode="0.0%"/>
    <numFmt numFmtId="167" formatCode="&quot;$&quot;#,##0.00"/>
  </numFmts>
  <fonts count="29">
    <font>
      <sz val="10"/>
      <name val="Arial"/>
    </font>
    <font>
      <sz val="10"/>
      <name val="Arial"/>
      <family val="2"/>
    </font>
    <font>
      <sz val="7"/>
      <color indexed="8"/>
      <name val="DUTCH"/>
    </font>
    <font>
      <sz val="8"/>
      <color indexed="8"/>
      <name val="DUTCH"/>
    </font>
    <font>
      <sz val="10"/>
      <color indexed="8"/>
      <name val="DUTCH"/>
    </font>
    <font>
      <b/>
      <sz val="12"/>
      <color indexed="8"/>
      <name val="DUTCH"/>
      <family val="1"/>
    </font>
    <font>
      <b/>
      <sz val="12"/>
      <color indexed="8"/>
      <name val="Arial"/>
      <family val="2"/>
    </font>
    <font>
      <b/>
      <sz val="12"/>
      <color indexed="8"/>
      <name val="DUTCH"/>
    </font>
    <font>
      <sz val="12"/>
      <color indexed="8"/>
      <name val="DUTCH"/>
    </font>
    <font>
      <sz val="12"/>
      <color indexed="8"/>
      <name val="DUTCH"/>
      <family val="1"/>
    </font>
    <font>
      <i/>
      <sz val="8"/>
      <color indexed="8"/>
      <name val="DUTCH"/>
    </font>
    <font>
      <i/>
      <sz val="7"/>
      <color indexed="8"/>
      <name val="DUTCH"/>
    </font>
    <font>
      <sz val="10"/>
      <color indexed="8"/>
      <name val="TMSRMN"/>
    </font>
    <font>
      <sz val="8"/>
      <name val="Arial"/>
      <family val="2"/>
    </font>
    <font>
      <sz val="10"/>
      <name val="Arial"/>
      <family val="2"/>
    </font>
    <font>
      <sz val="10"/>
      <name val="Arial"/>
      <family val="2"/>
    </font>
    <font>
      <sz val="10"/>
      <color theme="1"/>
      <name val="Arial"/>
      <family val="2"/>
    </font>
    <font>
      <sz val="10"/>
      <color theme="0"/>
      <name val="Arial"/>
      <family val="2"/>
    </font>
    <font>
      <b/>
      <sz val="12"/>
      <name val="Times New Roman"/>
      <family val="1"/>
    </font>
    <font>
      <sz val="12"/>
      <color rgb="FF00B0F0"/>
      <name val="Times New Roman"/>
      <family val="1"/>
    </font>
    <font>
      <sz val="10"/>
      <color rgb="FF00B0F0"/>
      <name val="Arial"/>
      <family val="2"/>
    </font>
    <font>
      <sz val="10"/>
      <color rgb="FF00B0F0"/>
      <name val="Times New Roman"/>
      <family val="1"/>
    </font>
    <font>
      <b/>
      <sz val="12"/>
      <color rgb="FF00B0F0"/>
      <name val="Times New Roman"/>
      <family val="1"/>
    </font>
    <font>
      <sz val="9"/>
      <color rgb="FF00B0F0"/>
      <name val="Times New Roman"/>
      <family val="1"/>
    </font>
    <font>
      <sz val="18"/>
      <color rgb="FF00B0F0"/>
      <name val="Arial"/>
      <family val="2"/>
    </font>
    <font>
      <sz val="14"/>
      <name val="Times New Roman"/>
      <family val="1"/>
    </font>
    <font>
      <sz val="14"/>
      <color indexed="8"/>
      <name val="Times New Roman"/>
      <family val="1"/>
    </font>
    <font>
      <u/>
      <sz val="10"/>
      <color theme="10"/>
      <name val="Arial"/>
    </font>
    <font>
      <sz val="12"/>
      <name val="Times New Roman"/>
      <family val="1"/>
    </font>
  </fonts>
  <fills count="6">
    <fill>
      <patternFill patternType="none"/>
    </fill>
    <fill>
      <patternFill patternType="gray125"/>
    </fill>
    <fill>
      <patternFill patternType="gray125">
        <fgColor indexed="8"/>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60">
    <border>
      <left/>
      <right/>
      <top/>
      <bottom/>
      <diagonal/>
    </border>
    <border>
      <left style="medium">
        <color indexed="8"/>
      </left>
      <right/>
      <top style="medium">
        <color indexed="8"/>
      </top>
      <bottom/>
      <diagonal/>
    </border>
    <border>
      <left/>
      <right/>
      <top style="medium">
        <color indexed="8"/>
      </top>
      <bottom/>
      <diagonal/>
    </border>
    <border>
      <left style="thin">
        <color indexed="8"/>
      </left>
      <right/>
      <top style="medium">
        <color indexed="8"/>
      </top>
      <bottom/>
      <diagonal/>
    </border>
    <border>
      <left/>
      <right style="medium">
        <color indexed="8"/>
      </right>
      <top style="medium">
        <color indexed="8"/>
      </top>
      <bottom/>
      <diagonal/>
    </border>
    <border>
      <left style="medium">
        <color indexed="8"/>
      </left>
      <right/>
      <top/>
      <bottom/>
      <diagonal/>
    </border>
    <border>
      <left style="thin">
        <color indexed="8"/>
      </left>
      <right/>
      <top/>
      <bottom/>
      <diagonal/>
    </border>
    <border>
      <left style="thin">
        <color indexed="8"/>
      </left>
      <right/>
      <top/>
      <bottom style="thin">
        <color indexed="8"/>
      </bottom>
      <diagonal/>
    </border>
    <border>
      <left/>
      <right/>
      <top/>
      <bottom style="thin">
        <color indexed="8"/>
      </bottom>
      <diagonal/>
    </border>
    <border>
      <left/>
      <right style="medium">
        <color indexed="8"/>
      </right>
      <top/>
      <bottom style="thin">
        <color indexed="8"/>
      </bottom>
      <diagonal/>
    </border>
    <border>
      <left/>
      <right style="medium">
        <color indexed="8"/>
      </right>
      <top/>
      <bottom/>
      <diagonal/>
    </border>
    <border>
      <left style="medium">
        <color indexed="8"/>
      </left>
      <right/>
      <top/>
      <bottom style="thin">
        <color indexed="8"/>
      </bottom>
      <diagonal/>
    </border>
    <border>
      <left style="thin">
        <color indexed="8"/>
      </left>
      <right style="thin">
        <color indexed="8"/>
      </right>
      <top/>
      <bottom/>
      <diagonal/>
    </border>
    <border>
      <left style="medium">
        <color indexed="8"/>
      </left>
      <right style="thin">
        <color indexed="8"/>
      </right>
      <top/>
      <bottom/>
      <diagonal/>
    </border>
    <border>
      <left/>
      <right style="thin">
        <color indexed="8"/>
      </right>
      <top/>
      <bottom/>
      <diagonal/>
    </border>
    <border>
      <left style="medium">
        <color indexed="8"/>
      </left>
      <right style="thin">
        <color indexed="8"/>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diagonal/>
    </border>
    <border>
      <left style="medium">
        <color indexed="8"/>
      </left>
      <right style="thin">
        <color indexed="8"/>
      </right>
      <top style="thin">
        <color indexed="8"/>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medium">
        <color indexed="8"/>
      </left>
      <right style="thin">
        <color indexed="64"/>
      </right>
      <top/>
      <bottom/>
      <diagonal/>
    </border>
    <border>
      <left/>
      <right style="medium">
        <color indexed="64"/>
      </right>
      <top/>
      <bottom/>
      <diagonal/>
    </border>
    <border>
      <left style="thin">
        <color indexed="64"/>
      </left>
      <right style="thin">
        <color indexed="8"/>
      </right>
      <top/>
      <bottom/>
      <diagonal/>
    </border>
    <border>
      <left style="medium">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8"/>
      </right>
      <top/>
      <bottom style="thin">
        <color indexed="64"/>
      </bottom>
      <diagonal/>
    </border>
    <border>
      <left style="medium">
        <color indexed="8"/>
      </left>
      <right style="thin">
        <color indexed="64"/>
      </right>
      <top/>
      <bottom style="thin">
        <color indexed="8"/>
      </bottom>
      <diagonal/>
    </border>
    <border>
      <left style="thin">
        <color indexed="64"/>
      </left>
      <right style="thin">
        <color indexed="64"/>
      </right>
      <top/>
      <bottom style="thin">
        <color indexed="8"/>
      </bottom>
      <diagonal/>
    </border>
    <border>
      <left style="medium">
        <color indexed="64"/>
      </left>
      <right style="thin">
        <color indexed="64"/>
      </right>
      <top/>
      <bottom style="thin">
        <color indexed="64"/>
      </bottom>
      <diagonal/>
    </border>
    <border>
      <left/>
      <right/>
      <top style="double">
        <color indexed="64"/>
      </top>
      <bottom style="double">
        <color indexed="64"/>
      </bottom>
      <diagonal/>
    </border>
    <border>
      <left style="medium">
        <color indexed="8"/>
      </left>
      <right style="thin">
        <color indexed="64"/>
      </right>
      <top/>
      <bottom style="thin">
        <color indexed="64"/>
      </bottom>
      <diagonal/>
    </border>
    <border>
      <left/>
      <right style="thin">
        <color indexed="8"/>
      </right>
      <top/>
      <bottom style="thin">
        <color indexed="64"/>
      </bottom>
      <diagonal/>
    </border>
    <border>
      <left/>
      <right style="medium">
        <color indexed="8"/>
      </right>
      <top/>
      <bottom style="thin">
        <color indexed="64"/>
      </bottom>
      <diagonal/>
    </border>
    <border>
      <left/>
      <right/>
      <top style="double">
        <color indexed="64"/>
      </top>
      <bottom/>
      <diagonal/>
    </border>
    <border>
      <left/>
      <right/>
      <top style="thin">
        <color indexed="64"/>
      </top>
      <bottom style="double">
        <color indexed="64"/>
      </bottom>
      <diagonal/>
    </border>
    <border>
      <left style="medium">
        <color indexed="64"/>
      </left>
      <right/>
      <top style="double">
        <color indexed="64"/>
      </top>
      <bottom/>
      <diagonal/>
    </border>
    <border>
      <left style="medium">
        <color indexed="64"/>
      </left>
      <right/>
      <top/>
      <bottom/>
      <diagonal/>
    </border>
    <border>
      <left style="medium">
        <color indexed="64"/>
      </left>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double">
        <color indexed="64"/>
      </top>
      <bottom/>
      <diagonal/>
    </border>
    <border>
      <left/>
      <right style="medium">
        <color indexed="64"/>
      </right>
      <top/>
      <bottom style="medium">
        <color indexed="64"/>
      </bottom>
      <diagonal/>
    </border>
    <border>
      <left/>
      <right style="medium">
        <color indexed="8"/>
      </right>
      <top style="thin">
        <color indexed="8"/>
      </top>
      <bottom style="double">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0" fontId="27" fillId="0" borderId="0" applyNumberFormat="0" applyFill="0" applyBorder="0" applyAlignment="0" applyProtection="0"/>
  </cellStyleXfs>
  <cellXfs count="255">
    <xf numFmtId="0" fontId="0" fillId="0" borderId="0" xfId="0"/>
    <xf numFmtId="37" fontId="2" fillId="0" borderId="1" xfId="0" applyNumberFormat="1" applyFont="1" applyBorder="1" applyProtection="1"/>
    <xf numFmtId="37" fontId="2" fillId="0" borderId="2" xfId="0" applyNumberFormat="1" applyFont="1" applyBorder="1" applyProtection="1"/>
    <xf numFmtId="37" fontId="3" fillId="0" borderId="3" xfId="0" applyNumberFormat="1" applyFont="1" applyBorder="1" applyProtection="1"/>
    <xf numFmtId="37" fontId="4" fillId="0" borderId="2" xfId="0" applyNumberFormat="1" applyFont="1" applyBorder="1" applyProtection="1"/>
    <xf numFmtId="37" fontId="4" fillId="0" borderId="4" xfId="0" applyNumberFormat="1" applyFont="1" applyBorder="1" applyProtection="1"/>
    <xf numFmtId="37" fontId="4" fillId="0" borderId="5" xfId="0" applyNumberFormat="1" applyFont="1" applyBorder="1" applyProtection="1"/>
    <xf numFmtId="37" fontId="4" fillId="0" borderId="0" xfId="0" applyNumberFormat="1" applyFont="1" applyProtection="1"/>
    <xf numFmtId="37" fontId="5" fillId="0" borderId="6" xfId="0" applyNumberFormat="1" applyFont="1" applyBorder="1" applyAlignment="1" applyProtection="1">
      <alignment horizontal="center"/>
    </xf>
    <xf numFmtId="37" fontId="3" fillId="0" borderId="7" xfId="0" applyNumberFormat="1" applyFont="1" applyBorder="1" applyProtection="1"/>
    <xf numFmtId="37" fontId="6" fillId="0" borderId="8" xfId="0" applyNumberFormat="1" applyFont="1" applyBorder="1" applyProtection="1"/>
    <xf numFmtId="37" fontId="4" fillId="0" borderId="9" xfId="0" applyNumberFormat="1" applyFont="1" applyBorder="1" applyProtection="1"/>
    <xf numFmtId="37" fontId="7" fillId="0" borderId="5" xfId="0" applyNumberFormat="1" applyFont="1" applyBorder="1" applyProtection="1"/>
    <xf numFmtId="37" fontId="5" fillId="0" borderId="6" xfId="0" applyNumberFormat="1" applyFont="1" applyBorder="1" applyProtection="1"/>
    <xf numFmtId="164" fontId="3" fillId="0" borderId="6" xfId="0" applyNumberFormat="1" applyFont="1" applyBorder="1" applyProtection="1"/>
    <xf numFmtId="164" fontId="4" fillId="0" borderId="0" xfId="0" applyNumberFormat="1" applyFont="1" applyProtection="1"/>
    <xf numFmtId="164" fontId="4" fillId="0" borderId="10" xfId="0" applyNumberFormat="1" applyFont="1" applyBorder="1" applyProtection="1"/>
    <xf numFmtId="37" fontId="4" fillId="0" borderId="11" xfId="0" applyNumberFormat="1" applyFont="1" applyBorder="1" applyProtection="1"/>
    <xf numFmtId="37" fontId="4" fillId="0" borderId="8" xfId="0" applyNumberFormat="1" applyFont="1" applyBorder="1" applyProtection="1"/>
    <xf numFmtId="37" fontId="8" fillId="0" borderId="8" xfId="0" applyNumberFormat="1" applyFont="1" applyBorder="1" applyProtection="1"/>
    <xf numFmtId="37" fontId="5" fillId="0" borderId="7" xfId="0" applyNumberFormat="1" applyFont="1" applyBorder="1" applyProtection="1"/>
    <xf numFmtId="164" fontId="3" fillId="0" borderId="7" xfId="0" applyNumberFormat="1" applyFont="1" applyBorder="1" applyProtection="1"/>
    <xf numFmtId="164" fontId="4" fillId="0" borderId="9" xfId="0" applyNumberFormat="1" applyFont="1" applyBorder="1" applyProtection="1"/>
    <xf numFmtId="37" fontId="3" fillId="0" borderId="5" xfId="0" applyNumberFormat="1" applyFont="1" applyBorder="1" applyProtection="1"/>
    <xf numFmtId="37" fontId="3" fillId="0" borderId="0" xfId="0" applyNumberFormat="1" applyFont="1" applyProtection="1"/>
    <xf numFmtId="37" fontId="10" fillId="0" borderId="0" xfId="0" applyNumberFormat="1" applyFont="1" applyAlignment="1" applyProtection="1">
      <alignment horizontal="center"/>
    </xf>
    <xf numFmtId="37" fontId="2" fillId="0" borderId="0" xfId="0" applyNumberFormat="1" applyFont="1" applyAlignment="1" applyProtection="1">
      <alignment horizontal="center"/>
    </xf>
    <xf numFmtId="37" fontId="2" fillId="0" borderId="0" xfId="0" applyNumberFormat="1" applyFont="1" applyProtection="1"/>
    <xf numFmtId="37" fontId="2" fillId="0" borderId="10" xfId="0" applyNumberFormat="1" applyFont="1" applyBorder="1" applyProtection="1"/>
    <xf numFmtId="37" fontId="10" fillId="0" borderId="5" xfId="0" applyNumberFormat="1" applyFont="1" applyBorder="1" applyProtection="1"/>
    <xf numFmtId="37" fontId="2" fillId="0" borderId="0" xfId="0" applyNumberFormat="1" applyFont="1" applyAlignment="1" applyProtection="1">
      <alignment horizontal="fill"/>
    </xf>
    <xf numFmtId="37" fontId="10" fillId="0" borderId="11" xfId="0" applyNumberFormat="1" applyFont="1" applyBorder="1" applyAlignment="1" applyProtection="1">
      <alignment horizontal="center"/>
    </xf>
    <xf numFmtId="37" fontId="2" fillId="0" borderId="8" xfId="0" applyNumberFormat="1" applyFont="1" applyBorder="1" applyAlignment="1" applyProtection="1">
      <alignment horizontal="center"/>
    </xf>
    <xf numFmtId="37" fontId="2" fillId="0" borderId="8" xfId="0" applyNumberFormat="1" applyFont="1" applyBorder="1" applyProtection="1"/>
    <xf numFmtId="37" fontId="2" fillId="0" borderId="9" xfId="0" applyNumberFormat="1" applyFont="1" applyBorder="1" applyProtection="1"/>
    <xf numFmtId="37" fontId="2" fillId="0" borderId="11" xfId="0" applyNumberFormat="1" applyFont="1" applyBorder="1" applyProtection="1"/>
    <xf numFmtId="37" fontId="4" fillId="0" borderId="12" xfId="0" applyNumberFormat="1" applyFont="1" applyBorder="1" applyProtection="1"/>
    <xf numFmtId="37" fontId="3" fillId="0" borderId="13" xfId="0" applyNumberFormat="1" applyFont="1" applyBorder="1" applyProtection="1"/>
    <xf numFmtId="37" fontId="3" fillId="0" borderId="14" xfId="0" applyNumberFormat="1" applyFont="1" applyBorder="1" applyProtection="1"/>
    <xf numFmtId="37" fontId="3" fillId="0" borderId="14" xfId="0" applyNumberFormat="1" applyFont="1" applyBorder="1" applyAlignment="1" applyProtection="1">
      <alignment horizontal="center"/>
    </xf>
    <xf numFmtId="37" fontId="3" fillId="0" borderId="8" xfId="0" applyNumberFormat="1" applyFont="1" applyBorder="1" applyProtection="1"/>
    <xf numFmtId="37" fontId="3" fillId="0" borderId="8" xfId="0" applyNumberFormat="1" applyFont="1" applyBorder="1" applyAlignment="1" applyProtection="1">
      <alignment horizontal="center"/>
    </xf>
    <xf numFmtId="37" fontId="3" fillId="0" borderId="11" xfId="0" applyNumberFormat="1" applyFont="1" applyBorder="1" applyProtection="1"/>
    <xf numFmtId="37" fontId="3" fillId="0" borderId="9" xfId="0" applyNumberFormat="1" applyFont="1" applyBorder="1" applyProtection="1"/>
    <xf numFmtId="37" fontId="2" fillId="0" borderId="14" xfId="0" applyNumberFormat="1" applyFont="1" applyBorder="1" applyAlignment="1" applyProtection="1">
      <alignment horizontal="center"/>
    </xf>
    <xf numFmtId="37" fontId="2" fillId="0" borderId="13" xfId="0" applyNumberFormat="1" applyFont="1" applyBorder="1" applyAlignment="1" applyProtection="1">
      <alignment horizontal="center"/>
    </xf>
    <xf numFmtId="37" fontId="2" fillId="0" borderId="10" xfId="0" applyNumberFormat="1" applyFont="1" applyBorder="1" applyAlignment="1" applyProtection="1">
      <alignment horizontal="center"/>
    </xf>
    <xf numFmtId="37" fontId="3" fillId="0" borderId="13" xfId="0" applyNumberFormat="1" applyFont="1" applyBorder="1" applyAlignment="1" applyProtection="1">
      <alignment horizontal="center"/>
    </xf>
    <xf numFmtId="37" fontId="11" fillId="0" borderId="14" xfId="0" applyNumberFormat="1" applyFont="1" applyBorder="1" applyAlignment="1" applyProtection="1">
      <alignment horizontal="center"/>
    </xf>
    <xf numFmtId="37" fontId="11" fillId="0" borderId="0" xfId="0" applyNumberFormat="1" applyFont="1" applyAlignment="1" applyProtection="1">
      <alignment horizontal="center"/>
    </xf>
    <xf numFmtId="37" fontId="2" fillId="0" borderId="13" xfId="0" applyNumberFormat="1" applyFont="1" applyBorder="1" applyProtection="1"/>
    <xf numFmtId="37" fontId="11" fillId="0" borderId="10" xfId="0" applyNumberFormat="1" applyFont="1" applyBorder="1" applyAlignment="1" applyProtection="1">
      <alignment horizontal="center"/>
    </xf>
    <xf numFmtId="37" fontId="10" fillId="0" borderId="15" xfId="0" applyNumberFormat="1" applyFont="1" applyBorder="1" applyAlignment="1" applyProtection="1">
      <alignment horizontal="center"/>
    </xf>
    <xf numFmtId="37" fontId="10" fillId="0" borderId="16" xfId="0" applyNumberFormat="1" applyFont="1" applyBorder="1" applyAlignment="1" applyProtection="1">
      <alignment horizontal="center"/>
    </xf>
    <xf numFmtId="37" fontId="10" fillId="0" borderId="8" xfId="0" applyNumberFormat="1" applyFont="1" applyBorder="1" applyAlignment="1" applyProtection="1">
      <alignment horizontal="center"/>
    </xf>
    <xf numFmtId="37" fontId="10" fillId="0" borderId="9" xfId="0" applyNumberFormat="1" applyFont="1" applyBorder="1" applyAlignment="1" applyProtection="1">
      <alignment horizontal="center"/>
    </xf>
    <xf numFmtId="37" fontId="12" fillId="0" borderId="14" xfId="0" applyNumberFormat="1" applyFont="1" applyBorder="1" applyProtection="1"/>
    <xf numFmtId="37" fontId="12" fillId="0" borderId="14" xfId="0" applyNumberFormat="1" applyFont="1" applyBorder="1" applyAlignment="1" applyProtection="1">
      <alignment horizontal="right"/>
    </xf>
    <xf numFmtId="0" fontId="0" fillId="0" borderId="17" xfId="0" applyBorder="1"/>
    <xf numFmtId="0" fontId="0" fillId="0" borderId="18" xfId="0" applyBorder="1"/>
    <xf numFmtId="0" fontId="0" fillId="0" borderId="19" xfId="0" applyBorder="1"/>
    <xf numFmtId="0" fontId="0" fillId="0" borderId="20" xfId="0" applyBorder="1"/>
    <xf numFmtId="0" fontId="13" fillId="0" borderId="0" xfId="0" applyFont="1" applyBorder="1" applyAlignment="1">
      <alignment wrapText="1"/>
    </xf>
    <xf numFmtId="0" fontId="13" fillId="0" borderId="0" xfId="0" applyFont="1" applyBorder="1"/>
    <xf numFmtId="37" fontId="12" fillId="0" borderId="0" xfId="0" applyNumberFormat="1" applyFont="1" applyBorder="1" applyProtection="1"/>
    <xf numFmtId="37" fontId="12" fillId="0" borderId="0" xfId="0" applyNumberFormat="1" applyFont="1" applyFill="1" applyBorder="1" applyProtection="1"/>
    <xf numFmtId="39" fontId="12" fillId="0" borderId="0" xfId="0" applyNumberFormat="1" applyFont="1" applyBorder="1" applyProtection="1"/>
    <xf numFmtId="165" fontId="12" fillId="0" borderId="0" xfId="0" applyNumberFormat="1" applyFont="1" applyBorder="1" applyProtection="1"/>
    <xf numFmtId="1" fontId="12" fillId="0" borderId="0" xfId="0" applyNumberFormat="1" applyFont="1" applyBorder="1" applyProtection="1"/>
    <xf numFmtId="0" fontId="13" fillId="0" borderId="21" xfId="0" applyFont="1" applyBorder="1"/>
    <xf numFmtId="37" fontId="12" fillId="0" borderId="22" xfId="0" applyNumberFormat="1" applyFont="1" applyBorder="1" applyProtection="1"/>
    <xf numFmtId="37" fontId="12" fillId="0" borderId="22" xfId="0" applyNumberFormat="1" applyFont="1" applyBorder="1" applyAlignment="1" applyProtection="1">
      <alignment horizontal="center"/>
    </xf>
    <xf numFmtId="37" fontId="12" fillId="0" borderId="22" xfId="0" applyNumberFormat="1" applyFont="1" applyBorder="1" applyAlignment="1" applyProtection="1">
      <alignment horizontal="right"/>
    </xf>
    <xf numFmtId="37" fontId="12" fillId="0" borderId="21" xfId="0" applyNumberFormat="1" applyFont="1" applyBorder="1" applyProtection="1"/>
    <xf numFmtId="2" fontId="12" fillId="0" borderId="21" xfId="0" applyNumberFormat="1" applyFont="1" applyBorder="1" applyProtection="1"/>
    <xf numFmtId="2" fontId="12" fillId="0" borderId="21" xfId="0" applyNumberFormat="1" applyFont="1" applyBorder="1" applyAlignment="1" applyProtection="1">
      <alignment horizontal="center"/>
    </xf>
    <xf numFmtId="2" fontId="12" fillId="0" borderId="21" xfId="1" applyNumberFormat="1" applyFont="1" applyBorder="1" applyAlignment="1" applyProtection="1">
      <alignment horizontal="center"/>
    </xf>
    <xf numFmtId="2" fontId="12" fillId="0" borderId="23" xfId="0" applyNumberFormat="1" applyFont="1" applyBorder="1" applyProtection="1"/>
    <xf numFmtId="37" fontId="12" fillId="0" borderId="23" xfId="0" applyNumberFormat="1" applyFont="1" applyBorder="1" applyProtection="1"/>
    <xf numFmtId="37" fontId="12" fillId="0" borderId="24" xfId="0" applyNumberFormat="1" applyFont="1" applyFill="1" applyBorder="1" applyAlignment="1" applyProtection="1">
      <alignment horizontal="right"/>
    </xf>
    <xf numFmtId="37" fontId="12" fillId="0" borderId="24" xfId="0" applyNumberFormat="1" applyFont="1" applyFill="1" applyBorder="1" applyAlignment="1" applyProtection="1">
      <alignment horizontal="left"/>
    </xf>
    <xf numFmtId="37" fontId="12" fillId="0" borderId="24" xfId="0" applyNumberFormat="1" applyFont="1" applyFill="1" applyBorder="1" applyProtection="1"/>
    <xf numFmtId="2" fontId="12" fillId="0" borderId="10" xfId="0" applyNumberFormat="1" applyFont="1" applyBorder="1" applyAlignment="1" applyProtection="1">
      <alignment horizontal="right"/>
    </xf>
    <xf numFmtId="2" fontId="12" fillId="0" borderId="10" xfId="0" applyNumberFormat="1" applyFont="1" applyBorder="1" applyProtection="1"/>
    <xf numFmtId="2" fontId="12" fillId="0" borderId="25" xfId="0" applyNumberFormat="1" applyFont="1" applyBorder="1" applyAlignment="1" applyProtection="1">
      <alignment horizontal="center"/>
    </xf>
    <xf numFmtId="0" fontId="12" fillId="0" borderId="21" xfId="0" applyNumberFormat="1" applyFont="1" applyBorder="1" applyAlignment="1" applyProtection="1">
      <alignment horizontal="center"/>
    </xf>
    <xf numFmtId="0" fontId="12" fillId="0" borderId="21" xfId="0" applyNumberFormat="1" applyFont="1" applyBorder="1" applyAlignment="1" applyProtection="1">
      <alignment horizontal="right"/>
    </xf>
    <xf numFmtId="0" fontId="12" fillId="0" borderId="26" xfId="0" applyNumberFormat="1" applyFont="1" applyBorder="1" applyAlignment="1" applyProtection="1">
      <alignment horizontal="center"/>
    </xf>
    <xf numFmtId="0" fontId="13" fillId="0" borderId="27" xfId="0" applyFont="1" applyBorder="1" applyAlignment="1">
      <alignment horizontal="left" wrapText="1"/>
    </xf>
    <xf numFmtId="0" fontId="13" fillId="0" borderId="27" xfId="0" applyFont="1" applyBorder="1" applyAlignment="1">
      <alignment wrapText="1"/>
    </xf>
    <xf numFmtId="0" fontId="13" fillId="0" borderId="27" xfId="0" applyFont="1" applyBorder="1"/>
    <xf numFmtId="37" fontId="12" fillId="0" borderId="0" xfId="0" applyNumberFormat="1" applyFont="1" applyFill="1" applyBorder="1" applyAlignment="1" applyProtection="1">
      <alignment horizontal="right"/>
    </xf>
    <xf numFmtId="2" fontId="12" fillId="0" borderId="0" xfId="0" applyNumberFormat="1" applyFont="1" applyBorder="1" applyProtection="1"/>
    <xf numFmtId="0" fontId="13" fillId="0" borderId="0" xfId="0" applyFont="1" applyBorder="1" applyAlignment="1">
      <alignment horizontal="right" wrapText="1"/>
    </xf>
    <xf numFmtId="0" fontId="13" fillId="0" borderId="0" xfId="0" applyFont="1" applyBorder="1" applyAlignment="1">
      <alignment horizontal="right"/>
    </xf>
    <xf numFmtId="0" fontId="14" fillId="0" borderId="0" xfId="0" applyFont="1"/>
    <xf numFmtId="0" fontId="13" fillId="0" borderId="0" xfId="0" applyFont="1"/>
    <xf numFmtId="0" fontId="15" fillId="0" borderId="0" xfId="0" applyFont="1" applyBorder="1" applyAlignment="1">
      <alignment wrapText="1"/>
    </xf>
    <xf numFmtId="0" fontId="15" fillId="0" borderId="0" xfId="0" applyFont="1" applyBorder="1"/>
    <xf numFmtId="0" fontId="13" fillId="0" borderId="29" xfId="0" applyFont="1" applyBorder="1"/>
    <xf numFmtId="37" fontId="12" fillId="0" borderId="30" xfId="0" applyNumberFormat="1" applyFont="1" applyBorder="1" applyProtection="1"/>
    <xf numFmtId="37" fontId="12" fillId="0" borderId="29" xfId="0" applyNumberFormat="1" applyFont="1" applyBorder="1" applyProtection="1"/>
    <xf numFmtId="2" fontId="12" fillId="0" borderId="29" xfId="0" applyNumberFormat="1" applyFont="1" applyBorder="1" applyProtection="1"/>
    <xf numFmtId="2" fontId="12" fillId="0" borderId="31" xfId="0" applyNumberFormat="1" applyFont="1" applyBorder="1" applyProtection="1"/>
    <xf numFmtId="37" fontId="8" fillId="0" borderId="3" xfId="0" applyNumberFormat="1" applyFont="1" applyBorder="1" applyProtection="1"/>
    <xf numFmtId="37" fontId="12" fillId="0" borderId="32" xfId="0" applyNumberFormat="1" applyFont="1" applyFill="1" applyBorder="1" applyProtection="1"/>
    <xf numFmtId="37" fontId="4" fillId="0" borderId="33" xfId="0" applyNumberFormat="1" applyFont="1" applyBorder="1" applyProtection="1"/>
    <xf numFmtId="2" fontId="12" fillId="0" borderId="9" xfId="0" applyNumberFormat="1" applyFont="1" applyBorder="1" applyAlignment="1" applyProtection="1">
      <alignment horizontal="right"/>
    </xf>
    <xf numFmtId="0" fontId="13" fillId="0" borderId="34" xfId="0" applyFont="1" applyBorder="1" applyAlignment="1">
      <alignment wrapText="1"/>
    </xf>
    <xf numFmtId="37" fontId="12" fillId="2" borderId="35" xfId="0" applyNumberFormat="1" applyFont="1" applyFill="1" applyBorder="1" applyProtection="1"/>
    <xf numFmtId="37" fontId="12" fillId="0" borderId="35" xfId="0" applyNumberFormat="1" applyFont="1" applyBorder="1" applyProtection="1"/>
    <xf numFmtId="39" fontId="12" fillId="0" borderId="35" xfId="0" applyNumberFormat="1" applyFont="1" applyBorder="1" applyProtection="1"/>
    <xf numFmtId="37" fontId="12" fillId="0" borderId="35" xfId="0" applyNumberFormat="1" applyFont="1" applyFill="1" applyBorder="1" applyProtection="1"/>
    <xf numFmtId="0" fontId="0" fillId="0" borderId="35" xfId="0" applyBorder="1"/>
    <xf numFmtId="2" fontId="12" fillId="0" borderId="28" xfId="0" applyNumberFormat="1" applyFont="1" applyBorder="1" applyProtection="1"/>
    <xf numFmtId="37" fontId="12" fillId="0" borderId="36" xfId="0" applyNumberFormat="1" applyFont="1" applyFill="1" applyBorder="1" applyProtection="1"/>
    <xf numFmtId="37" fontId="12" fillId="0" borderId="37" xfId="0" applyNumberFormat="1" applyFont="1" applyBorder="1" applyProtection="1"/>
    <xf numFmtId="2" fontId="12" fillId="0" borderId="38" xfId="0" applyNumberFormat="1" applyFont="1" applyBorder="1" applyProtection="1"/>
    <xf numFmtId="37" fontId="12" fillId="0" borderId="39" xfId="0" applyNumberFormat="1" applyFont="1" applyBorder="1" applyAlignment="1" applyProtection="1">
      <alignment horizontal="left"/>
    </xf>
    <xf numFmtId="0" fontId="14" fillId="0" borderId="0" xfId="0" applyFont="1" applyBorder="1"/>
    <xf numFmtId="0" fontId="0" fillId="0" borderId="0" xfId="0" applyBorder="1"/>
    <xf numFmtId="37" fontId="12" fillId="0" borderId="40" xfId="0" applyNumberFormat="1" applyFont="1" applyBorder="1" applyAlignment="1" applyProtection="1">
      <alignment horizontal="left"/>
    </xf>
    <xf numFmtId="37" fontId="12" fillId="0" borderId="35" xfId="0" applyNumberFormat="1" applyFont="1" applyBorder="1" applyAlignment="1" applyProtection="1">
      <alignment horizontal="center"/>
    </xf>
    <xf numFmtId="37" fontId="12" fillId="0" borderId="41" xfId="0" applyNumberFormat="1" applyFont="1" applyBorder="1" applyProtection="1"/>
    <xf numFmtId="37" fontId="12" fillId="0" borderId="42" xfId="0" applyNumberFormat="1" applyFont="1" applyBorder="1" applyProtection="1"/>
    <xf numFmtId="0" fontId="0" fillId="0" borderId="42" xfId="0" applyBorder="1"/>
    <xf numFmtId="0" fontId="12" fillId="0" borderId="43" xfId="0" applyNumberFormat="1" applyFont="1" applyBorder="1" applyAlignment="1" applyProtection="1">
      <alignment horizontal="center"/>
    </xf>
    <xf numFmtId="0" fontId="0" fillId="0" borderId="44" xfId="0" applyBorder="1"/>
    <xf numFmtId="0" fontId="0" fillId="0" borderId="45" xfId="0" applyBorder="1"/>
    <xf numFmtId="37" fontId="4" fillId="0" borderId="45" xfId="0" applyNumberFormat="1" applyFont="1" applyBorder="1" applyProtection="1"/>
    <xf numFmtId="2" fontId="0" fillId="0" borderId="46" xfId="0" applyNumberFormat="1" applyBorder="1"/>
    <xf numFmtId="39" fontId="12" fillId="0" borderId="25" xfId="0" applyNumberFormat="1" applyFont="1" applyFill="1" applyBorder="1" applyAlignment="1" applyProtection="1">
      <alignment horizontal="right"/>
    </xf>
    <xf numFmtId="0" fontId="0" fillId="0" borderId="25" xfId="0" applyBorder="1"/>
    <xf numFmtId="0" fontId="0" fillId="0" borderId="47" xfId="0" applyBorder="1"/>
    <xf numFmtId="2" fontId="0" fillId="0" borderId="48" xfId="0" applyNumberFormat="1" applyBorder="1"/>
    <xf numFmtId="0" fontId="12" fillId="0" borderId="49" xfId="0" applyNumberFormat="1" applyFont="1" applyBorder="1" applyAlignment="1" applyProtection="1">
      <alignment horizontal="center"/>
    </xf>
    <xf numFmtId="2" fontId="0" fillId="0" borderId="50" xfId="0" applyNumberFormat="1" applyBorder="1"/>
    <xf numFmtId="0" fontId="13" fillId="0" borderId="51" xfId="0" applyFont="1" applyBorder="1"/>
    <xf numFmtId="37" fontId="12" fillId="0" borderId="28" xfId="0" applyNumberFormat="1" applyFont="1" applyBorder="1" applyProtection="1"/>
    <xf numFmtId="0" fontId="13" fillId="0" borderId="51" xfId="0" applyFont="1" applyBorder="1" applyAlignment="1">
      <alignment horizontal="right" wrapText="1"/>
    </xf>
    <xf numFmtId="2" fontId="12" fillId="0" borderId="38" xfId="0" applyNumberFormat="1" applyFont="1" applyBorder="1" applyAlignment="1" applyProtection="1">
      <alignment horizontal="right"/>
    </xf>
    <xf numFmtId="14" fontId="9" fillId="0" borderId="8" xfId="0" applyNumberFormat="1" applyFont="1" applyBorder="1" applyAlignment="1" applyProtection="1">
      <alignment horizontal="center"/>
    </xf>
    <xf numFmtId="37" fontId="4" fillId="0" borderId="2" xfId="0" applyNumberFormat="1" applyFont="1" applyFill="1" applyBorder="1" applyProtection="1"/>
    <xf numFmtId="37" fontId="4" fillId="0" borderId="0" xfId="0" applyNumberFormat="1" applyFont="1" applyFill="1" applyProtection="1"/>
    <xf numFmtId="37" fontId="4" fillId="0" borderId="8" xfId="0" applyNumberFormat="1" applyFont="1" applyFill="1" applyBorder="1" applyProtection="1"/>
    <xf numFmtId="37" fontId="3" fillId="0" borderId="8" xfId="0" applyNumberFormat="1" applyFont="1" applyFill="1" applyBorder="1" applyProtection="1"/>
    <xf numFmtId="37" fontId="2" fillId="0" borderId="14" xfId="0" applyNumberFormat="1" applyFont="1" applyFill="1" applyBorder="1" applyAlignment="1" applyProtection="1">
      <alignment horizontal="center"/>
    </xf>
    <xf numFmtId="37" fontId="2" fillId="0" borderId="14" xfId="0" applyNumberFormat="1" applyFont="1" applyFill="1" applyBorder="1" applyProtection="1"/>
    <xf numFmtId="37" fontId="10" fillId="0" borderId="16" xfId="0" applyNumberFormat="1" applyFont="1" applyFill="1" applyBorder="1" applyAlignment="1" applyProtection="1">
      <alignment horizontal="center"/>
    </xf>
    <xf numFmtId="0" fontId="0" fillId="0" borderId="18" xfId="0" applyFill="1" applyBorder="1"/>
    <xf numFmtId="0" fontId="15" fillId="0" borderId="21" xfId="0" applyFont="1" applyFill="1" applyBorder="1"/>
    <xf numFmtId="0" fontId="15" fillId="0" borderId="29" xfId="0" applyFont="1" applyFill="1" applyBorder="1"/>
    <xf numFmtId="1" fontId="12" fillId="0" borderId="0" xfId="0" applyNumberFormat="1" applyFont="1" applyFill="1" applyBorder="1" applyProtection="1"/>
    <xf numFmtId="0" fontId="0" fillId="0" borderId="0" xfId="0" applyFill="1"/>
    <xf numFmtId="0" fontId="0" fillId="0" borderId="45" xfId="0" applyFill="1" applyBorder="1"/>
    <xf numFmtId="0" fontId="15" fillId="0" borderId="52" xfId="0" applyFont="1" applyFill="1" applyBorder="1"/>
    <xf numFmtId="3" fontId="14" fillId="0" borderId="0" xfId="0" applyNumberFormat="1" applyFont="1"/>
    <xf numFmtId="0" fontId="14" fillId="3" borderId="0" xfId="0" applyFont="1" applyFill="1"/>
    <xf numFmtId="0" fontId="15" fillId="3" borderId="21" xfId="0" applyFont="1" applyFill="1" applyBorder="1"/>
    <xf numFmtId="37" fontId="12" fillId="3" borderId="21" xfId="0" applyNumberFormat="1" applyFont="1" applyFill="1" applyBorder="1" applyProtection="1"/>
    <xf numFmtId="2" fontId="12" fillId="3" borderId="21" xfId="0" applyNumberFormat="1" applyFont="1" applyFill="1" applyBorder="1" applyProtection="1"/>
    <xf numFmtId="2" fontId="12" fillId="3" borderId="23" xfId="0" applyNumberFormat="1" applyFont="1" applyFill="1" applyBorder="1" applyProtection="1"/>
    <xf numFmtId="0" fontId="16" fillId="0" borderId="0" xfId="0" applyFont="1"/>
    <xf numFmtId="0" fontId="17" fillId="0" borderId="0" xfId="0" applyFont="1"/>
    <xf numFmtId="0" fontId="17" fillId="0" borderId="0" xfId="0" applyFont="1" applyBorder="1"/>
    <xf numFmtId="0" fontId="17" fillId="0" borderId="0" xfId="0" applyFont="1" applyFill="1" applyBorder="1"/>
    <xf numFmtId="0" fontId="0" fillId="4" borderId="54" xfId="0" applyFill="1" applyBorder="1"/>
    <xf numFmtId="0" fontId="14" fillId="4" borderId="54" xfId="0" applyFont="1" applyFill="1" applyBorder="1"/>
    <xf numFmtId="0" fontId="0" fillId="4" borderId="0" xfId="0" applyFill="1" applyBorder="1"/>
    <xf numFmtId="0" fontId="0" fillId="4" borderId="45" xfId="0" applyFill="1" applyBorder="1"/>
    <xf numFmtId="0" fontId="14" fillId="4" borderId="45" xfId="0" applyFont="1" applyFill="1" applyBorder="1"/>
    <xf numFmtId="0" fontId="0" fillId="4" borderId="55" xfId="0" applyFill="1" applyBorder="1"/>
    <xf numFmtId="0" fontId="0" fillId="4" borderId="25" xfId="0" applyFill="1" applyBorder="1"/>
    <xf numFmtId="0" fontId="14" fillId="4" borderId="47" xfId="0" applyFont="1" applyFill="1" applyBorder="1"/>
    <xf numFmtId="0" fontId="18" fillId="0" borderId="0" xfId="0" applyFont="1"/>
    <xf numFmtId="0" fontId="14" fillId="0" borderId="0" xfId="0" applyFont="1" applyBorder="1" applyAlignment="1">
      <alignment wrapText="1"/>
    </xf>
    <xf numFmtId="0" fontId="16" fillId="4" borderId="53" xfId="0" applyFont="1" applyFill="1" applyBorder="1"/>
    <xf numFmtId="0" fontId="16" fillId="4" borderId="54" xfId="0" applyFont="1" applyFill="1" applyBorder="1"/>
    <xf numFmtId="0" fontId="16" fillId="4" borderId="42" xfId="0" applyFont="1" applyFill="1" applyBorder="1"/>
    <xf numFmtId="0" fontId="16" fillId="4" borderId="0" xfId="0" applyFont="1" applyFill="1" applyBorder="1"/>
    <xf numFmtId="0" fontId="16" fillId="0" borderId="0" xfId="0" applyFont="1" applyBorder="1"/>
    <xf numFmtId="1" fontId="16" fillId="0" borderId="0" xfId="0" applyNumberFormat="1" applyFont="1"/>
    <xf numFmtId="37" fontId="2" fillId="0" borderId="14" xfId="0" applyNumberFormat="1" applyFont="1" applyBorder="1" applyProtection="1"/>
    <xf numFmtId="0" fontId="14" fillId="0" borderId="21" xfId="0" applyFont="1" applyBorder="1"/>
    <xf numFmtId="0" fontId="14" fillId="0" borderId="29" xfId="0" applyFont="1" applyBorder="1"/>
    <xf numFmtId="0" fontId="14" fillId="0" borderId="22" xfId="0" applyFont="1" applyBorder="1"/>
    <xf numFmtId="0" fontId="14" fillId="0" borderId="28" xfId="0" applyFont="1" applyBorder="1" applyAlignment="1">
      <alignment wrapText="1"/>
    </xf>
    <xf numFmtId="2" fontId="16" fillId="0" borderId="0" xfId="0" applyNumberFormat="1" applyFont="1" applyBorder="1"/>
    <xf numFmtId="37" fontId="8" fillId="0" borderId="3" xfId="0" applyNumberFormat="1" applyFont="1" applyFill="1" applyBorder="1" applyProtection="1"/>
    <xf numFmtId="37" fontId="5" fillId="0" borderId="6" xfId="0" applyNumberFormat="1" applyFont="1" applyFill="1" applyBorder="1" applyAlignment="1" applyProtection="1">
      <alignment horizontal="center"/>
    </xf>
    <xf numFmtId="37" fontId="5" fillId="0" borderId="6" xfId="0" applyNumberFormat="1" applyFont="1" applyFill="1" applyBorder="1" applyProtection="1"/>
    <xf numFmtId="37" fontId="5" fillId="0" borderId="7" xfId="0" applyNumberFormat="1" applyFont="1" applyFill="1" applyBorder="1" applyProtection="1"/>
    <xf numFmtId="37" fontId="4" fillId="0" borderId="12" xfId="0" applyNumberFormat="1" applyFont="1" applyFill="1" applyBorder="1" applyProtection="1"/>
    <xf numFmtId="37" fontId="3" fillId="0" borderId="14" xfId="0" applyNumberFormat="1" applyFont="1" applyFill="1" applyBorder="1" applyProtection="1"/>
    <xf numFmtId="37" fontId="3" fillId="0" borderId="14" xfId="0" applyNumberFormat="1" applyFont="1" applyFill="1" applyBorder="1" applyAlignment="1" applyProtection="1">
      <alignment horizontal="center"/>
    </xf>
    <xf numFmtId="37" fontId="11" fillId="0" borderId="14" xfId="0" applyNumberFormat="1" applyFont="1" applyFill="1" applyBorder="1" applyAlignment="1" applyProtection="1">
      <alignment horizontal="center"/>
    </xf>
    <xf numFmtId="0" fontId="13" fillId="0" borderId="21" xfId="0" applyFont="1" applyFill="1" applyBorder="1"/>
    <xf numFmtId="37" fontId="12" fillId="0" borderId="21" xfId="0" applyNumberFormat="1" applyFont="1" applyFill="1" applyBorder="1" applyProtection="1"/>
    <xf numFmtId="2" fontId="12" fillId="0" borderId="21" xfId="0" applyNumberFormat="1" applyFont="1" applyFill="1" applyBorder="1" applyProtection="1"/>
    <xf numFmtId="2" fontId="12" fillId="0" borderId="23" xfId="0" applyNumberFormat="1" applyFont="1" applyFill="1" applyBorder="1" applyProtection="1"/>
    <xf numFmtId="0" fontId="13" fillId="0" borderId="29" xfId="0" applyFont="1" applyFill="1" applyBorder="1"/>
    <xf numFmtId="0" fontId="14" fillId="0" borderId="0" xfId="0" applyFont="1" applyFill="1"/>
    <xf numFmtId="0" fontId="1" fillId="0" borderId="0" xfId="0" applyFont="1" applyBorder="1" applyAlignment="1">
      <alignment wrapText="1"/>
    </xf>
    <xf numFmtId="0" fontId="20" fillId="0" borderId="0" xfId="0" applyFont="1"/>
    <xf numFmtId="37" fontId="19" fillId="0" borderId="0" xfId="0" applyNumberFormat="1" applyFont="1"/>
    <xf numFmtId="0" fontId="21" fillId="0" borderId="0" xfId="0" applyFont="1"/>
    <xf numFmtId="37" fontId="22" fillId="0" borderId="0" xfId="0" applyNumberFormat="1" applyFont="1"/>
    <xf numFmtId="0" fontId="19" fillId="0" borderId="0" xfId="0" applyFont="1"/>
    <xf numFmtId="0" fontId="19" fillId="3" borderId="0" xfId="0" applyFont="1" applyFill="1"/>
    <xf numFmtId="1" fontId="19" fillId="0" borderId="0" xfId="0" applyNumberFormat="1" applyFont="1"/>
    <xf numFmtId="2" fontId="19" fillId="0" borderId="0" xfId="0" applyNumberFormat="1" applyFont="1"/>
    <xf numFmtId="167" fontId="19" fillId="0" borderId="0" xfId="0" applyNumberFormat="1" applyFont="1"/>
    <xf numFmtId="9" fontId="19" fillId="3" borderId="0" xfId="0" applyNumberFormat="1" applyFont="1" applyFill="1"/>
    <xf numFmtId="167" fontId="19" fillId="3" borderId="0" xfId="0" applyNumberFormat="1" applyFont="1" applyFill="1"/>
    <xf numFmtId="167" fontId="19" fillId="0" borderId="0" xfId="0" applyNumberFormat="1" applyFont="1" applyFill="1"/>
    <xf numFmtId="10" fontId="23" fillId="3" borderId="0" xfId="0" applyNumberFormat="1" applyFont="1" applyFill="1"/>
    <xf numFmtId="0" fontId="1" fillId="0" borderId="0" xfId="0" applyFont="1"/>
    <xf numFmtId="0" fontId="16" fillId="0" borderId="0" xfId="0" applyFont="1" applyFill="1" applyBorder="1"/>
    <xf numFmtId="0" fontId="1" fillId="4" borderId="45" xfId="0" applyFont="1" applyFill="1" applyBorder="1"/>
    <xf numFmtId="0" fontId="0" fillId="4" borderId="53" xfId="0" applyFill="1" applyBorder="1"/>
    <xf numFmtId="0" fontId="0" fillId="4" borderId="47" xfId="0" applyFill="1" applyBorder="1"/>
    <xf numFmtId="0" fontId="16" fillId="4" borderId="44" xfId="0" applyFont="1" applyFill="1" applyBorder="1"/>
    <xf numFmtId="0" fontId="16" fillId="4" borderId="45" xfId="0" applyFont="1" applyFill="1" applyBorder="1"/>
    <xf numFmtId="37" fontId="26" fillId="0" borderId="56" xfId="0" applyNumberFormat="1" applyFont="1" applyFill="1" applyBorder="1" applyAlignment="1" applyProtection="1">
      <alignment horizontal="center"/>
    </xf>
    <xf numFmtId="2" fontId="25" fillId="0" borderId="57" xfId="0" applyNumberFormat="1" applyFont="1" applyBorder="1"/>
    <xf numFmtId="0" fontId="16" fillId="0" borderId="58" xfId="0" applyFont="1" applyBorder="1"/>
    <xf numFmtId="2" fontId="16" fillId="0" borderId="59" xfId="0" applyNumberFormat="1" applyFont="1" applyBorder="1"/>
    <xf numFmtId="14" fontId="9" fillId="3" borderId="8" xfId="0" applyNumberFormat="1" applyFont="1" applyFill="1" applyBorder="1" applyAlignment="1" applyProtection="1">
      <alignment horizontal="center"/>
    </xf>
    <xf numFmtId="0" fontId="1" fillId="4" borderId="0" xfId="0" applyFont="1" applyFill="1" applyBorder="1"/>
    <xf numFmtId="167" fontId="19" fillId="4" borderId="0" xfId="0" applyNumberFormat="1" applyFont="1" applyFill="1"/>
    <xf numFmtId="0" fontId="19" fillId="4" borderId="0" xfId="0" applyFont="1" applyFill="1"/>
    <xf numFmtId="166" fontId="19" fillId="4" borderId="0" xfId="0" applyNumberFormat="1" applyFont="1" applyFill="1"/>
    <xf numFmtId="0" fontId="1" fillId="0" borderId="0" xfId="0" applyFont="1" applyBorder="1"/>
    <xf numFmtId="39" fontId="0" fillId="4" borderId="44" xfId="0" applyNumberFormat="1" applyFill="1" applyBorder="1"/>
    <xf numFmtId="0" fontId="27" fillId="0" borderId="0" xfId="2"/>
    <xf numFmtId="37" fontId="21" fillId="0" borderId="0" xfId="0" applyNumberFormat="1" applyFont="1"/>
    <xf numFmtId="0" fontId="28" fillId="5" borderId="0" xfId="0" applyFont="1" applyFill="1"/>
    <xf numFmtId="167" fontId="28" fillId="5" borderId="0" xfId="0" applyNumberFormat="1" applyFont="1" applyFill="1"/>
    <xf numFmtId="0" fontId="28" fillId="5" borderId="51" xfId="0" applyFont="1" applyFill="1" applyBorder="1"/>
    <xf numFmtId="167" fontId="28" fillId="5" borderId="51" xfId="0" applyNumberFormat="1" applyFont="1" applyFill="1" applyBorder="1"/>
    <xf numFmtId="39" fontId="12" fillId="0" borderId="22" xfId="0" applyNumberFormat="1" applyFont="1" applyBorder="1" applyProtection="1"/>
    <xf numFmtId="39" fontId="12" fillId="3" borderId="22" xfId="0" applyNumberFormat="1" applyFont="1" applyFill="1" applyBorder="1" applyProtection="1"/>
    <xf numFmtId="39" fontId="12" fillId="0" borderId="22" xfId="0" applyNumberFormat="1" applyFont="1" applyBorder="1" applyAlignment="1" applyProtection="1">
      <alignment horizontal="right"/>
    </xf>
    <xf numFmtId="39" fontId="12" fillId="0" borderId="22" xfId="0" applyNumberFormat="1" applyFont="1" applyBorder="1" applyAlignment="1" applyProtection="1">
      <alignment horizontal="center"/>
    </xf>
    <xf numFmtId="39" fontId="12" fillId="0" borderId="22" xfId="0" applyNumberFormat="1" applyFont="1" applyFill="1" applyBorder="1" applyProtection="1"/>
    <xf numFmtId="39" fontId="12" fillId="0" borderId="30" xfId="0" applyNumberFormat="1" applyFont="1" applyBorder="1" applyProtection="1"/>
    <xf numFmtId="2" fontId="12" fillId="0" borderId="21" xfId="0" applyNumberFormat="1" applyFont="1" applyBorder="1" applyAlignment="1" applyProtection="1">
      <alignment horizontal="right"/>
    </xf>
    <xf numFmtId="2" fontId="12" fillId="0" borderId="21" xfId="1" applyNumberFormat="1" applyFont="1" applyBorder="1" applyAlignment="1" applyProtection="1">
      <alignment horizontal="right"/>
    </xf>
    <xf numFmtId="0" fontId="1" fillId="4" borderId="54" xfId="0" applyFont="1" applyFill="1" applyBorder="1"/>
    <xf numFmtId="165" fontId="19" fillId="0" borderId="0" xfId="0" applyNumberFormat="1" applyFont="1"/>
    <xf numFmtId="165" fontId="28" fillId="5" borderId="51" xfId="0" applyNumberFormat="1" applyFont="1" applyFill="1" applyBorder="1" applyAlignment="1">
      <alignment horizontal="center"/>
    </xf>
    <xf numFmtId="0" fontId="28" fillId="5" borderId="0" xfId="0" applyFont="1" applyFill="1" applyAlignment="1">
      <alignment horizontal="center"/>
    </xf>
    <xf numFmtId="0" fontId="16" fillId="0" borderId="0" xfId="0" applyFont="1" applyFill="1" applyBorder="1" applyAlignment="1">
      <alignment horizontal="center" wrapText="1"/>
    </xf>
    <xf numFmtId="0" fontId="24" fillId="0" borderId="0" xfId="0" applyFont="1" applyAlignment="1">
      <alignment horizontal="center" wrapText="1"/>
    </xf>
    <xf numFmtId="0" fontId="1" fillId="0" borderId="28" xfId="0" applyFont="1" applyBorder="1" applyAlignment="1">
      <alignment wrapText="1"/>
    </xf>
  </cellXfs>
  <cellStyles count="3">
    <cellStyle name="Comma" xfId="1" builtinId="3"/>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bls.gov/oes/current/oes172071.htm" TargetMode="External"/><Relationship Id="rId7" Type="http://schemas.openxmlformats.org/officeDocument/2006/relationships/printerSettings" Target="../printerSettings/printerSettings2.bin"/><Relationship Id="rId2" Type="http://schemas.openxmlformats.org/officeDocument/2006/relationships/hyperlink" Target="https://www.bls.gov/oes/current/oes433099.htm" TargetMode="External"/><Relationship Id="rId1" Type="http://schemas.openxmlformats.org/officeDocument/2006/relationships/hyperlink" Target="https://www.bls.gov/news.release/ecec.t04.htm" TargetMode="External"/><Relationship Id="rId6" Type="http://schemas.openxmlformats.org/officeDocument/2006/relationships/hyperlink" Target="https://www.bls.gov/news.release/ecec.t02.htm" TargetMode="External"/><Relationship Id="rId5" Type="http://schemas.openxmlformats.org/officeDocument/2006/relationships/hyperlink" Target="https://www.opm.gov/policy-data-oversight/pay-leave/salaries-wages/salary-tables/pdf/2020/GS_h.pdf" TargetMode="External"/><Relationship Id="rId4" Type="http://schemas.openxmlformats.org/officeDocument/2006/relationships/hyperlink" Target="https://www.opm.gov/policy-data-oversight/pay-leave/salaries-wages/salary-tables/pdf/2020/GS_h.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90"/>
  <sheetViews>
    <sheetView tabSelected="1" topLeftCell="A42" zoomScaleNormal="100" workbookViewId="0">
      <selection activeCell="B67" sqref="B67"/>
    </sheetView>
  </sheetViews>
  <sheetFormatPr defaultRowHeight="12.75"/>
  <cols>
    <col min="1" max="1" width="13.5703125" customWidth="1"/>
    <col min="2" max="2" width="48.7109375" customWidth="1"/>
    <col min="3" max="4" width="8.85546875" style="153"/>
    <col min="10" max="10" width="11.5703125" bestFit="1" customWidth="1"/>
    <col min="13" max="13" width="27.5703125" style="162" customWidth="1"/>
    <col min="14" max="14" width="8.85546875" style="162" customWidth="1"/>
    <col min="15" max="15" width="7.42578125" customWidth="1"/>
    <col min="16" max="16" width="22.7109375" customWidth="1"/>
    <col min="17" max="17" width="8.85546875" customWidth="1"/>
    <col min="18" max="18" width="13.28515625" bestFit="1" customWidth="1"/>
    <col min="19" max="19" width="22.7109375" customWidth="1"/>
    <col min="20" max="20" width="8.85546875" customWidth="1"/>
    <col min="21" max="21" width="13.28515625" bestFit="1" customWidth="1"/>
    <col min="22" max="22" width="8.85546875" customWidth="1"/>
    <col min="23" max="23" width="8.85546875" hidden="1" customWidth="1"/>
  </cols>
  <sheetData>
    <row r="1" spans="1:23" ht="15">
      <c r="A1" s="1" t="s">
        <v>0</v>
      </c>
      <c r="B1" s="2"/>
      <c r="C1" s="188" t="s">
        <v>94</v>
      </c>
      <c r="D1" s="142"/>
      <c r="E1" s="4"/>
      <c r="F1" s="4"/>
      <c r="G1" s="4"/>
      <c r="H1" s="4"/>
      <c r="I1" s="3" t="s">
        <v>1</v>
      </c>
      <c r="J1" s="4"/>
      <c r="K1" s="5"/>
      <c r="M1" s="176" t="s">
        <v>108</v>
      </c>
      <c r="N1" s="177"/>
      <c r="O1" s="166"/>
      <c r="P1" s="248" t="s">
        <v>172</v>
      </c>
      <c r="Q1" s="166"/>
      <c r="R1" s="166"/>
      <c r="S1" s="167"/>
      <c r="T1" s="166"/>
      <c r="U1" s="171"/>
      <c r="V1" s="120"/>
    </row>
    <row r="2" spans="1:23" ht="15.75">
      <c r="A2" s="6"/>
      <c r="B2" s="7"/>
      <c r="C2" s="189" t="s">
        <v>2</v>
      </c>
      <c r="D2" s="143"/>
      <c r="E2" s="7"/>
      <c r="F2" s="7"/>
      <c r="G2" s="7"/>
      <c r="H2" s="7"/>
      <c r="I2" s="9"/>
      <c r="J2" s="10" t="s">
        <v>95</v>
      </c>
      <c r="K2" s="11"/>
      <c r="M2" s="178" t="s">
        <v>109</v>
      </c>
      <c r="N2" s="179">
        <v>568</v>
      </c>
      <c r="O2" s="168"/>
      <c r="P2" s="228" t="s">
        <v>109</v>
      </c>
      <c r="Q2" s="228" t="s">
        <v>152</v>
      </c>
      <c r="R2" s="168"/>
      <c r="S2" s="228"/>
      <c r="T2" s="228"/>
      <c r="U2" s="172"/>
      <c r="V2" s="120"/>
      <c r="W2" s="95" t="s">
        <v>110</v>
      </c>
    </row>
    <row r="3" spans="1:23" ht="16.5" thickBot="1">
      <c r="A3" s="12" t="s">
        <v>3</v>
      </c>
      <c r="B3" s="7"/>
      <c r="C3" s="190"/>
      <c r="D3" s="143"/>
      <c r="E3" s="7"/>
      <c r="F3" s="7"/>
      <c r="G3" s="7"/>
      <c r="H3" s="7"/>
      <c r="I3" s="14" t="s">
        <v>4</v>
      </c>
      <c r="J3" s="15"/>
      <c r="K3" s="16"/>
      <c r="M3" s="221" t="s">
        <v>156</v>
      </c>
      <c r="N3" s="222">
        <v>601</v>
      </c>
      <c r="O3" s="169"/>
      <c r="P3" s="218" t="s">
        <v>156</v>
      </c>
      <c r="Q3" s="218" t="s">
        <v>152</v>
      </c>
      <c r="R3" s="170"/>
      <c r="S3" s="218"/>
      <c r="T3" s="218"/>
      <c r="U3" s="173"/>
      <c r="V3" s="120"/>
      <c r="W3" s="95" t="s">
        <v>111</v>
      </c>
    </row>
    <row r="4" spans="1:23" ht="16.5" thickBot="1">
      <c r="A4" s="17"/>
      <c r="B4" s="19"/>
      <c r="C4" s="191" t="s">
        <v>2</v>
      </c>
      <c r="D4" s="144"/>
      <c r="E4" s="18"/>
      <c r="F4" s="18"/>
      <c r="G4" s="18"/>
      <c r="H4" s="18"/>
      <c r="I4" s="21"/>
      <c r="J4" s="227">
        <v>44089</v>
      </c>
      <c r="K4" s="22"/>
      <c r="M4" s="217"/>
      <c r="N4" s="217"/>
      <c r="V4" s="120"/>
    </row>
    <row r="5" spans="1:23">
      <c r="A5" s="23" t="s">
        <v>5</v>
      </c>
      <c r="B5" s="25" t="s">
        <v>2</v>
      </c>
      <c r="C5" s="143"/>
      <c r="D5" s="143"/>
      <c r="E5" s="7" t="s">
        <v>6</v>
      </c>
      <c r="F5" s="26" t="s">
        <v>7</v>
      </c>
      <c r="G5" s="27"/>
      <c r="H5" s="26" t="s">
        <v>8</v>
      </c>
      <c r="I5" s="27"/>
      <c r="J5" s="26" t="s">
        <v>9</v>
      </c>
      <c r="K5" s="28"/>
      <c r="M5" s="217" t="s">
        <v>153</v>
      </c>
      <c r="N5" s="217"/>
      <c r="P5" s="219" t="s">
        <v>114</v>
      </c>
      <c r="Q5" s="171"/>
      <c r="V5" s="120"/>
    </row>
    <row r="6" spans="1:23" ht="13.9" customHeight="1" thickBot="1">
      <c r="A6" s="29" t="s">
        <v>10</v>
      </c>
      <c r="B6" s="7"/>
      <c r="C6" s="143"/>
      <c r="D6" s="143"/>
      <c r="E6" s="7" t="s">
        <v>6</v>
      </c>
      <c r="F6" s="30" t="s">
        <v>11</v>
      </c>
      <c r="G6" s="27" t="s">
        <v>12</v>
      </c>
      <c r="H6" s="30" t="s">
        <v>11</v>
      </c>
      <c r="I6" s="27" t="s">
        <v>13</v>
      </c>
      <c r="J6" s="30" t="s">
        <v>11</v>
      </c>
      <c r="K6" s="28" t="s">
        <v>14</v>
      </c>
      <c r="M6" s="252" t="s">
        <v>154</v>
      </c>
      <c r="N6" s="217"/>
      <c r="P6" s="233">
        <f>H18+H22+H26+H34+H40+H44+H48+H54+H58</f>
        <v>9.1723999999999997</v>
      </c>
      <c r="Q6" s="220"/>
    </row>
    <row r="7" spans="1:23">
      <c r="A7" s="31" t="s">
        <v>15</v>
      </c>
      <c r="B7" s="18"/>
      <c r="C7" s="144"/>
      <c r="D7" s="144"/>
      <c r="E7" s="18" t="s">
        <v>6</v>
      </c>
      <c r="F7" s="32" t="s">
        <v>16</v>
      </c>
      <c r="G7" s="33"/>
      <c r="H7" s="32" t="s">
        <v>7</v>
      </c>
      <c r="I7" s="33"/>
      <c r="J7" s="32" t="s">
        <v>17</v>
      </c>
      <c r="K7" s="34"/>
      <c r="M7" s="252"/>
      <c r="N7" s="217"/>
    </row>
    <row r="8" spans="1:23">
      <c r="A8" s="35" t="s">
        <v>18</v>
      </c>
      <c r="B8" s="18"/>
      <c r="C8" s="192"/>
      <c r="D8" s="144"/>
      <c r="E8" s="18"/>
      <c r="F8" s="18"/>
      <c r="G8" s="18" t="s">
        <v>19</v>
      </c>
      <c r="H8" s="18"/>
      <c r="I8" s="18"/>
      <c r="J8" s="18"/>
      <c r="K8" s="11"/>
      <c r="M8" s="252"/>
      <c r="N8" s="217"/>
    </row>
    <row r="9" spans="1:23">
      <c r="A9" s="37"/>
      <c r="B9" s="38"/>
      <c r="C9" s="194" t="s">
        <v>20</v>
      </c>
      <c r="D9" s="145"/>
      <c r="E9" s="40"/>
      <c r="F9" s="41" t="s">
        <v>21</v>
      </c>
      <c r="G9" s="40"/>
      <c r="H9" s="40"/>
      <c r="I9" s="42"/>
      <c r="J9" s="41" t="s">
        <v>22</v>
      </c>
      <c r="K9" s="43"/>
      <c r="M9" s="252"/>
      <c r="N9" s="217"/>
    </row>
    <row r="10" spans="1:23">
      <c r="A10" s="37"/>
      <c r="B10" s="38"/>
      <c r="C10" s="194" t="s">
        <v>23</v>
      </c>
      <c r="D10" s="146" t="s">
        <v>24</v>
      </c>
      <c r="E10" s="44" t="s">
        <v>24</v>
      </c>
      <c r="F10" s="44" t="s">
        <v>25</v>
      </c>
      <c r="G10" s="44" t="s">
        <v>26</v>
      </c>
      <c r="H10" s="26" t="s">
        <v>25</v>
      </c>
      <c r="I10" s="45" t="s">
        <v>24</v>
      </c>
      <c r="J10" s="44" t="s">
        <v>27</v>
      </c>
      <c r="K10" s="46" t="s">
        <v>25</v>
      </c>
      <c r="M10" s="252"/>
      <c r="N10" s="217"/>
    </row>
    <row r="11" spans="1:23">
      <c r="A11" s="47" t="s">
        <v>28</v>
      </c>
      <c r="B11" s="38"/>
      <c r="C11" s="195" t="s">
        <v>29</v>
      </c>
      <c r="D11" s="146" t="s">
        <v>30</v>
      </c>
      <c r="E11" s="44" t="s">
        <v>31</v>
      </c>
      <c r="F11" s="44" t="s">
        <v>27</v>
      </c>
      <c r="G11" s="44" t="s">
        <v>32</v>
      </c>
      <c r="H11" s="26" t="s">
        <v>26</v>
      </c>
      <c r="I11" s="45" t="s">
        <v>33</v>
      </c>
      <c r="J11" s="44" t="s">
        <v>96</v>
      </c>
      <c r="K11" s="46" t="s">
        <v>33</v>
      </c>
      <c r="M11" s="252"/>
      <c r="N11" s="217"/>
    </row>
    <row r="12" spans="1:23">
      <c r="A12" s="47" t="s">
        <v>34</v>
      </c>
      <c r="B12" s="39" t="s">
        <v>35</v>
      </c>
      <c r="C12" s="195" t="s">
        <v>36</v>
      </c>
      <c r="D12" s="146" t="s">
        <v>37</v>
      </c>
      <c r="E12" s="44" t="s">
        <v>32</v>
      </c>
      <c r="F12" s="44" t="s">
        <v>31</v>
      </c>
      <c r="G12" s="44" t="s">
        <v>38</v>
      </c>
      <c r="H12" s="49" t="s">
        <v>39</v>
      </c>
      <c r="I12" s="45" t="s">
        <v>40</v>
      </c>
      <c r="J12" s="44" t="s">
        <v>33</v>
      </c>
      <c r="K12" s="46" t="s">
        <v>41</v>
      </c>
      <c r="M12" s="252"/>
    </row>
    <row r="13" spans="1:23">
      <c r="A13" s="37"/>
      <c r="B13" s="39"/>
      <c r="C13" s="193"/>
      <c r="D13" s="147"/>
      <c r="E13" s="44" t="s">
        <v>30</v>
      </c>
      <c r="F13" s="48" t="s">
        <v>42</v>
      </c>
      <c r="G13" s="38"/>
      <c r="H13" s="24"/>
      <c r="I13" s="50"/>
      <c r="J13" s="44" t="s">
        <v>43</v>
      </c>
      <c r="K13" s="46" t="s">
        <v>26</v>
      </c>
      <c r="M13" s="252"/>
    </row>
    <row r="14" spans="1:23">
      <c r="A14" s="37"/>
      <c r="B14" s="39"/>
      <c r="C14" s="193"/>
      <c r="D14" s="147"/>
      <c r="E14" s="44" t="s">
        <v>44</v>
      </c>
      <c r="F14" s="38"/>
      <c r="G14" s="38"/>
      <c r="H14" s="24"/>
      <c r="I14" s="37"/>
      <c r="J14" s="38"/>
      <c r="K14" s="51" t="s">
        <v>45</v>
      </c>
      <c r="M14" s="252"/>
      <c r="N14" s="164"/>
    </row>
    <row r="15" spans="1:23">
      <c r="A15" s="52" t="s">
        <v>46</v>
      </c>
      <c r="B15" s="53" t="s">
        <v>47</v>
      </c>
      <c r="C15" s="148" t="s">
        <v>48</v>
      </c>
      <c r="D15" s="148" t="s">
        <v>49</v>
      </c>
      <c r="E15" s="53" t="s">
        <v>50</v>
      </c>
      <c r="F15" s="53" t="s">
        <v>51</v>
      </c>
      <c r="G15" s="53" t="s">
        <v>52</v>
      </c>
      <c r="H15" s="54" t="s">
        <v>53</v>
      </c>
      <c r="I15" s="52" t="s">
        <v>54</v>
      </c>
      <c r="J15" s="53" t="s">
        <v>55</v>
      </c>
      <c r="K15" s="55" t="s">
        <v>56</v>
      </c>
      <c r="M15" s="252"/>
      <c r="N15" s="164"/>
      <c r="O15" s="95"/>
    </row>
    <row r="16" spans="1:23">
      <c r="A16" s="61"/>
      <c r="B16" s="58"/>
      <c r="C16" s="149"/>
      <c r="D16" s="149"/>
      <c r="E16" s="59"/>
      <c r="F16" s="59"/>
      <c r="G16" s="59"/>
      <c r="H16" s="58"/>
      <c r="I16" s="61"/>
      <c r="J16" s="59"/>
      <c r="K16" s="60"/>
      <c r="M16" s="252"/>
      <c r="N16" s="164" t="s">
        <v>113</v>
      </c>
    </row>
    <row r="17" spans="1:15" ht="22.5">
      <c r="A17" s="88" t="s">
        <v>57</v>
      </c>
      <c r="B17" s="97" t="s">
        <v>58</v>
      </c>
      <c r="C17" s="196" t="s">
        <v>97</v>
      </c>
      <c r="D17" s="150">
        <v>168</v>
      </c>
      <c r="E17" s="240">
        <v>1</v>
      </c>
      <c r="F17" s="73">
        <f>E17*D17</f>
        <v>168</v>
      </c>
      <c r="G17" s="74">
        <v>0.02</v>
      </c>
      <c r="H17" s="77">
        <f t="shared" ref="H17:H33" si="0">SUM(F17*G17)</f>
        <v>3.36</v>
      </c>
      <c r="I17" s="79"/>
      <c r="J17" s="57"/>
      <c r="K17" s="82"/>
      <c r="M17" s="252"/>
      <c r="N17" s="165">
        <v>180</v>
      </c>
      <c r="O17" s="156"/>
    </row>
    <row r="18" spans="1:15">
      <c r="A18" s="88"/>
      <c r="B18" s="93" t="s">
        <v>114</v>
      </c>
      <c r="C18" s="196"/>
      <c r="D18" s="158">
        <v>60</v>
      </c>
      <c r="E18" s="241">
        <v>2.06</v>
      </c>
      <c r="F18" s="159">
        <f>D18*E18</f>
        <v>123.60000000000001</v>
      </c>
      <c r="G18" s="160">
        <v>0.02</v>
      </c>
      <c r="H18" s="161">
        <f>SUM(F18*G18)</f>
        <v>2.4720000000000004</v>
      </c>
      <c r="I18" s="79"/>
      <c r="J18" s="57"/>
      <c r="K18" s="82"/>
      <c r="M18" s="252"/>
      <c r="N18" s="165">
        <v>90</v>
      </c>
    </row>
    <row r="19" spans="1:15">
      <c r="A19" s="88"/>
      <c r="B19" s="93"/>
      <c r="C19" s="196"/>
      <c r="D19" s="158"/>
      <c r="E19" s="241"/>
      <c r="F19" s="159"/>
      <c r="G19" s="160"/>
      <c r="H19" s="161"/>
      <c r="I19" s="79"/>
      <c r="J19" s="57"/>
      <c r="K19" s="82"/>
      <c r="M19" s="252"/>
    </row>
    <row r="20" spans="1:15">
      <c r="A20" s="88"/>
      <c r="B20" s="62"/>
      <c r="C20" s="196"/>
      <c r="D20" s="150"/>
      <c r="E20" s="240"/>
      <c r="F20" s="73">
        <f t="shared" ref="F20:F67" si="1">E20*D20</f>
        <v>0</v>
      </c>
      <c r="G20" s="74"/>
      <c r="H20" s="77">
        <f t="shared" si="0"/>
        <v>0</v>
      </c>
      <c r="I20" s="79"/>
      <c r="J20" s="57"/>
      <c r="K20" s="82" t="s">
        <v>2</v>
      </c>
    </row>
    <row r="21" spans="1:15" ht="22.5">
      <c r="A21" s="89" t="s">
        <v>59</v>
      </c>
      <c r="B21" s="97" t="s">
        <v>60</v>
      </c>
      <c r="C21" s="196" t="s">
        <v>98</v>
      </c>
      <c r="D21" s="150">
        <v>2</v>
      </c>
      <c r="E21" s="240">
        <v>1</v>
      </c>
      <c r="F21" s="73">
        <f t="shared" si="1"/>
        <v>2</v>
      </c>
      <c r="G21" s="74">
        <v>0.02</v>
      </c>
      <c r="H21" s="77">
        <f t="shared" si="0"/>
        <v>0.04</v>
      </c>
      <c r="I21" s="79"/>
      <c r="J21" s="57"/>
      <c r="K21" s="82"/>
    </row>
    <row r="22" spans="1:15">
      <c r="A22" s="89"/>
      <c r="B22" s="93" t="s">
        <v>114</v>
      </c>
      <c r="C22" s="196"/>
      <c r="D22" s="158">
        <v>0</v>
      </c>
      <c r="E22" s="241">
        <v>0</v>
      </c>
      <c r="F22" s="159">
        <f t="shared" si="1"/>
        <v>0</v>
      </c>
      <c r="G22" s="160">
        <v>0</v>
      </c>
      <c r="H22" s="161">
        <f t="shared" si="0"/>
        <v>0</v>
      </c>
      <c r="I22" s="79"/>
      <c r="J22" s="57"/>
      <c r="K22" s="82"/>
    </row>
    <row r="23" spans="1:15">
      <c r="A23" s="89"/>
      <c r="B23" s="93"/>
      <c r="C23" s="196"/>
      <c r="D23" s="158"/>
      <c r="E23" s="241"/>
      <c r="F23" s="159"/>
      <c r="G23" s="160"/>
      <c r="H23" s="161"/>
      <c r="I23" s="79"/>
      <c r="J23" s="57"/>
      <c r="K23" s="82"/>
    </row>
    <row r="24" spans="1:15">
      <c r="A24" s="89"/>
      <c r="B24" s="62"/>
      <c r="C24" s="196"/>
      <c r="D24" s="150"/>
      <c r="E24" s="240"/>
      <c r="F24" s="73">
        <f t="shared" si="1"/>
        <v>0</v>
      </c>
      <c r="G24" s="74"/>
      <c r="H24" s="77">
        <f t="shared" si="0"/>
        <v>0</v>
      </c>
      <c r="I24" s="79"/>
      <c r="J24" s="57"/>
      <c r="K24" s="82"/>
    </row>
    <row r="25" spans="1:15" ht="22.5">
      <c r="A25" s="89" t="s">
        <v>61</v>
      </c>
      <c r="B25" s="97" t="s">
        <v>62</v>
      </c>
      <c r="C25" s="196" t="s">
        <v>99</v>
      </c>
      <c r="D25" s="150">
        <v>477</v>
      </c>
      <c r="E25" s="240">
        <v>4</v>
      </c>
      <c r="F25" s="73">
        <f t="shared" si="1"/>
        <v>1908</v>
      </c>
      <c r="G25" s="74">
        <v>0.02</v>
      </c>
      <c r="H25" s="77">
        <f t="shared" si="0"/>
        <v>38.160000000000004</v>
      </c>
      <c r="I25" s="79"/>
      <c r="J25" s="57"/>
      <c r="K25" s="82"/>
    </row>
    <row r="26" spans="1:15">
      <c r="A26" s="89"/>
      <c r="B26" s="93" t="s">
        <v>114</v>
      </c>
      <c r="C26" s="196"/>
      <c r="D26" s="158">
        <v>0</v>
      </c>
      <c r="E26" s="241">
        <v>0</v>
      </c>
      <c r="F26" s="159">
        <f t="shared" si="1"/>
        <v>0</v>
      </c>
      <c r="G26" s="160">
        <v>0</v>
      </c>
      <c r="H26" s="161">
        <f t="shared" si="0"/>
        <v>0</v>
      </c>
      <c r="I26" s="79"/>
      <c r="J26" s="57"/>
      <c r="K26" s="82"/>
    </row>
    <row r="27" spans="1:15">
      <c r="A27" s="89"/>
      <c r="B27" s="93"/>
      <c r="C27" s="196"/>
      <c r="D27" s="158"/>
      <c r="E27" s="241"/>
      <c r="F27" s="159"/>
      <c r="G27" s="160"/>
      <c r="H27" s="161"/>
      <c r="I27" s="79"/>
      <c r="J27" s="57"/>
      <c r="K27" s="82"/>
    </row>
    <row r="28" spans="1:15">
      <c r="A28" s="89"/>
      <c r="B28" s="62"/>
      <c r="C28" s="196"/>
      <c r="D28" s="150"/>
      <c r="E28" s="240"/>
      <c r="F28" s="73">
        <f t="shared" si="1"/>
        <v>0</v>
      </c>
      <c r="G28" s="74"/>
      <c r="H28" s="77">
        <f t="shared" si="0"/>
        <v>0</v>
      </c>
      <c r="I28" s="79"/>
      <c r="J28" s="57" t="s">
        <v>2</v>
      </c>
      <c r="K28" s="82" t="s">
        <v>2</v>
      </c>
    </row>
    <row r="29" spans="1:15" ht="55.15" customHeight="1">
      <c r="A29" s="89" t="s">
        <v>63</v>
      </c>
      <c r="B29" s="97" t="s">
        <v>64</v>
      </c>
      <c r="C29" s="196" t="s">
        <v>65</v>
      </c>
      <c r="D29" s="150">
        <v>33</v>
      </c>
      <c r="E29" s="242">
        <v>1</v>
      </c>
      <c r="F29" s="73">
        <f t="shared" si="1"/>
        <v>33</v>
      </c>
      <c r="G29" s="246">
        <v>0.08</v>
      </c>
      <c r="H29" s="77">
        <f t="shared" si="0"/>
        <v>2.64</v>
      </c>
      <c r="I29" s="79"/>
      <c r="J29" s="56"/>
      <c r="K29" s="82"/>
      <c r="L29" s="95"/>
      <c r="M29" s="164" t="s">
        <v>112</v>
      </c>
      <c r="N29" s="164">
        <f>N3/N2</f>
        <v>1.0580985915492958</v>
      </c>
    </row>
    <row r="30" spans="1:15" ht="13.5" thickBot="1">
      <c r="A30" s="89"/>
      <c r="B30" s="62"/>
      <c r="C30" s="196"/>
      <c r="D30" s="150"/>
      <c r="E30" s="243"/>
      <c r="F30" s="73">
        <f t="shared" si="1"/>
        <v>0</v>
      </c>
      <c r="G30" s="246"/>
      <c r="H30" s="77">
        <f t="shared" si="0"/>
        <v>0</v>
      </c>
      <c r="I30" s="79"/>
      <c r="J30" s="56"/>
      <c r="K30" s="83"/>
      <c r="M30" s="180"/>
      <c r="N30" s="165">
        <v>102</v>
      </c>
    </row>
    <row r="31" spans="1:15" ht="22.5">
      <c r="A31" s="89" t="s">
        <v>66</v>
      </c>
      <c r="B31" s="97" t="s">
        <v>67</v>
      </c>
      <c r="C31" s="196" t="s">
        <v>100</v>
      </c>
      <c r="D31" s="150">
        <v>12</v>
      </c>
      <c r="E31" s="242">
        <v>1</v>
      </c>
      <c r="F31" s="73">
        <f t="shared" si="1"/>
        <v>12</v>
      </c>
      <c r="G31" s="247">
        <v>0.08</v>
      </c>
      <c r="H31" s="77">
        <f t="shared" si="0"/>
        <v>0.96</v>
      </c>
      <c r="I31" s="79"/>
      <c r="J31" s="56"/>
      <c r="K31" s="82"/>
      <c r="M31" s="225" t="s">
        <v>147</v>
      </c>
      <c r="N31" s="165"/>
    </row>
    <row r="32" spans="1:15" ht="13.5" thickBot="1">
      <c r="A32" s="90"/>
      <c r="B32" s="62"/>
      <c r="C32" s="196"/>
      <c r="D32" s="150"/>
      <c r="E32" s="242"/>
      <c r="F32" s="73">
        <f t="shared" si="1"/>
        <v>0</v>
      </c>
      <c r="G32" s="76"/>
      <c r="H32" s="77">
        <f t="shared" si="0"/>
        <v>0</v>
      </c>
      <c r="I32" s="80"/>
      <c r="J32" s="56"/>
      <c r="K32" s="83"/>
      <c r="M32" s="226">
        <f>H17+H21+H25+H29+H31+H33+H37+H39+H43+H47+H51+H53+H57+H61+H63+H65+H67</f>
        <v>72.97999999999999</v>
      </c>
      <c r="N32" s="165">
        <v>1</v>
      </c>
      <c r="O32" s="156"/>
    </row>
    <row r="33" spans="1:15" ht="56.25">
      <c r="A33" s="89" t="s">
        <v>68</v>
      </c>
      <c r="B33" s="97" t="s">
        <v>69</v>
      </c>
      <c r="C33" s="196" t="s">
        <v>101</v>
      </c>
      <c r="D33" s="150">
        <v>24</v>
      </c>
      <c r="E33" s="240">
        <v>1</v>
      </c>
      <c r="F33" s="73">
        <f t="shared" si="1"/>
        <v>24</v>
      </c>
      <c r="G33" s="74">
        <v>0.02</v>
      </c>
      <c r="H33" s="77">
        <f t="shared" si="0"/>
        <v>0.48</v>
      </c>
      <c r="I33" s="81"/>
      <c r="J33" s="56"/>
      <c r="K33" s="82"/>
      <c r="L33" s="95"/>
      <c r="M33" s="180"/>
      <c r="N33" s="165">
        <v>0</v>
      </c>
    </row>
    <row r="34" spans="1:15">
      <c r="A34" s="89"/>
      <c r="B34" s="93" t="s">
        <v>114</v>
      </c>
      <c r="C34" s="196"/>
      <c r="D34" s="158">
        <v>0</v>
      </c>
      <c r="E34" s="241">
        <v>0</v>
      </c>
      <c r="F34" s="159">
        <f t="shared" si="1"/>
        <v>0</v>
      </c>
      <c r="G34" s="160">
        <v>0</v>
      </c>
      <c r="H34" s="161">
        <f>SUM(F34*G34)</f>
        <v>0</v>
      </c>
      <c r="I34" s="81"/>
      <c r="J34" s="56"/>
      <c r="K34" s="82"/>
      <c r="M34" s="180"/>
      <c r="N34" s="165">
        <v>1</v>
      </c>
    </row>
    <row r="35" spans="1:15">
      <c r="A35" s="89"/>
      <c r="B35" s="93"/>
      <c r="C35" s="196"/>
      <c r="D35" s="158"/>
      <c r="E35" s="241"/>
      <c r="F35" s="159"/>
      <c r="G35" s="160"/>
      <c r="H35" s="161"/>
      <c r="I35" s="81"/>
      <c r="J35" s="56"/>
      <c r="K35" s="82"/>
      <c r="M35" s="187"/>
      <c r="N35" s="165"/>
    </row>
    <row r="36" spans="1:15">
      <c r="A36" s="89"/>
      <c r="B36" s="93"/>
      <c r="C36" s="196"/>
      <c r="D36" s="150"/>
      <c r="E36" s="240"/>
      <c r="F36" s="73"/>
      <c r="G36" s="74"/>
      <c r="H36" s="77"/>
      <c r="I36" s="81"/>
      <c r="J36" s="56"/>
      <c r="K36" s="82"/>
      <c r="M36" s="180"/>
      <c r="N36" s="165">
        <v>513</v>
      </c>
      <c r="O36" s="156"/>
    </row>
    <row r="37" spans="1:15">
      <c r="A37" s="89"/>
      <c r="B37" s="97" t="s">
        <v>149</v>
      </c>
      <c r="C37" s="196"/>
      <c r="D37" s="150">
        <v>11</v>
      </c>
      <c r="E37" s="244">
        <v>1</v>
      </c>
      <c r="F37" s="197">
        <f>D37*E37</f>
        <v>11</v>
      </c>
      <c r="G37" s="198">
        <v>0.02</v>
      </c>
      <c r="H37" s="199">
        <f>F37*G37</f>
        <v>0.22</v>
      </c>
      <c r="I37" s="81"/>
      <c r="J37" s="56"/>
      <c r="K37" s="82"/>
      <c r="M37" s="180"/>
      <c r="N37" s="165">
        <v>0</v>
      </c>
    </row>
    <row r="38" spans="1:15">
      <c r="A38" s="108"/>
      <c r="B38" s="139"/>
      <c r="C38" s="200"/>
      <c r="D38" s="150"/>
      <c r="E38" s="245"/>
      <c r="F38" s="101"/>
      <c r="G38" s="102"/>
      <c r="H38" s="114"/>
      <c r="I38" s="115"/>
      <c r="J38" s="116"/>
      <c r="K38" s="140"/>
      <c r="M38" s="187"/>
      <c r="N38" s="165">
        <v>1</v>
      </c>
    </row>
    <row r="39" spans="1:15" ht="33.75">
      <c r="A39" s="89" t="s">
        <v>70</v>
      </c>
      <c r="B39" s="97" t="s">
        <v>71</v>
      </c>
      <c r="C39" s="196" t="s">
        <v>102</v>
      </c>
      <c r="D39" s="155">
        <v>29</v>
      </c>
      <c r="E39" s="240">
        <v>1</v>
      </c>
      <c r="F39" s="73">
        <f t="shared" si="1"/>
        <v>29</v>
      </c>
      <c r="G39" s="74">
        <v>0.02</v>
      </c>
      <c r="H39" s="77">
        <f>SUM(F39*G39)</f>
        <v>0.57999999999999996</v>
      </c>
      <c r="I39" s="81"/>
      <c r="J39" s="56"/>
      <c r="K39" s="82"/>
      <c r="L39" s="95"/>
      <c r="M39" s="180"/>
      <c r="N39" s="165"/>
    </row>
    <row r="40" spans="1:15">
      <c r="A40" s="89"/>
      <c r="B40" s="93" t="s">
        <v>114</v>
      </c>
      <c r="C40" s="196"/>
      <c r="D40" s="158">
        <v>60</v>
      </c>
      <c r="E40" s="241">
        <v>2.06</v>
      </c>
      <c r="F40" s="159">
        <f t="shared" si="1"/>
        <v>123.60000000000001</v>
      </c>
      <c r="G40" s="160">
        <v>0.02</v>
      </c>
      <c r="H40" s="161">
        <f>SUM(F40*G40)</f>
        <v>2.4720000000000004</v>
      </c>
      <c r="I40" s="81"/>
      <c r="J40" s="56"/>
      <c r="K40" s="82"/>
      <c r="M40" s="180"/>
      <c r="N40" s="165">
        <v>35</v>
      </c>
    </row>
    <row r="41" spans="1:15">
      <c r="A41" s="89"/>
      <c r="B41" s="93"/>
      <c r="C41" s="196"/>
      <c r="D41" s="158"/>
      <c r="E41" s="241"/>
      <c r="F41" s="159"/>
      <c r="G41" s="160"/>
      <c r="H41" s="161"/>
      <c r="I41" s="81"/>
      <c r="J41" s="56"/>
      <c r="K41" s="82"/>
      <c r="M41" s="180"/>
      <c r="N41" s="165"/>
    </row>
    <row r="42" spans="1:15">
      <c r="A42" s="89"/>
      <c r="B42" s="97"/>
      <c r="C42" s="196"/>
      <c r="D42" s="150"/>
      <c r="E42" s="240"/>
      <c r="F42" s="73"/>
      <c r="G42" s="74"/>
      <c r="H42" s="77"/>
      <c r="I42" s="81"/>
      <c r="J42" s="56"/>
      <c r="K42" s="83"/>
      <c r="M42" s="180"/>
      <c r="N42" s="165">
        <v>12</v>
      </c>
    </row>
    <row r="43" spans="1:15" ht="33.75">
      <c r="A43" s="89" t="s">
        <v>72</v>
      </c>
      <c r="B43" s="97" t="s">
        <v>73</v>
      </c>
      <c r="C43" s="196" t="s">
        <v>103</v>
      </c>
      <c r="D43" s="150">
        <v>168</v>
      </c>
      <c r="E43" s="240">
        <v>1</v>
      </c>
      <c r="F43" s="73">
        <f t="shared" si="1"/>
        <v>168</v>
      </c>
      <c r="G43" s="74">
        <v>0.02</v>
      </c>
      <c r="H43" s="77">
        <f>SUM(F43*G43)</f>
        <v>3.36</v>
      </c>
      <c r="I43" s="81"/>
      <c r="J43" s="56"/>
      <c r="K43" s="82"/>
      <c r="M43" s="180"/>
      <c r="N43" s="165"/>
    </row>
    <row r="44" spans="1:15">
      <c r="A44" s="90"/>
      <c r="B44" s="93" t="s">
        <v>114</v>
      </c>
      <c r="C44" s="196"/>
      <c r="D44" s="158">
        <v>1</v>
      </c>
      <c r="E44" s="241">
        <v>1</v>
      </c>
      <c r="F44" s="159">
        <v>1</v>
      </c>
      <c r="G44" s="160">
        <v>0.02</v>
      </c>
      <c r="H44" s="161">
        <v>0.02</v>
      </c>
      <c r="I44" s="81"/>
      <c r="J44" s="56"/>
      <c r="K44" s="83"/>
      <c r="M44" s="180"/>
      <c r="N44" s="165">
        <v>25</v>
      </c>
    </row>
    <row r="45" spans="1:15">
      <c r="A45" s="90"/>
      <c r="B45" s="93"/>
      <c r="C45" s="196"/>
      <c r="D45" s="158"/>
      <c r="E45" s="241"/>
      <c r="F45" s="159"/>
      <c r="G45" s="160"/>
      <c r="H45" s="161"/>
      <c r="I45" s="81"/>
      <c r="J45" s="56"/>
      <c r="K45" s="83"/>
      <c r="M45" s="180"/>
      <c r="N45" s="165">
        <v>94</v>
      </c>
    </row>
    <row r="46" spans="1:15">
      <c r="A46" s="90"/>
      <c r="B46" s="62"/>
      <c r="C46" s="196"/>
      <c r="D46" s="150"/>
      <c r="E46" s="240"/>
      <c r="F46" s="73"/>
      <c r="G46" s="74"/>
      <c r="H46" s="77"/>
      <c r="I46" s="81"/>
      <c r="J46" s="56"/>
      <c r="K46" s="83"/>
      <c r="M46" s="180"/>
      <c r="N46" s="165">
        <v>105</v>
      </c>
    </row>
    <row r="47" spans="1:15" ht="22.5">
      <c r="A47" s="88" t="s">
        <v>74</v>
      </c>
      <c r="B47" s="97" t="s">
        <v>75</v>
      </c>
      <c r="C47" s="196" t="s">
        <v>104</v>
      </c>
      <c r="D47" s="150">
        <v>9</v>
      </c>
      <c r="E47" s="240">
        <v>1</v>
      </c>
      <c r="F47" s="73">
        <f t="shared" si="1"/>
        <v>9</v>
      </c>
      <c r="G47" s="74">
        <v>0.02</v>
      </c>
      <c r="H47" s="77">
        <f>SUM(F47*G47)</f>
        <v>0.18</v>
      </c>
      <c r="I47" s="81"/>
      <c r="J47" s="56"/>
      <c r="K47" s="83"/>
      <c r="M47" s="180"/>
      <c r="N47" s="165"/>
    </row>
    <row r="48" spans="1:15">
      <c r="A48" s="90"/>
      <c r="B48" s="93" t="s">
        <v>114</v>
      </c>
      <c r="C48" s="196"/>
      <c r="D48" s="158">
        <v>34</v>
      </c>
      <c r="E48" s="241">
        <v>1.83</v>
      </c>
      <c r="F48" s="159">
        <f t="shared" si="1"/>
        <v>62.22</v>
      </c>
      <c r="G48" s="160">
        <v>0.02</v>
      </c>
      <c r="H48" s="161">
        <f>SUM(F48*G48)</f>
        <v>1.2444</v>
      </c>
      <c r="I48" s="81"/>
      <c r="J48" s="56"/>
      <c r="K48" s="83"/>
      <c r="M48" s="180"/>
      <c r="N48" s="165"/>
    </row>
    <row r="49" spans="1:15">
      <c r="A49" s="90"/>
      <c r="B49" s="93"/>
      <c r="C49" s="196"/>
      <c r="D49" s="158"/>
      <c r="E49" s="241"/>
      <c r="F49" s="159"/>
      <c r="G49" s="160"/>
      <c r="H49" s="161"/>
      <c r="I49" s="81"/>
      <c r="J49" s="56"/>
      <c r="K49" s="83"/>
      <c r="M49" s="180"/>
      <c r="N49" s="165"/>
    </row>
    <row r="50" spans="1:15">
      <c r="A50" s="90"/>
      <c r="B50" s="62"/>
      <c r="C50" s="196"/>
      <c r="D50" s="150"/>
      <c r="E50" s="240"/>
      <c r="F50" s="73"/>
      <c r="G50" s="74"/>
      <c r="H50" s="77"/>
      <c r="I50" s="81"/>
      <c r="J50" s="56"/>
      <c r="K50" s="83"/>
      <c r="M50" s="180"/>
      <c r="N50" s="165">
        <v>30</v>
      </c>
      <c r="O50" s="156"/>
    </row>
    <row r="51" spans="1:15" ht="22.5">
      <c r="A51" s="89" t="s">
        <v>76</v>
      </c>
      <c r="B51" s="98" t="s">
        <v>77</v>
      </c>
      <c r="C51" s="196" t="s">
        <v>105</v>
      </c>
      <c r="D51" s="150">
        <v>168</v>
      </c>
      <c r="E51" s="240">
        <v>1</v>
      </c>
      <c r="F51" s="73">
        <f t="shared" si="1"/>
        <v>168</v>
      </c>
      <c r="G51" s="74">
        <v>0.04</v>
      </c>
      <c r="H51" s="77">
        <f>SUM(F51*G51)</f>
        <v>6.72</v>
      </c>
      <c r="I51" s="81"/>
      <c r="J51" s="56"/>
      <c r="K51" s="82"/>
      <c r="L51" s="95"/>
      <c r="M51" s="180"/>
      <c r="N51" s="165">
        <v>100</v>
      </c>
    </row>
    <row r="52" spans="1:15">
      <c r="A52" s="88"/>
      <c r="B52" s="62"/>
      <c r="C52" s="196"/>
      <c r="D52" s="150"/>
      <c r="E52" s="240"/>
      <c r="F52" s="73"/>
      <c r="G52" s="74"/>
      <c r="H52" s="77"/>
      <c r="I52" s="81"/>
      <c r="J52" s="56"/>
      <c r="K52" s="83"/>
      <c r="M52" s="180"/>
      <c r="N52" s="165">
        <v>102</v>
      </c>
    </row>
    <row r="53" spans="1:15" ht="22.5">
      <c r="A53" s="89" t="s">
        <v>78</v>
      </c>
      <c r="B53" s="232" t="s">
        <v>79</v>
      </c>
      <c r="C53" s="196" t="s">
        <v>80</v>
      </c>
      <c r="D53" s="150">
        <v>25</v>
      </c>
      <c r="E53" s="240">
        <v>1</v>
      </c>
      <c r="F53" s="73">
        <f t="shared" si="1"/>
        <v>25</v>
      </c>
      <c r="G53" s="74">
        <v>0.08</v>
      </c>
      <c r="H53" s="77">
        <f>SUM(F53*G53)</f>
        <v>2</v>
      </c>
      <c r="I53" s="81"/>
      <c r="J53" s="56"/>
      <c r="K53" s="82"/>
      <c r="M53" s="180"/>
      <c r="N53" s="165"/>
    </row>
    <row r="54" spans="1:15">
      <c r="A54" s="89"/>
      <c r="B54" s="94" t="s">
        <v>114</v>
      </c>
      <c r="C54" s="196"/>
      <c r="D54" s="158">
        <v>1</v>
      </c>
      <c r="E54" s="241">
        <v>1</v>
      </c>
      <c r="F54" s="159">
        <f t="shared" si="1"/>
        <v>1</v>
      </c>
      <c r="G54" s="160">
        <v>0.08</v>
      </c>
      <c r="H54" s="161">
        <f>SUM(F54*G54)</f>
        <v>0.08</v>
      </c>
      <c r="I54" s="81"/>
      <c r="J54" s="56"/>
      <c r="K54" s="82"/>
      <c r="M54" s="180"/>
      <c r="N54" s="165">
        <v>180</v>
      </c>
      <c r="O54" s="156"/>
    </row>
    <row r="55" spans="1:15">
      <c r="A55" s="89"/>
      <c r="B55" s="94"/>
      <c r="C55" s="196"/>
      <c r="D55" s="158"/>
      <c r="E55" s="241"/>
      <c r="F55" s="159"/>
      <c r="G55" s="160"/>
      <c r="H55" s="161"/>
      <c r="I55" s="81"/>
      <c r="J55" s="56"/>
      <c r="K55" s="82"/>
      <c r="M55" s="180"/>
      <c r="N55" s="165">
        <v>100</v>
      </c>
    </row>
    <row r="56" spans="1:15">
      <c r="A56" s="89"/>
      <c r="B56" s="63"/>
      <c r="C56" s="196"/>
      <c r="D56" s="150"/>
      <c r="E56" s="240"/>
      <c r="F56" s="73"/>
      <c r="G56" s="74"/>
      <c r="H56" s="77"/>
      <c r="I56" s="81"/>
      <c r="J56" s="56"/>
      <c r="K56" s="83"/>
      <c r="M56" s="180"/>
      <c r="N56" s="165">
        <v>102</v>
      </c>
    </row>
    <row r="57" spans="1:15">
      <c r="A57" s="89" t="s">
        <v>81</v>
      </c>
      <c r="B57" s="98" t="s">
        <v>82</v>
      </c>
      <c r="C57" s="196" t="s">
        <v>106</v>
      </c>
      <c r="D57" s="150">
        <v>168</v>
      </c>
      <c r="E57" s="240">
        <v>1</v>
      </c>
      <c r="F57" s="73">
        <f t="shared" si="1"/>
        <v>168</v>
      </c>
      <c r="G57" s="74">
        <v>0.02</v>
      </c>
      <c r="H57" s="77">
        <f>SUM(F57*G57)</f>
        <v>3.36</v>
      </c>
      <c r="I57" s="81"/>
      <c r="J57" s="56"/>
      <c r="K57" s="82"/>
      <c r="M57" s="180"/>
      <c r="N57" s="165"/>
    </row>
    <row r="58" spans="1:15">
      <c r="A58" s="89"/>
      <c r="B58" s="94" t="s">
        <v>114</v>
      </c>
      <c r="C58" s="196"/>
      <c r="D58" s="158">
        <v>70</v>
      </c>
      <c r="E58" s="241">
        <v>2.06</v>
      </c>
      <c r="F58" s="159">
        <f t="shared" si="1"/>
        <v>144.20000000000002</v>
      </c>
      <c r="G58" s="160">
        <v>0.02</v>
      </c>
      <c r="H58" s="161">
        <f>SUM(F58*G58)</f>
        <v>2.8840000000000003</v>
      </c>
      <c r="I58" s="81"/>
      <c r="J58" s="56"/>
      <c r="K58" s="82"/>
      <c r="M58" s="180"/>
      <c r="N58" s="165">
        <v>8</v>
      </c>
    </row>
    <row r="59" spans="1:15">
      <c r="A59" s="89"/>
      <c r="B59" s="94"/>
      <c r="C59" s="196"/>
      <c r="D59" s="158"/>
      <c r="E59" s="241"/>
      <c r="F59" s="159"/>
      <c r="G59" s="160"/>
      <c r="H59" s="161"/>
      <c r="I59" s="81"/>
      <c r="J59" s="56"/>
      <c r="K59" s="82"/>
      <c r="M59" s="180"/>
      <c r="N59" s="165">
        <v>28</v>
      </c>
    </row>
    <row r="60" spans="1:15">
      <c r="A60" s="108"/>
      <c r="B60" s="137"/>
      <c r="C60" s="200"/>
      <c r="D60" s="151"/>
      <c r="E60" s="245"/>
      <c r="F60" s="101"/>
      <c r="G60" s="102"/>
      <c r="H60" s="138"/>
      <c r="I60" s="115"/>
      <c r="J60" s="116"/>
      <c r="K60" s="117"/>
      <c r="M60" s="180"/>
      <c r="N60" s="165">
        <v>31</v>
      </c>
    </row>
    <row r="61" spans="1:15" ht="25.5">
      <c r="A61" s="89" t="s">
        <v>83</v>
      </c>
      <c r="B61" s="97" t="s">
        <v>84</v>
      </c>
      <c r="C61" s="196" t="s">
        <v>85</v>
      </c>
      <c r="D61" s="155">
        <v>3</v>
      </c>
      <c r="E61" s="240">
        <v>1</v>
      </c>
      <c r="F61" s="73">
        <f t="shared" si="1"/>
        <v>3</v>
      </c>
      <c r="G61" s="74">
        <v>0.08</v>
      </c>
      <c r="H61" s="77">
        <f>SUM(F61*G61)</f>
        <v>0.24</v>
      </c>
      <c r="I61" s="81"/>
      <c r="J61" s="56"/>
      <c r="K61" s="82"/>
      <c r="M61" s="180"/>
      <c r="N61" s="165"/>
    </row>
    <row r="62" spans="1:15">
      <c r="A62" s="89"/>
      <c r="B62" s="62"/>
      <c r="C62" s="196"/>
      <c r="D62" s="150"/>
      <c r="E62" s="240"/>
      <c r="F62" s="73">
        <f t="shared" si="1"/>
        <v>0</v>
      </c>
      <c r="G62" s="74"/>
      <c r="H62" s="78"/>
      <c r="I62" s="81"/>
      <c r="J62" s="87" t="s">
        <v>2</v>
      </c>
      <c r="K62" s="84" t="s">
        <v>2</v>
      </c>
      <c r="M62" s="180"/>
      <c r="N62" s="165">
        <v>180</v>
      </c>
    </row>
    <row r="63" spans="1:15" ht="25.5">
      <c r="A63" s="89" t="s">
        <v>86</v>
      </c>
      <c r="B63" s="202" t="s">
        <v>148</v>
      </c>
      <c r="C63" s="196" t="s">
        <v>87</v>
      </c>
      <c r="D63" s="150">
        <v>8</v>
      </c>
      <c r="E63" s="240">
        <v>1</v>
      </c>
      <c r="F63" s="73">
        <f t="shared" si="1"/>
        <v>8</v>
      </c>
      <c r="G63" s="74">
        <v>0.08</v>
      </c>
      <c r="H63" s="77">
        <f>SUM(F63*G63)</f>
        <v>0.64</v>
      </c>
      <c r="I63" s="81"/>
      <c r="J63" s="86"/>
      <c r="K63" s="82"/>
      <c r="M63" s="180"/>
      <c r="N63" s="165"/>
    </row>
    <row r="64" spans="1:15">
      <c r="A64" s="89"/>
      <c r="B64" s="62"/>
      <c r="C64" s="196"/>
      <c r="D64" s="150"/>
      <c r="E64" s="240"/>
      <c r="F64" s="73">
        <f t="shared" si="1"/>
        <v>0</v>
      </c>
      <c r="G64" s="74"/>
      <c r="H64" s="78"/>
      <c r="I64" s="81"/>
      <c r="J64" s="85"/>
      <c r="K64" s="84"/>
      <c r="M64" s="180"/>
      <c r="N64" s="165">
        <v>26</v>
      </c>
    </row>
    <row r="65" spans="1:14" ht="22.5">
      <c r="A65" s="89" t="s">
        <v>88</v>
      </c>
      <c r="B65" s="202" t="s">
        <v>89</v>
      </c>
      <c r="C65" s="196" t="s">
        <v>107</v>
      </c>
      <c r="D65" s="150">
        <v>2</v>
      </c>
      <c r="E65" s="240">
        <v>1</v>
      </c>
      <c r="F65" s="73">
        <f t="shared" si="1"/>
        <v>2</v>
      </c>
      <c r="G65" s="74">
        <v>0.02</v>
      </c>
      <c r="H65" s="77">
        <f>SUM(F65*G65)</f>
        <v>0.04</v>
      </c>
      <c r="I65" s="81"/>
      <c r="J65" s="86"/>
      <c r="K65" s="82"/>
      <c r="L65" s="95"/>
      <c r="M65" s="180"/>
      <c r="N65" s="165">
        <v>5</v>
      </c>
    </row>
    <row r="66" spans="1:14">
      <c r="A66" s="89"/>
      <c r="B66" s="62"/>
      <c r="C66" s="196"/>
      <c r="D66" s="150"/>
      <c r="E66" s="240"/>
      <c r="F66" s="73">
        <f t="shared" si="1"/>
        <v>0</v>
      </c>
      <c r="G66" s="74"/>
      <c r="H66" s="78"/>
      <c r="I66" s="81"/>
      <c r="J66" s="85"/>
      <c r="K66" s="84"/>
      <c r="M66" s="180"/>
      <c r="N66" s="165">
        <v>6</v>
      </c>
    </row>
    <row r="67" spans="1:14" ht="22.5">
      <c r="A67" s="108" t="s">
        <v>90</v>
      </c>
      <c r="B67" s="254" t="s">
        <v>91</v>
      </c>
      <c r="C67" s="200" t="s">
        <v>92</v>
      </c>
      <c r="D67" s="151">
        <v>125</v>
      </c>
      <c r="E67" s="245">
        <v>1</v>
      </c>
      <c r="F67" s="101">
        <f t="shared" si="1"/>
        <v>125</v>
      </c>
      <c r="G67" s="102">
        <v>0.08</v>
      </c>
      <c r="H67" s="103">
        <f>SUM(F67*G67)</f>
        <v>10</v>
      </c>
      <c r="I67" s="105"/>
      <c r="J67" s="106"/>
      <c r="K67" s="107"/>
      <c r="M67" s="180"/>
      <c r="N67" s="165"/>
    </row>
    <row r="68" spans="1:14" ht="13.5" thickBot="1">
      <c r="A68" s="126"/>
      <c r="B68" s="121"/>
      <c r="C68" s="65"/>
      <c r="D68" s="65"/>
      <c r="E68" s="64"/>
      <c r="F68" s="64"/>
      <c r="G68" s="64"/>
      <c r="H68" s="64"/>
      <c r="I68" s="65"/>
      <c r="K68" s="134"/>
      <c r="M68" s="164">
        <f>D31+D53+D61+D63+D67-D21</f>
        <v>171</v>
      </c>
      <c r="N68" s="165">
        <v>180</v>
      </c>
    </row>
    <row r="69" spans="1:14" ht="19.899999999999999" customHeight="1" thickTop="1" thickBot="1">
      <c r="A69" s="135"/>
      <c r="B69" s="122" t="s">
        <v>93</v>
      </c>
      <c r="C69" s="112"/>
      <c r="D69" s="112">
        <f>D70+D71+D72</f>
        <v>827</v>
      </c>
      <c r="E69" s="110"/>
      <c r="F69" s="110">
        <f>SUM(F17:F67)</f>
        <v>3318.6199999999994</v>
      </c>
      <c r="G69" s="111"/>
      <c r="H69" s="110">
        <f>SUM(H16:H67)</f>
        <v>82.1524</v>
      </c>
      <c r="I69" s="112"/>
      <c r="J69" s="113"/>
      <c r="K69" s="136"/>
      <c r="M69" s="180"/>
      <c r="N69" s="165">
        <v>67</v>
      </c>
    </row>
    <row r="70" spans="1:14" ht="13.5" thickTop="1">
      <c r="A70" s="123"/>
      <c r="B70" s="118" t="s">
        <v>108</v>
      </c>
      <c r="C70" s="65"/>
      <c r="D70" s="152">
        <f>N3</f>
        <v>601</v>
      </c>
      <c r="E70" s="66" t="s">
        <v>2</v>
      </c>
      <c r="F70" s="64" t="s">
        <v>2</v>
      </c>
      <c r="G70" s="67" t="s">
        <v>2</v>
      </c>
      <c r="H70" s="67" t="s">
        <v>2</v>
      </c>
      <c r="I70" s="65"/>
      <c r="K70" s="130"/>
      <c r="M70" s="180"/>
      <c r="N70" s="165">
        <v>76</v>
      </c>
    </row>
    <row r="71" spans="1:14">
      <c r="A71" s="124"/>
      <c r="B71" s="119" t="s">
        <v>114</v>
      </c>
      <c r="C71" s="201"/>
      <c r="D71" s="157">
        <v>226</v>
      </c>
      <c r="E71" s="68"/>
      <c r="F71" s="68"/>
      <c r="G71" s="92"/>
      <c r="H71" s="68"/>
      <c r="I71" s="91"/>
      <c r="J71" s="92"/>
      <c r="K71" s="131"/>
      <c r="M71" s="180"/>
      <c r="N71" s="165"/>
    </row>
    <row r="72" spans="1:14">
      <c r="A72" s="125"/>
      <c r="B72" s="119"/>
      <c r="C72" s="201"/>
      <c r="D72" s="157"/>
      <c r="E72" s="95"/>
      <c r="F72" s="95"/>
      <c r="G72" s="95"/>
      <c r="H72" s="96"/>
      <c r="K72" s="132"/>
      <c r="M72" s="180"/>
      <c r="N72" s="165">
        <v>2</v>
      </c>
    </row>
    <row r="73" spans="1:14">
      <c r="A73" s="125"/>
      <c r="B73" s="120"/>
      <c r="K73" s="132"/>
      <c r="M73" s="180"/>
      <c r="N73" s="165"/>
    </row>
    <row r="74" spans="1:14" ht="13.5" thickBot="1">
      <c r="A74" s="127"/>
      <c r="B74" s="128"/>
      <c r="C74" s="154"/>
      <c r="D74" s="154"/>
      <c r="E74" s="128"/>
      <c r="F74" s="128"/>
      <c r="G74" s="128"/>
      <c r="H74" s="128"/>
      <c r="I74" s="128"/>
      <c r="J74" s="129"/>
      <c r="K74" s="133"/>
      <c r="M74" s="180"/>
      <c r="N74" s="165">
        <v>7</v>
      </c>
    </row>
    <row r="75" spans="1:14">
      <c r="M75" s="180"/>
      <c r="N75" s="165"/>
    </row>
    <row r="76" spans="1:14">
      <c r="M76" s="180"/>
      <c r="N76" s="165">
        <v>1</v>
      </c>
    </row>
    <row r="77" spans="1:14">
      <c r="M77" s="180"/>
      <c r="N77" s="165"/>
    </row>
    <row r="78" spans="1:14">
      <c r="M78" s="180"/>
      <c r="N78" s="165">
        <v>134</v>
      </c>
    </row>
    <row r="79" spans="1:14">
      <c r="N79" s="163"/>
    </row>
    <row r="80" spans="1:14">
      <c r="A80" s="95"/>
      <c r="M80" s="181"/>
      <c r="N80" s="163"/>
    </row>
    <row r="81" spans="1:14" ht="15.75">
      <c r="A81" s="174"/>
      <c r="N81" s="163"/>
    </row>
    <row r="82" spans="1:14">
      <c r="A82" s="95"/>
      <c r="N82" s="163"/>
    </row>
    <row r="83" spans="1:14">
      <c r="A83" s="95"/>
      <c r="N83" s="163"/>
    </row>
    <row r="84" spans="1:14">
      <c r="N84" s="163"/>
    </row>
    <row r="85" spans="1:14">
      <c r="N85" s="163"/>
    </row>
    <row r="86" spans="1:14">
      <c r="N86" s="163"/>
    </row>
    <row r="87" spans="1:14">
      <c r="N87" s="163"/>
    </row>
    <row r="88" spans="1:14">
      <c r="N88" s="163"/>
    </row>
    <row r="89" spans="1:14">
      <c r="N89" s="163"/>
    </row>
    <row r="90" spans="1:14">
      <c r="N90" s="163"/>
    </row>
  </sheetData>
  <mergeCells count="1">
    <mergeCell ref="M6:M19"/>
  </mergeCells>
  <phoneticPr fontId="0" type="noConversion"/>
  <dataValidations count="1">
    <dataValidation type="list" allowBlank="1" showInputMessage="1" showErrorMessage="1" sqref="N5 N9 N7" xr:uid="{00000000-0002-0000-0000-000000000000}">
      <formula1>$W$2:$W$3</formula1>
    </dataValidation>
  </dataValidations>
  <printOptions horizontalCentered="1"/>
  <pageMargins left="0.25" right="0.25" top="0.25" bottom="0.25" header="0.5" footer="0.5"/>
  <pageSetup scale="90" orientation="landscape" r:id="rId1"/>
  <headerFooter alignWithMargins="0">
    <oddFooter>&amp;RPage &amp;P of &amp;N</oddFooter>
  </headerFooter>
  <rowBreaks count="2" manualBreakCount="2">
    <brk id="38" max="10" man="1"/>
    <brk id="60"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4"/>
  <sheetViews>
    <sheetView topLeftCell="A52" workbookViewId="0">
      <selection activeCell="N18" sqref="N18"/>
    </sheetView>
  </sheetViews>
  <sheetFormatPr defaultRowHeight="12.75"/>
  <cols>
    <col min="10" max="10" width="12.28515625" bestFit="1" customWidth="1"/>
    <col min="13" max="13" width="33.28515625" bestFit="1" customWidth="1"/>
  </cols>
  <sheetData>
    <row r="1" spans="1:14" ht="15">
      <c r="A1" s="1" t="s">
        <v>0</v>
      </c>
      <c r="B1" s="2"/>
      <c r="C1" s="104" t="s">
        <v>94</v>
      </c>
      <c r="D1" s="4"/>
      <c r="E1" s="4"/>
      <c r="F1" s="4"/>
      <c r="G1" s="4"/>
      <c r="H1" s="4"/>
      <c r="I1" s="3" t="s">
        <v>1</v>
      </c>
      <c r="J1" s="4"/>
      <c r="K1" s="5"/>
    </row>
    <row r="2" spans="1:14" ht="15.75">
      <c r="A2" s="6"/>
      <c r="B2" s="7"/>
      <c r="C2" s="8" t="s">
        <v>2</v>
      </c>
      <c r="D2" s="7"/>
      <c r="E2" s="7"/>
      <c r="F2" s="7"/>
      <c r="G2" s="7"/>
      <c r="H2" s="7"/>
      <c r="I2" s="9"/>
      <c r="J2" s="10" t="s">
        <v>95</v>
      </c>
      <c r="K2" s="11"/>
    </row>
    <row r="3" spans="1:14" ht="15.75">
      <c r="A3" s="12" t="s">
        <v>3</v>
      </c>
      <c r="B3" s="7"/>
      <c r="C3" s="13"/>
      <c r="D3" s="7"/>
      <c r="E3" s="7"/>
      <c r="F3" s="7"/>
      <c r="G3" s="7"/>
      <c r="H3" s="7"/>
      <c r="I3" s="14" t="s">
        <v>4</v>
      </c>
      <c r="J3" s="15"/>
      <c r="K3" s="16"/>
    </row>
    <row r="4" spans="1:14" ht="15.75">
      <c r="A4" s="17"/>
      <c r="B4" s="19"/>
      <c r="C4" s="20" t="s">
        <v>2</v>
      </c>
      <c r="D4" s="18"/>
      <c r="E4" s="18"/>
      <c r="F4" s="18"/>
      <c r="G4" s="18"/>
      <c r="H4" s="18"/>
      <c r="I4" s="21"/>
      <c r="J4" s="141">
        <v>43052</v>
      </c>
      <c r="K4" s="22"/>
    </row>
    <row r="5" spans="1:14">
      <c r="A5" s="23" t="s">
        <v>5</v>
      </c>
      <c r="B5" s="25" t="s">
        <v>2</v>
      </c>
      <c r="C5" s="7"/>
      <c r="D5" s="7"/>
      <c r="E5" s="7" t="s">
        <v>6</v>
      </c>
      <c r="F5" s="26" t="s">
        <v>7</v>
      </c>
      <c r="G5" s="27"/>
      <c r="H5" s="26" t="s">
        <v>8</v>
      </c>
      <c r="I5" s="27"/>
      <c r="J5" s="26" t="s">
        <v>9</v>
      </c>
      <c r="K5" s="28"/>
    </row>
    <row r="6" spans="1:14">
      <c r="A6" s="29" t="s">
        <v>10</v>
      </c>
      <c r="B6" s="7"/>
      <c r="C6" s="7"/>
      <c r="D6" s="7"/>
      <c r="E6" s="7" t="s">
        <v>6</v>
      </c>
      <c r="F6" s="30" t="s">
        <v>11</v>
      </c>
      <c r="G6" s="27" t="s">
        <v>12</v>
      </c>
      <c r="H6" s="30" t="s">
        <v>11</v>
      </c>
      <c r="I6" s="27" t="s">
        <v>13</v>
      </c>
      <c r="J6" s="30" t="s">
        <v>11</v>
      </c>
      <c r="K6" s="28" t="s">
        <v>14</v>
      </c>
    </row>
    <row r="7" spans="1:14">
      <c r="A7" s="31" t="s">
        <v>15</v>
      </c>
      <c r="B7" s="18"/>
      <c r="C7" s="18"/>
      <c r="D7" s="18"/>
      <c r="E7" s="18" t="s">
        <v>6</v>
      </c>
      <c r="F7" s="32" t="s">
        <v>16</v>
      </c>
      <c r="G7" s="33"/>
      <c r="H7" s="32" t="s">
        <v>7</v>
      </c>
      <c r="I7" s="33"/>
      <c r="J7" s="32" t="s">
        <v>17</v>
      </c>
      <c r="K7" s="34"/>
    </row>
    <row r="8" spans="1:14">
      <c r="A8" s="35" t="s">
        <v>18</v>
      </c>
      <c r="B8" s="18"/>
      <c r="C8" s="36"/>
      <c r="D8" s="18"/>
      <c r="E8" s="18"/>
      <c r="F8" s="18"/>
      <c r="G8" s="18" t="s">
        <v>19</v>
      </c>
      <c r="H8" s="18"/>
      <c r="I8" s="18"/>
      <c r="J8" s="18"/>
      <c r="K8" s="11"/>
    </row>
    <row r="9" spans="1:14">
      <c r="A9" s="37"/>
      <c r="B9" s="38"/>
      <c r="C9" s="39" t="s">
        <v>20</v>
      </c>
      <c r="D9" s="40"/>
      <c r="E9" s="40"/>
      <c r="F9" s="41" t="s">
        <v>21</v>
      </c>
      <c r="G9" s="40"/>
      <c r="H9" s="40"/>
      <c r="I9" s="42"/>
      <c r="J9" s="41" t="s">
        <v>22</v>
      </c>
      <c r="K9" s="43"/>
    </row>
    <row r="10" spans="1:14">
      <c r="A10" s="37"/>
      <c r="B10" s="38"/>
      <c r="C10" s="39" t="s">
        <v>23</v>
      </c>
      <c r="D10" s="44" t="s">
        <v>24</v>
      </c>
      <c r="E10" s="44" t="s">
        <v>24</v>
      </c>
      <c r="F10" s="44" t="s">
        <v>25</v>
      </c>
      <c r="G10" s="44" t="s">
        <v>26</v>
      </c>
      <c r="H10" s="26" t="s">
        <v>25</v>
      </c>
      <c r="I10" s="45" t="s">
        <v>24</v>
      </c>
      <c r="J10" s="44" t="s">
        <v>27</v>
      </c>
      <c r="K10" s="46" t="s">
        <v>25</v>
      </c>
    </row>
    <row r="11" spans="1:14">
      <c r="A11" s="47" t="s">
        <v>28</v>
      </c>
      <c r="B11" s="38"/>
      <c r="C11" s="48" t="s">
        <v>29</v>
      </c>
      <c r="D11" s="44" t="s">
        <v>30</v>
      </c>
      <c r="E11" s="44" t="s">
        <v>31</v>
      </c>
      <c r="F11" s="44" t="s">
        <v>27</v>
      </c>
      <c r="G11" s="44" t="s">
        <v>32</v>
      </c>
      <c r="H11" s="26" t="s">
        <v>26</v>
      </c>
      <c r="I11" s="45" t="s">
        <v>33</v>
      </c>
      <c r="J11" s="44" t="s">
        <v>96</v>
      </c>
      <c r="K11" s="46" t="s">
        <v>33</v>
      </c>
    </row>
    <row r="12" spans="1:14">
      <c r="A12" s="47" t="s">
        <v>34</v>
      </c>
      <c r="B12" s="39" t="s">
        <v>35</v>
      </c>
      <c r="C12" s="48" t="s">
        <v>36</v>
      </c>
      <c r="D12" s="44" t="s">
        <v>37</v>
      </c>
      <c r="E12" s="44" t="s">
        <v>32</v>
      </c>
      <c r="F12" s="44" t="s">
        <v>31</v>
      </c>
      <c r="G12" s="44" t="s">
        <v>38</v>
      </c>
      <c r="H12" s="49" t="s">
        <v>39</v>
      </c>
      <c r="I12" s="45" t="s">
        <v>40</v>
      </c>
      <c r="J12" s="44" t="s">
        <v>33</v>
      </c>
      <c r="K12" s="46" t="s">
        <v>41</v>
      </c>
    </row>
    <row r="13" spans="1:14">
      <c r="A13" s="37"/>
      <c r="B13" s="39"/>
      <c r="C13" s="38"/>
      <c r="D13" s="182"/>
      <c r="E13" s="44" t="s">
        <v>30</v>
      </c>
      <c r="F13" s="48" t="s">
        <v>42</v>
      </c>
      <c r="G13" s="38"/>
      <c r="H13" s="24"/>
      <c r="I13" s="50"/>
      <c r="J13" s="44" t="s">
        <v>43</v>
      </c>
      <c r="K13" s="46" t="s">
        <v>26</v>
      </c>
    </row>
    <row r="14" spans="1:14" ht="13.5" thickBot="1">
      <c r="A14" s="37"/>
      <c r="B14" s="39"/>
      <c r="C14" s="38"/>
      <c r="D14" s="182"/>
      <c r="E14" s="44" t="s">
        <v>44</v>
      </c>
      <c r="F14" s="38"/>
      <c r="G14" s="38"/>
      <c r="H14" s="24"/>
      <c r="I14" s="37"/>
      <c r="J14" s="38"/>
      <c r="K14" s="51" t="s">
        <v>45</v>
      </c>
    </row>
    <row r="15" spans="1:14" ht="19.5" thickBot="1">
      <c r="A15" s="52" t="s">
        <v>46</v>
      </c>
      <c r="B15" s="53" t="s">
        <v>47</v>
      </c>
      <c r="C15" s="53" t="s">
        <v>48</v>
      </c>
      <c r="D15" s="53" t="s">
        <v>49</v>
      </c>
      <c r="E15" s="53" t="s">
        <v>50</v>
      </c>
      <c r="F15" s="53" t="s">
        <v>51</v>
      </c>
      <c r="G15" s="53" t="s">
        <v>52</v>
      </c>
      <c r="H15" s="54" t="s">
        <v>53</v>
      </c>
      <c r="I15" s="52" t="s">
        <v>54</v>
      </c>
      <c r="J15" s="53" t="s">
        <v>55</v>
      </c>
      <c r="K15" s="55" t="s">
        <v>56</v>
      </c>
      <c r="M15" s="223" t="s">
        <v>146</v>
      </c>
      <c r="N15" s="224">
        <f>H17+H21+H25+H29+H31+H33+H39+H43+H47+H51+H53+H57+H61+H63+H65+H67</f>
        <v>68.34</v>
      </c>
    </row>
    <row r="16" spans="1:14" ht="13.5" thickBot="1">
      <c r="A16" s="61"/>
      <c r="B16" s="58"/>
      <c r="C16" s="59"/>
      <c r="D16" s="59"/>
      <c r="E16" s="59"/>
      <c r="F16" s="59"/>
      <c r="G16" s="59"/>
      <c r="H16" s="58"/>
      <c r="I16" s="61"/>
      <c r="J16" s="59"/>
      <c r="K16" s="60"/>
    </row>
    <row r="17" spans="1:14" ht="36" thickBot="1">
      <c r="A17" s="88" t="s">
        <v>57</v>
      </c>
      <c r="B17" s="175" t="s">
        <v>58</v>
      </c>
      <c r="C17" s="69" t="s">
        <v>97</v>
      </c>
      <c r="D17" s="183">
        <v>158</v>
      </c>
      <c r="E17" s="70">
        <v>1</v>
      </c>
      <c r="F17" s="73">
        <v>158</v>
      </c>
      <c r="G17" s="74">
        <v>0.02</v>
      </c>
      <c r="H17" s="77">
        <v>3.16</v>
      </c>
      <c r="I17" s="79"/>
      <c r="J17" s="57"/>
      <c r="K17" s="82"/>
      <c r="M17" s="223" t="s">
        <v>151</v>
      </c>
      <c r="N17" s="224">
        <f>H18+H19+H22+H23+H26+H27+H44+H40+H41+H34+H35+H45+H48+H49+H54+H55+H58+H59</f>
        <v>9.9184000000000019</v>
      </c>
    </row>
    <row r="18" spans="1:14" ht="22.5">
      <c r="A18" s="88"/>
      <c r="B18" s="93" t="s">
        <v>114</v>
      </c>
      <c r="C18" s="69"/>
      <c r="D18" s="183">
        <v>60</v>
      </c>
      <c r="E18" s="70">
        <v>2.06</v>
      </c>
      <c r="F18" s="73">
        <v>123.60000000000001</v>
      </c>
      <c r="G18" s="74">
        <v>0.02</v>
      </c>
      <c r="H18" s="77">
        <v>2.4720000000000004</v>
      </c>
      <c r="I18" s="79"/>
      <c r="J18" s="57"/>
      <c r="K18" s="82"/>
    </row>
    <row r="19" spans="1:14">
      <c r="A19" s="88"/>
      <c r="B19" s="93"/>
      <c r="C19" s="69"/>
      <c r="D19" s="183"/>
      <c r="E19" s="70"/>
      <c r="F19" s="73"/>
      <c r="G19" s="74"/>
      <c r="H19" s="77"/>
      <c r="I19" s="79"/>
      <c r="J19" s="57"/>
      <c r="K19" s="82"/>
    </row>
    <row r="20" spans="1:14">
      <c r="A20" s="88"/>
      <c r="B20" s="62"/>
      <c r="C20" s="69"/>
      <c r="D20" s="183"/>
      <c r="E20" s="70"/>
      <c r="F20" s="73">
        <v>0</v>
      </c>
      <c r="G20" s="74"/>
      <c r="H20" s="77">
        <v>0</v>
      </c>
      <c r="I20" s="79"/>
      <c r="J20" s="57"/>
      <c r="K20" s="82" t="s">
        <v>2</v>
      </c>
    </row>
    <row r="21" spans="1:14" ht="63.75">
      <c r="A21" s="89" t="s">
        <v>59</v>
      </c>
      <c r="B21" s="175" t="s">
        <v>60</v>
      </c>
      <c r="C21" s="69" t="s">
        <v>98</v>
      </c>
      <c r="D21" s="183">
        <v>1</v>
      </c>
      <c r="E21" s="70">
        <v>1</v>
      </c>
      <c r="F21" s="73">
        <v>1</v>
      </c>
      <c r="G21" s="74">
        <v>0.02</v>
      </c>
      <c r="H21" s="77">
        <v>0.02</v>
      </c>
      <c r="I21" s="79"/>
      <c r="J21" s="57"/>
      <c r="K21" s="82"/>
    </row>
    <row r="22" spans="1:14" ht="22.5">
      <c r="A22" s="89"/>
      <c r="B22" s="93" t="s">
        <v>114</v>
      </c>
      <c r="C22" s="69"/>
      <c r="D22" s="183">
        <v>0</v>
      </c>
      <c r="E22" s="70">
        <v>1</v>
      </c>
      <c r="F22" s="73">
        <v>0</v>
      </c>
      <c r="G22" s="74">
        <v>0.02</v>
      </c>
      <c r="H22" s="77">
        <v>0</v>
      </c>
      <c r="I22" s="79"/>
      <c r="J22" s="57"/>
      <c r="K22" s="82"/>
    </row>
    <row r="23" spans="1:14">
      <c r="A23" s="89"/>
      <c r="B23" s="93"/>
      <c r="C23" s="69"/>
      <c r="D23" s="183"/>
      <c r="E23" s="70"/>
      <c r="F23" s="73"/>
      <c r="G23" s="74"/>
      <c r="H23" s="77"/>
      <c r="I23" s="79"/>
      <c r="J23" s="57"/>
      <c r="K23" s="82"/>
    </row>
    <row r="24" spans="1:14">
      <c r="A24" s="89"/>
      <c r="B24" s="62"/>
      <c r="C24" s="69"/>
      <c r="D24" s="183"/>
      <c r="E24" s="70"/>
      <c r="F24" s="73">
        <v>0</v>
      </c>
      <c r="G24" s="74"/>
      <c r="H24" s="77">
        <v>0</v>
      </c>
      <c r="I24" s="79"/>
      <c r="J24" s="57"/>
      <c r="K24" s="82"/>
    </row>
    <row r="25" spans="1:14" ht="89.25">
      <c r="A25" s="89" t="s">
        <v>61</v>
      </c>
      <c r="B25" s="175" t="s">
        <v>62</v>
      </c>
      <c r="C25" s="69" t="s">
        <v>99</v>
      </c>
      <c r="D25" s="183">
        <v>450</v>
      </c>
      <c r="E25" s="70">
        <v>4</v>
      </c>
      <c r="F25" s="73">
        <v>1800</v>
      </c>
      <c r="G25" s="74">
        <v>0.02</v>
      </c>
      <c r="H25" s="77">
        <v>36</v>
      </c>
      <c r="I25" s="79"/>
      <c r="J25" s="57"/>
      <c r="K25" s="82"/>
    </row>
    <row r="26" spans="1:14" ht="22.5">
      <c r="A26" s="89"/>
      <c r="B26" s="93" t="s">
        <v>114</v>
      </c>
      <c r="C26" s="69"/>
      <c r="D26" s="183">
        <v>1</v>
      </c>
      <c r="E26" s="70">
        <v>1</v>
      </c>
      <c r="F26" s="73">
        <v>1</v>
      </c>
      <c r="G26" s="74">
        <v>0.02</v>
      </c>
      <c r="H26" s="77">
        <v>0.02</v>
      </c>
      <c r="I26" s="79"/>
      <c r="J26" s="57"/>
      <c r="K26" s="82"/>
    </row>
    <row r="27" spans="1:14">
      <c r="A27" s="89"/>
      <c r="B27" s="93"/>
      <c r="C27" s="69"/>
      <c r="D27" s="183"/>
      <c r="E27" s="70"/>
      <c r="F27" s="73"/>
      <c r="G27" s="74"/>
      <c r="H27" s="77"/>
      <c r="I27" s="79"/>
      <c r="J27" s="57"/>
      <c r="K27" s="82"/>
    </row>
    <row r="28" spans="1:14">
      <c r="A28" s="89"/>
      <c r="B28" s="62"/>
      <c r="C28" s="69"/>
      <c r="D28" s="183"/>
      <c r="E28" s="70"/>
      <c r="F28" s="73">
        <v>0</v>
      </c>
      <c r="G28" s="74"/>
      <c r="H28" s="77">
        <v>0</v>
      </c>
      <c r="I28" s="79"/>
      <c r="J28" s="57" t="s">
        <v>2</v>
      </c>
      <c r="K28" s="82" t="s">
        <v>2</v>
      </c>
    </row>
    <row r="29" spans="1:14" ht="90">
      <c r="A29" s="89" t="s">
        <v>63</v>
      </c>
      <c r="B29" s="175" t="s">
        <v>64</v>
      </c>
      <c r="C29" s="69" t="s">
        <v>65</v>
      </c>
      <c r="D29" s="183">
        <v>31</v>
      </c>
      <c r="E29" s="72">
        <v>1</v>
      </c>
      <c r="F29" s="73">
        <v>31</v>
      </c>
      <c r="G29" s="75">
        <v>0.08</v>
      </c>
      <c r="H29" s="77">
        <v>2.48</v>
      </c>
      <c r="I29" s="79"/>
      <c r="J29" s="56"/>
      <c r="K29" s="82"/>
    </row>
    <row r="30" spans="1:14">
      <c r="A30" s="89"/>
      <c r="B30" s="62"/>
      <c r="C30" s="69"/>
      <c r="D30" s="183"/>
      <c r="E30" s="71"/>
      <c r="F30" s="73">
        <v>0</v>
      </c>
      <c r="G30" s="75"/>
      <c r="H30" s="77">
        <v>0</v>
      </c>
      <c r="I30" s="79"/>
      <c r="J30" s="56"/>
      <c r="K30" s="83"/>
    </row>
    <row r="31" spans="1:14" ht="63.75">
      <c r="A31" s="89" t="s">
        <v>66</v>
      </c>
      <c r="B31" s="175" t="s">
        <v>67</v>
      </c>
      <c r="C31" s="69" t="s">
        <v>100</v>
      </c>
      <c r="D31" s="183">
        <v>11</v>
      </c>
      <c r="E31" s="72">
        <v>1</v>
      </c>
      <c r="F31" s="73">
        <v>11</v>
      </c>
      <c r="G31" s="76">
        <v>0.08</v>
      </c>
      <c r="H31" s="77">
        <v>0.88</v>
      </c>
      <c r="I31" s="79"/>
      <c r="J31" s="56"/>
      <c r="K31" s="82"/>
    </row>
    <row r="32" spans="1:14">
      <c r="A32" s="90"/>
      <c r="B32" s="62"/>
      <c r="C32" s="69"/>
      <c r="D32" s="183"/>
      <c r="E32" s="72"/>
      <c r="F32" s="73">
        <v>0</v>
      </c>
      <c r="G32" s="76"/>
      <c r="H32" s="77">
        <v>0</v>
      </c>
      <c r="I32" s="80"/>
      <c r="J32" s="56"/>
      <c r="K32" s="83"/>
    </row>
    <row r="33" spans="1:11" ht="90">
      <c r="A33" s="89" t="s">
        <v>68</v>
      </c>
      <c r="B33" s="175" t="s">
        <v>69</v>
      </c>
      <c r="C33" s="69" t="s">
        <v>101</v>
      </c>
      <c r="D33" s="183">
        <v>22</v>
      </c>
      <c r="E33" s="70">
        <v>1</v>
      </c>
      <c r="F33" s="73">
        <v>22</v>
      </c>
      <c r="G33" s="74">
        <v>0.02</v>
      </c>
      <c r="H33" s="77">
        <v>0.44</v>
      </c>
      <c r="I33" s="81"/>
      <c r="J33" s="56"/>
      <c r="K33" s="82"/>
    </row>
    <row r="34" spans="1:11" ht="22.5">
      <c r="A34" s="89"/>
      <c r="B34" s="93" t="s">
        <v>114</v>
      </c>
      <c r="C34" s="69"/>
      <c r="D34" s="183">
        <v>0</v>
      </c>
      <c r="E34" s="70">
        <v>1</v>
      </c>
      <c r="F34" s="73">
        <v>0</v>
      </c>
      <c r="G34" s="74">
        <v>0.02</v>
      </c>
      <c r="H34" s="77">
        <v>0</v>
      </c>
      <c r="I34" s="81"/>
      <c r="J34" s="56"/>
      <c r="K34" s="82"/>
    </row>
    <row r="35" spans="1:11">
      <c r="A35" s="89"/>
      <c r="B35" s="93"/>
      <c r="C35" s="69"/>
      <c r="D35" s="183"/>
      <c r="E35" s="70"/>
      <c r="F35" s="73"/>
      <c r="G35" s="74"/>
      <c r="H35" s="77"/>
      <c r="I35" s="81"/>
      <c r="J35" s="56"/>
      <c r="K35" s="82"/>
    </row>
    <row r="36" spans="1:11">
      <c r="A36" s="89"/>
      <c r="B36" s="93"/>
      <c r="C36" s="69"/>
      <c r="D36" s="183"/>
      <c r="E36" s="70"/>
      <c r="F36" s="73"/>
      <c r="G36" s="74"/>
      <c r="H36" s="77"/>
      <c r="I36" s="81"/>
      <c r="J36" s="56"/>
      <c r="K36" s="82"/>
    </row>
    <row r="37" spans="1:11" ht="78.75">
      <c r="A37" s="89"/>
      <c r="B37" s="93" t="s">
        <v>149</v>
      </c>
      <c r="C37" s="69"/>
      <c r="D37" s="183">
        <v>10</v>
      </c>
      <c r="E37" s="70">
        <v>1</v>
      </c>
      <c r="F37" s="73">
        <v>10</v>
      </c>
      <c r="G37" s="74">
        <v>0.02</v>
      </c>
      <c r="H37" s="77">
        <v>0.2</v>
      </c>
      <c r="I37" s="81"/>
      <c r="J37" s="56"/>
      <c r="K37" s="82"/>
    </row>
    <row r="38" spans="1:11">
      <c r="A38" s="108"/>
      <c r="B38" s="139"/>
      <c r="C38" s="99"/>
      <c r="D38" s="184"/>
      <c r="E38" s="100"/>
      <c r="F38" s="101"/>
      <c r="G38" s="102"/>
      <c r="H38" s="114"/>
      <c r="I38" s="115"/>
      <c r="J38" s="116"/>
      <c r="K38" s="140"/>
    </row>
    <row r="39" spans="1:11" ht="67.5">
      <c r="A39" s="89" t="s">
        <v>70</v>
      </c>
      <c r="B39" s="175" t="s">
        <v>71</v>
      </c>
      <c r="C39" s="69" t="s">
        <v>102</v>
      </c>
      <c r="D39" s="183">
        <v>27</v>
      </c>
      <c r="E39" s="70">
        <v>1</v>
      </c>
      <c r="F39" s="73">
        <v>27</v>
      </c>
      <c r="G39" s="74">
        <v>0.02</v>
      </c>
      <c r="H39" s="77">
        <v>0.54</v>
      </c>
      <c r="I39" s="81"/>
      <c r="J39" s="56"/>
      <c r="K39" s="82"/>
    </row>
    <row r="40" spans="1:11" ht="22.5">
      <c r="A40" s="89"/>
      <c r="B40" s="93" t="s">
        <v>114</v>
      </c>
      <c r="C40" s="69"/>
      <c r="D40" s="183">
        <v>60</v>
      </c>
      <c r="E40" s="70">
        <v>2.06</v>
      </c>
      <c r="F40" s="73">
        <v>123.60000000000001</v>
      </c>
      <c r="G40" s="74">
        <v>0.02</v>
      </c>
      <c r="H40" s="77">
        <v>2.4720000000000004</v>
      </c>
      <c r="I40" s="81"/>
      <c r="J40" s="56"/>
      <c r="K40" s="82"/>
    </row>
    <row r="41" spans="1:11">
      <c r="A41" s="89"/>
      <c r="B41" s="93"/>
      <c r="C41" s="69"/>
      <c r="D41" s="183"/>
      <c r="E41" s="70"/>
      <c r="F41" s="73"/>
      <c r="G41" s="74"/>
      <c r="H41" s="77"/>
      <c r="I41" s="81"/>
      <c r="J41" s="56"/>
      <c r="K41" s="82"/>
    </row>
    <row r="42" spans="1:11">
      <c r="A42" s="89"/>
      <c r="B42" s="175"/>
      <c r="C42" s="69"/>
      <c r="D42" s="183"/>
      <c r="E42" s="70"/>
      <c r="F42" s="73"/>
      <c r="G42" s="74"/>
      <c r="H42" s="77"/>
      <c r="I42" s="81"/>
      <c r="J42" s="56"/>
      <c r="K42" s="83"/>
    </row>
    <row r="43" spans="1:11" ht="51">
      <c r="A43" s="89" t="s">
        <v>72</v>
      </c>
      <c r="B43" s="175" t="s">
        <v>73</v>
      </c>
      <c r="C43" s="69" t="s">
        <v>103</v>
      </c>
      <c r="D43" s="183">
        <v>158</v>
      </c>
      <c r="E43" s="70">
        <v>1</v>
      </c>
      <c r="F43" s="73">
        <v>158</v>
      </c>
      <c r="G43" s="74">
        <v>0.02</v>
      </c>
      <c r="H43" s="77">
        <v>3.16</v>
      </c>
      <c r="I43" s="81"/>
      <c r="J43" s="56"/>
      <c r="K43" s="82"/>
    </row>
    <row r="44" spans="1:11" ht="22.5">
      <c r="A44" s="90"/>
      <c r="B44" s="93" t="s">
        <v>114</v>
      </c>
      <c r="C44" s="69"/>
      <c r="D44" s="183">
        <v>3</v>
      </c>
      <c r="E44" s="70">
        <v>1</v>
      </c>
      <c r="F44" s="73">
        <v>3</v>
      </c>
      <c r="G44" s="74">
        <v>0.02</v>
      </c>
      <c r="H44" s="77">
        <v>0.06</v>
      </c>
      <c r="I44" s="81"/>
      <c r="J44" s="56"/>
      <c r="K44" s="83"/>
    </row>
    <row r="45" spans="1:11">
      <c r="A45" s="90"/>
      <c r="B45" s="93"/>
      <c r="C45" s="69"/>
      <c r="D45" s="183"/>
      <c r="E45" s="70"/>
      <c r="F45" s="73"/>
      <c r="G45" s="74"/>
      <c r="H45" s="77"/>
      <c r="I45" s="81"/>
      <c r="J45" s="56"/>
      <c r="K45" s="83"/>
    </row>
    <row r="46" spans="1:11">
      <c r="A46" s="90"/>
      <c r="B46" s="62"/>
      <c r="C46" s="69"/>
      <c r="D46" s="183"/>
      <c r="E46" s="70"/>
      <c r="F46" s="73"/>
      <c r="G46" s="74"/>
      <c r="H46" s="77"/>
      <c r="I46" s="81"/>
      <c r="J46" s="56"/>
      <c r="K46" s="83"/>
    </row>
    <row r="47" spans="1:11" ht="89.25">
      <c r="A47" s="88" t="s">
        <v>74</v>
      </c>
      <c r="B47" s="175" t="s">
        <v>75</v>
      </c>
      <c r="C47" s="69" t="s">
        <v>104</v>
      </c>
      <c r="D47" s="183">
        <v>8</v>
      </c>
      <c r="E47" s="70">
        <v>1</v>
      </c>
      <c r="F47" s="73">
        <v>8</v>
      </c>
      <c r="G47" s="74">
        <v>0.02</v>
      </c>
      <c r="H47" s="77">
        <v>0.16</v>
      </c>
      <c r="I47" s="81"/>
      <c r="J47" s="56"/>
      <c r="K47" s="83"/>
    </row>
    <row r="48" spans="1:11" ht="22.5">
      <c r="A48" s="90"/>
      <c r="B48" s="93" t="s">
        <v>114</v>
      </c>
      <c r="C48" s="69"/>
      <c r="D48" s="185">
        <v>64</v>
      </c>
      <c r="E48" s="70">
        <v>1.83</v>
      </c>
      <c r="F48" s="73">
        <v>117.12</v>
      </c>
      <c r="G48" s="74">
        <v>0.02</v>
      </c>
      <c r="H48" s="77">
        <v>2.3424</v>
      </c>
      <c r="I48" s="81"/>
      <c r="J48" s="56"/>
      <c r="K48" s="83"/>
    </row>
    <row r="49" spans="1:11">
      <c r="A49" s="90"/>
      <c r="B49" s="93"/>
      <c r="C49" s="69"/>
      <c r="D49" s="185"/>
      <c r="E49" s="70"/>
      <c r="F49" s="73"/>
      <c r="G49" s="74"/>
      <c r="H49" s="77"/>
      <c r="I49" s="81"/>
      <c r="J49" s="56"/>
      <c r="K49" s="83"/>
    </row>
    <row r="50" spans="1:11">
      <c r="A50" s="90"/>
      <c r="B50" s="62"/>
      <c r="C50" s="69"/>
      <c r="D50" s="185"/>
      <c r="E50" s="70"/>
      <c r="F50" s="73"/>
      <c r="G50" s="74"/>
      <c r="H50" s="77"/>
      <c r="I50" s="81"/>
      <c r="J50" s="56"/>
      <c r="K50" s="83"/>
    </row>
    <row r="51" spans="1:11" ht="45">
      <c r="A51" s="89" t="s">
        <v>76</v>
      </c>
      <c r="B51" s="119" t="s">
        <v>77</v>
      </c>
      <c r="C51" s="69" t="s">
        <v>105</v>
      </c>
      <c r="D51" s="183">
        <v>158</v>
      </c>
      <c r="E51" s="70">
        <v>1</v>
      </c>
      <c r="F51" s="73">
        <v>158</v>
      </c>
      <c r="G51" s="74">
        <v>0.04</v>
      </c>
      <c r="H51" s="77">
        <v>6.32</v>
      </c>
      <c r="I51" s="81"/>
      <c r="J51" s="56"/>
      <c r="K51" s="82"/>
    </row>
    <row r="52" spans="1:11">
      <c r="A52" s="88"/>
      <c r="B52" s="62"/>
      <c r="C52" s="69"/>
      <c r="D52" s="183"/>
      <c r="E52" s="70"/>
      <c r="F52" s="73"/>
      <c r="G52" s="74"/>
      <c r="H52" s="77"/>
      <c r="I52" s="81"/>
      <c r="J52" s="56"/>
      <c r="K52" s="83"/>
    </row>
    <row r="53" spans="1:11" ht="33.75">
      <c r="A53" s="89" t="s">
        <v>78</v>
      </c>
      <c r="B53" s="119" t="s">
        <v>79</v>
      </c>
      <c r="C53" s="69" t="s">
        <v>80</v>
      </c>
      <c r="D53" s="183">
        <v>23</v>
      </c>
      <c r="E53" s="70">
        <v>1</v>
      </c>
      <c r="F53" s="73">
        <v>23</v>
      </c>
      <c r="G53" s="74">
        <v>0.08</v>
      </c>
      <c r="H53" s="77">
        <v>1.84</v>
      </c>
      <c r="I53" s="81"/>
      <c r="J53" s="56"/>
      <c r="K53" s="82"/>
    </row>
    <row r="54" spans="1:11">
      <c r="A54" s="89"/>
      <c r="B54" s="94" t="s">
        <v>114</v>
      </c>
      <c r="C54" s="69"/>
      <c r="D54" s="183">
        <v>1</v>
      </c>
      <c r="E54" s="70">
        <v>1</v>
      </c>
      <c r="F54" s="73">
        <v>1</v>
      </c>
      <c r="G54" s="74">
        <v>0.08</v>
      </c>
      <c r="H54" s="77">
        <v>0.08</v>
      </c>
      <c r="I54" s="81"/>
      <c r="J54" s="56"/>
      <c r="K54" s="82"/>
    </row>
    <row r="55" spans="1:11">
      <c r="A55" s="89"/>
      <c r="B55" s="94"/>
      <c r="C55" s="69"/>
      <c r="D55" s="183"/>
      <c r="E55" s="70"/>
      <c r="F55" s="73"/>
      <c r="G55" s="74"/>
      <c r="H55" s="77"/>
      <c r="I55" s="81"/>
      <c r="J55" s="56"/>
      <c r="K55" s="82"/>
    </row>
    <row r="56" spans="1:11">
      <c r="A56" s="89"/>
      <c r="B56" s="63"/>
      <c r="C56" s="69"/>
      <c r="D56" s="183"/>
      <c r="E56" s="70"/>
      <c r="F56" s="73"/>
      <c r="G56" s="74"/>
      <c r="H56" s="77"/>
      <c r="I56" s="81"/>
      <c r="J56" s="56"/>
      <c r="K56" s="83"/>
    </row>
    <row r="57" spans="1:11" ht="22.5">
      <c r="A57" s="89" t="s">
        <v>81</v>
      </c>
      <c r="B57" s="119" t="s">
        <v>82</v>
      </c>
      <c r="C57" s="69" t="s">
        <v>106</v>
      </c>
      <c r="D57" s="183">
        <v>158</v>
      </c>
      <c r="E57" s="70">
        <v>1</v>
      </c>
      <c r="F57" s="73">
        <v>158</v>
      </c>
      <c r="G57" s="74">
        <v>0.02</v>
      </c>
      <c r="H57" s="77">
        <v>3.16</v>
      </c>
      <c r="I57" s="81"/>
      <c r="J57" s="56"/>
      <c r="K57" s="82"/>
    </row>
    <row r="58" spans="1:11">
      <c r="A58" s="89"/>
      <c r="B58" s="94" t="s">
        <v>114</v>
      </c>
      <c r="C58" s="69"/>
      <c r="D58" s="183">
        <v>60</v>
      </c>
      <c r="E58" s="70">
        <v>2.06</v>
      </c>
      <c r="F58" s="73">
        <v>123.60000000000001</v>
      </c>
      <c r="G58" s="74">
        <v>0.02</v>
      </c>
      <c r="H58" s="77">
        <v>2.4720000000000004</v>
      </c>
      <c r="I58" s="81"/>
      <c r="J58" s="56"/>
      <c r="K58" s="82"/>
    </row>
    <row r="59" spans="1:11">
      <c r="A59" s="89"/>
      <c r="B59" s="94"/>
      <c r="C59" s="69"/>
      <c r="D59" s="183"/>
      <c r="E59" s="70"/>
      <c r="F59" s="73"/>
      <c r="G59" s="74"/>
      <c r="H59" s="77"/>
      <c r="I59" s="81"/>
      <c r="J59" s="56"/>
      <c r="K59" s="82"/>
    </row>
    <row r="60" spans="1:11">
      <c r="A60" s="108"/>
      <c r="B60" s="137"/>
      <c r="C60" s="99"/>
      <c r="D60" s="184"/>
      <c r="E60" s="100"/>
      <c r="F60" s="101"/>
      <c r="G60" s="102"/>
      <c r="H60" s="138"/>
      <c r="I60" s="115"/>
      <c r="J60" s="116"/>
      <c r="K60" s="117"/>
    </row>
    <row r="61" spans="1:11" ht="114.75">
      <c r="A61" s="89" t="s">
        <v>83</v>
      </c>
      <c r="B61" s="175" t="s">
        <v>84</v>
      </c>
      <c r="C61" s="69" t="s">
        <v>85</v>
      </c>
      <c r="D61" s="183">
        <v>2</v>
      </c>
      <c r="E61" s="70">
        <v>1</v>
      </c>
      <c r="F61" s="73">
        <v>2</v>
      </c>
      <c r="G61" s="74">
        <v>0.08</v>
      </c>
      <c r="H61" s="77">
        <v>0.16</v>
      </c>
      <c r="I61" s="81"/>
      <c r="J61" s="56"/>
      <c r="K61" s="82"/>
    </row>
    <row r="62" spans="1:11">
      <c r="A62" s="89"/>
      <c r="B62" s="62"/>
      <c r="C62" s="69"/>
      <c r="D62" s="183"/>
      <c r="E62" s="70"/>
      <c r="F62" s="73">
        <v>0</v>
      </c>
      <c r="G62" s="74"/>
      <c r="H62" s="78"/>
      <c r="I62" s="81"/>
      <c r="J62" s="87" t="s">
        <v>2</v>
      </c>
      <c r="K62" s="84" t="s">
        <v>2</v>
      </c>
    </row>
    <row r="63" spans="1:11" ht="178.5">
      <c r="A63" s="89" t="s">
        <v>86</v>
      </c>
      <c r="B63" s="175" t="s">
        <v>148</v>
      </c>
      <c r="C63" s="69" t="s">
        <v>87</v>
      </c>
      <c r="D63" s="183">
        <v>7</v>
      </c>
      <c r="E63" s="70">
        <v>1</v>
      </c>
      <c r="F63" s="73">
        <v>7</v>
      </c>
      <c r="G63" s="74">
        <v>0.08</v>
      </c>
      <c r="H63" s="77">
        <v>0.56000000000000005</v>
      </c>
      <c r="I63" s="81"/>
      <c r="J63" s="86"/>
      <c r="K63" s="82"/>
    </row>
    <row r="64" spans="1:11">
      <c r="A64" s="89"/>
      <c r="B64" s="62"/>
      <c r="C64" s="69"/>
      <c r="D64" s="183"/>
      <c r="E64" s="70"/>
      <c r="F64" s="73">
        <v>0</v>
      </c>
      <c r="G64" s="74"/>
      <c r="H64" s="78"/>
      <c r="I64" s="81"/>
      <c r="J64" s="85"/>
      <c r="K64" s="84"/>
    </row>
    <row r="65" spans="1:11" ht="89.25">
      <c r="A65" s="89" t="s">
        <v>88</v>
      </c>
      <c r="B65" s="175" t="s">
        <v>89</v>
      </c>
      <c r="C65" s="69" t="s">
        <v>107</v>
      </c>
      <c r="D65" s="183">
        <v>1</v>
      </c>
      <c r="E65" s="70">
        <v>1</v>
      </c>
      <c r="F65" s="73">
        <v>1</v>
      </c>
      <c r="G65" s="74">
        <v>0.02</v>
      </c>
      <c r="H65" s="77">
        <v>0.02</v>
      </c>
      <c r="I65" s="81"/>
      <c r="J65" s="86"/>
      <c r="K65" s="82"/>
    </row>
    <row r="66" spans="1:11">
      <c r="A66" s="89"/>
      <c r="B66" s="62"/>
      <c r="C66" s="69"/>
      <c r="D66" s="183"/>
      <c r="E66" s="70"/>
      <c r="F66" s="73">
        <v>0</v>
      </c>
      <c r="G66" s="74"/>
      <c r="H66" s="78"/>
      <c r="I66" s="81"/>
      <c r="J66" s="85"/>
      <c r="K66" s="84"/>
    </row>
    <row r="67" spans="1:11" ht="89.25">
      <c r="A67" s="108" t="s">
        <v>90</v>
      </c>
      <c r="B67" s="186" t="s">
        <v>91</v>
      </c>
      <c r="C67" s="99" t="s">
        <v>92</v>
      </c>
      <c r="D67" s="184">
        <v>118</v>
      </c>
      <c r="E67" s="100">
        <v>1</v>
      </c>
      <c r="F67" s="101">
        <v>118</v>
      </c>
      <c r="G67" s="102">
        <v>0.08</v>
      </c>
      <c r="H67" s="103">
        <v>9.44</v>
      </c>
      <c r="I67" s="105"/>
      <c r="J67" s="106"/>
      <c r="K67" s="107"/>
    </row>
    <row r="68" spans="1:11" ht="13.5" thickBot="1">
      <c r="A68" s="126"/>
      <c r="B68" s="121"/>
      <c r="C68" s="64"/>
      <c r="D68" s="64"/>
      <c r="E68" s="64"/>
      <c r="F68" s="64"/>
      <c r="G68" s="64"/>
      <c r="H68" s="64"/>
      <c r="I68" s="65"/>
      <c r="K68" s="134"/>
    </row>
    <row r="69" spans="1:11" ht="14.25" thickTop="1" thickBot="1">
      <c r="A69" s="135"/>
      <c r="B69" s="122" t="s">
        <v>93</v>
      </c>
      <c r="C69" s="109"/>
      <c r="D69" s="110">
        <v>817</v>
      </c>
      <c r="E69" s="110"/>
      <c r="F69" s="110">
        <v>3185.9199999999996</v>
      </c>
      <c r="G69" s="111"/>
      <c r="H69" s="110">
        <v>78.458399999999997</v>
      </c>
      <c r="I69" s="112"/>
      <c r="J69" s="113"/>
      <c r="K69" s="136"/>
    </row>
    <row r="70" spans="1:11" ht="13.5" thickTop="1">
      <c r="A70" s="123"/>
      <c r="B70" s="118" t="s">
        <v>108</v>
      </c>
      <c r="C70" s="64"/>
      <c r="D70" s="68">
        <v>568</v>
      </c>
      <c r="E70" s="66" t="s">
        <v>2</v>
      </c>
      <c r="F70" s="64" t="s">
        <v>2</v>
      </c>
      <c r="G70" s="67" t="s">
        <v>2</v>
      </c>
      <c r="H70" s="67" t="s">
        <v>2</v>
      </c>
      <c r="I70" s="65"/>
      <c r="K70" s="130"/>
    </row>
    <row r="71" spans="1:11">
      <c r="A71" s="124"/>
      <c r="B71" s="119" t="s">
        <v>114</v>
      </c>
      <c r="C71" s="95"/>
      <c r="D71" s="95">
        <v>249</v>
      </c>
      <c r="E71" s="68"/>
      <c r="F71" s="68"/>
      <c r="G71" s="92"/>
      <c r="H71" s="68"/>
      <c r="I71" s="91"/>
      <c r="J71" s="92"/>
      <c r="K71" s="131"/>
    </row>
    <row r="72" spans="1:11">
      <c r="A72" s="125"/>
      <c r="B72" s="119"/>
      <c r="C72" s="95"/>
      <c r="D72" s="95"/>
      <c r="E72" s="95"/>
      <c r="F72" s="95"/>
      <c r="G72" s="95"/>
      <c r="H72" s="96"/>
      <c r="K72" s="132"/>
    </row>
    <row r="73" spans="1:11">
      <c r="A73" s="125"/>
      <c r="B73" s="120"/>
      <c r="K73" s="132"/>
    </row>
    <row r="74" spans="1:11" ht="13.5" thickBot="1">
      <c r="A74" s="127"/>
      <c r="B74" s="128"/>
      <c r="C74" s="128"/>
      <c r="D74" s="128"/>
      <c r="E74" s="128"/>
      <c r="F74" s="128"/>
      <c r="G74" s="128"/>
      <c r="H74" s="128"/>
      <c r="I74" s="128"/>
      <c r="J74" s="129"/>
      <c r="K74" s="13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9"/>
  <sheetViews>
    <sheetView workbookViewId="0">
      <selection activeCell="G10" sqref="G10:H10"/>
    </sheetView>
  </sheetViews>
  <sheetFormatPr defaultRowHeight="12.75"/>
  <cols>
    <col min="1" max="1" width="32.7109375" customWidth="1"/>
    <col min="2" max="2" width="10.28515625" bestFit="1" customWidth="1"/>
    <col min="3" max="3" width="43.42578125" bestFit="1" customWidth="1"/>
    <col min="4" max="4" width="24.28515625" bestFit="1" customWidth="1"/>
    <col min="5" max="5" width="24.140625" bestFit="1" customWidth="1"/>
    <col min="7" max="7" width="9" bestFit="1" customWidth="1"/>
    <col min="8" max="8" width="9.140625" bestFit="1" customWidth="1"/>
    <col min="9" max="9" width="9" bestFit="1" customWidth="1"/>
    <col min="11" max="11" width="12.5703125" customWidth="1"/>
  </cols>
  <sheetData>
    <row r="1" spans="1:12">
      <c r="E1" s="95" t="s">
        <v>129</v>
      </c>
    </row>
    <row r="2" spans="1:12" ht="15.75">
      <c r="A2" s="95" t="s">
        <v>115</v>
      </c>
      <c r="B2" s="204" t="str">
        <f>TRIM(ROUND('Updated Spreadsheet'!D69,0))</f>
        <v>827</v>
      </c>
      <c r="C2" s="205"/>
      <c r="D2" s="203"/>
      <c r="E2" s="203"/>
      <c r="F2" s="203"/>
      <c r="G2" s="203"/>
      <c r="H2" s="203"/>
      <c r="I2" s="203"/>
      <c r="J2" s="203"/>
      <c r="K2" s="203"/>
      <c r="L2" s="216"/>
    </row>
    <row r="3" spans="1:12" ht="15.75">
      <c r="B3" s="205"/>
      <c r="C3" s="205" t="s">
        <v>171</v>
      </c>
      <c r="D3" s="203"/>
      <c r="E3" s="236" t="s">
        <v>130</v>
      </c>
      <c r="F3" s="236"/>
      <c r="G3" s="251">
        <f>B24</f>
        <v>20.5</v>
      </c>
      <c r="H3" s="236" t="s">
        <v>132</v>
      </c>
      <c r="I3" s="237">
        <f>B34</f>
        <v>64.430000000000007</v>
      </c>
      <c r="J3" s="236" t="s">
        <v>133</v>
      </c>
      <c r="K3" s="237">
        <f>ROUNDUP(G3*I3,2)</f>
        <v>1320.82</v>
      </c>
      <c r="L3" s="216"/>
    </row>
    <row r="4" spans="1:12" ht="15.75">
      <c r="A4" s="216" t="s">
        <v>116</v>
      </c>
      <c r="B4" s="206" t="str">
        <f>TRIM(ROUND('Updated Spreadsheet'!H69,0))</f>
        <v>82</v>
      </c>
      <c r="C4" s="235">
        <f>'Previous Electric'!H69</f>
        <v>78.458399999999997</v>
      </c>
      <c r="D4" s="203"/>
      <c r="E4" s="238" t="s">
        <v>131</v>
      </c>
      <c r="F4" s="238"/>
      <c r="G4" s="250">
        <f>B26</f>
        <v>61.5</v>
      </c>
      <c r="H4" s="238" t="s">
        <v>132</v>
      </c>
      <c r="I4" s="239">
        <f>B36</f>
        <v>27.860000000000003</v>
      </c>
      <c r="J4" s="238" t="s">
        <v>133</v>
      </c>
      <c r="K4" s="239">
        <f>ROUNDUP(G4*I4,2)</f>
        <v>1713.39</v>
      </c>
      <c r="L4" s="216"/>
    </row>
    <row r="5" spans="1:12" ht="15.75">
      <c r="B5" s="205"/>
      <c r="C5" s="205"/>
      <c r="D5" s="203"/>
      <c r="E5" s="236"/>
      <c r="F5" s="236"/>
      <c r="G5" s="236"/>
      <c r="H5" s="236" t="s">
        <v>134</v>
      </c>
      <c r="I5" s="236"/>
      <c r="J5" s="236" t="s">
        <v>133</v>
      </c>
      <c r="K5" s="237">
        <f>K3+K4</f>
        <v>3034.21</v>
      </c>
      <c r="L5" s="216"/>
    </row>
    <row r="6" spans="1:12" ht="15.75">
      <c r="A6" s="216" t="s">
        <v>170</v>
      </c>
      <c r="B6" s="206" t="str">
        <f>TRIM(ROUND(B4-'Previous Electric'!H69,0))</f>
        <v>4</v>
      </c>
      <c r="C6" s="205"/>
      <c r="D6" s="203"/>
      <c r="E6" s="203"/>
      <c r="F6" s="203"/>
      <c r="G6" s="203"/>
      <c r="H6" s="203"/>
      <c r="I6" s="203"/>
      <c r="J6" s="203"/>
      <c r="K6" s="203"/>
      <c r="L6" s="216"/>
    </row>
    <row r="7" spans="1:12">
      <c r="B7" s="205"/>
      <c r="C7" s="205"/>
      <c r="D7" s="203"/>
      <c r="E7" s="203"/>
      <c r="F7" s="203"/>
      <c r="G7" s="203"/>
      <c r="H7" s="203"/>
      <c r="I7" s="203"/>
      <c r="J7" s="203"/>
      <c r="K7" s="203"/>
      <c r="L7" s="216"/>
    </row>
    <row r="8" spans="1:12" ht="15.75">
      <c r="A8" s="95" t="s">
        <v>117</v>
      </c>
      <c r="B8" s="204" t="str">
        <f>TRIM(ROUND('Updated Spreadsheet'!F69,0))</f>
        <v>3319</v>
      </c>
      <c r="C8" s="207"/>
      <c r="D8" s="203"/>
      <c r="E8" s="203" t="s">
        <v>143</v>
      </c>
      <c r="F8" s="203"/>
      <c r="G8" s="203"/>
      <c r="H8" s="203"/>
      <c r="I8" s="203"/>
      <c r="J8" s="203"/>
      <c r="K8" s="203"/>
      <c r="L8" s="216"/>
    </row>
    <row r="9" spans="1:12" ht="15.75">
      <c r="B9" s="207"/>
      <c r="C9" s="207"/>
      <c r="D9" s="203"/>
      <c r="E9" s="203"/>
      <c r="F9" s="203"/>
      <c r="G9" s="203"/>
      <c r="H9" s="203"/>
      <c r="I9" s="203"/>
      <c r="J9" s="203"/>
      <c r="K9" s="203"/>
      <c r="L9" s="216"/>
    </row>
    <row r="10" spans="1:12" ht="15.75">
      <c r="A10" s="95" t="s">
        <v>118</v>
      </c>
      <c r="B10" s="204" t="str">
        <f>C10</f>
        <v>82</v>
      </c>
      <c r="C10" s="204" t="str">
        <f>B4</f>
        <v>82</v>
      </c>
      <c r="D10" s="203"/>
      <c r="E10" s="236" t="s">
        <v>130</v>
      </c>
      <c r="F10" s="236"/>
      <c r="G10" s="236">
        <f>B42</f>
        <v>333.6</v>
      </c>
      <c r="H10" s="236" t="s">
        <v>132</v>
      </c>
      <c r="I10" s="237">
        <f>B52</f>
        <v>73.311250000000001</v>
      </c>
      <c r="J10" s="236" t="s">
        <v>133</v>
      </c>
      <c r="K10" s="237">
        <f>G10*I10</f>
        <v>24456.633000000002</v>
      </c>
      <c r="L10" s="216"/>
    </row>
    <row r="11" spans="1:12" ht="15.75">
      <c r="B11" s="207"/>
      <c r="C11" s="207"/>
      <c r="D11" s="203"/>
      <c r="E11" s="236" t="s">
        <v>131</v>
      </c>
      <c r="F11" s="236"/>
      <c r="G11" s="236">
        <f>B44</f>
        <v>83.399999999999977</v>
      </c>
      <c r="H11" s="236" t="s">
        <v>132</v>
      </c>
      <c r="I11" s="237">
        <f>B54</f>
        <v>31.270700000000001</v>
      </c>
      <c r="J11" s="236" t="s">
        <v>133</v>
      </c>
      <c r="K11" s="237">
        <f>G11*I11</f>
        <v>2607.9763799999996</v>
      </c>
      <c r="L11" s="216"/>
    </row>
    <row r="12" spans="1:12" ht="15.75">
      <c r="A12" s="216" t="s">
        <v>119</v>
      </c>
      <c r="B12" s="230">
        <v>568</v>
      </c>
      <c r="C12" s="207"/>
      <c r="D12" s="203"/>
      <c r="E12" s="238" t="str">
        <f>"Overhead "&amp;TEXT(B56,"#%")</f>
        <v>Overhead 18%</v>
      </c>
      <c r="F12" s="238"/>
      <c r="G12" s="238"/>
      <c r="H12" s="238"/>
      <c r="I12" s="238"/>
      <c r="J12" s="238"/>
      <c r="K12" s="239">
        <f>B56*(K10+K11)</f>
        <v>4871.6296884000003</v>
      </c>
      <c r="L12" s="216"/>
    </row>
    <row r="13" spans="1:12" ht="15.75">
      <c r="B13" s="207"/>
      <c r="C13" s="207"/>
      <c r="D13" s="203"/>
      <c r="E13" s="236"/>
      <c r="F13" s="236"/>
      <c r="G13" s="236"/>
      <c r="H13" s="236" t="s">
        <v>134</v>
      </c>
      <c r="I13" s="236"/>
      <c r="J13" s="236" t="s">
        <v>133</v>
      </c>
      <c r="K13" s="237">
        <f>K12+K11+K10</f>
        <v>31936.239068400002</v>
      </c>
      <c r="L13" s="216"/>
    </row>
    <row r="14" spans="1:12" ht="15.75">
      <c r="A14" s="216" t="s">
        <v>157</v>
      </c>
      <c r="B14" s="209">
        <f>'Updated Spreadsheet'!D70</f>
        <v>601</v>
      </c>
      <c r="C14" s="207"/>
      <c r="D14" s="203"/>
      <c r="E14" s="203"/>
      <c r="F14" s="203"/>
      <c r="G14" s="203"/>
      <c r="H14" s="203"/>
      <c r="I14" s="203"/>
      <c r="J14" s="203"/>
      <c r="K14" s="203"/>
      <c r="L14" s="216"/>
    </row>
    <row r="15" spans="1:12" ht="15.75">
      <c r="B15" s="207"/>
      <c r="C15" s="207"/>
      <c r="D15" s="203"/>
      <c r="E15" s="203"/>
      <c r="F15" s="203"/>
      <c r="G15" s="203"/>
      <c r="H15" s="203"/>
      <c r="I15" s="203"/>
      <c r="J15" s="203"/>
      <c r="K15" s="203"/>
      <c r="L15" s="216"/>
    </row>
    <row r="16" spans="1:12" ht="22.9" customHeight="1">
      <c r="A16" s="216" t="s">
        <v>158</v>
      </c>
      <c r="B16" s="207">
        <f>'Updated Spreadsheet'!D71</f>
        <v>226</v>
      </c>
      <c r="C16" s="207"/>
      <c r="D16" s="203"/>
      <c r="E16" s="253" t="s">
        <v>155</v>
      </c>
      <c r="F16" s="253"/>
      <c r="G16" s="253"/>
      <c r="H16" s="253"/>
      <c r="I16" s="253"/>
      <c r="J16" s="253"/>
      <c r="K16" s="253"/>
      <c r="L16" s="216"/>
    </row>
    <row r="17" spans="1:12" ht="15.75">
      <c r="B17" s="207"/>
      <c r="C17" s="207" t="s">
        <v>171</v>
      </c>
      <c r="D17" s="203"/>
      <c r="E17" s="253"/>
      <c r="F17" s="253"/>
      <c r="G17" s="253"/>
      <c r="H17" s="253"/>
      <c r="I17" s="253"/>
      <c r="J17" s="253"/>
      <c r="K17" s="253"/>
      <c r="L17" s="216"/>
    </row>
    <row r="18" spans="1:12" ht="15.75">
      <c r="A18" s="95" t="s">
        <v>120</v>
      </c>
      <c r="B18" s="210">
        <f>'Updated Spreadsheet'!H18+'Updated Spreadsheet'!H22+'Updated Spreadsheet'!H26+'Updated Spreadsheet'!H34+'Updated Spreadsheet'!H40+'Updated Spreadsheet'!H44+'Updated Spreadsheet'!H48+'Updated Spreadsheet'!H54+'Updated Spreadsheet'!H58</f>
        <v>9.1723999999999997</v>
      </c>
      <c r="C18" s="210">
        <f>'Previous Electric'!N17</f>
        <v>9.9184000000000019</v>
      </c>
      <c r="D18" s="203"/>
      <c r="E18" s="253"/>
      <c r="F18" s="253"/>
      <c r="G18" s="253"/>
      <c r="H18" s="253"/>
      <c r="I18" s="253"/>
      <c r="J18" s="253"/>
      <c r="K18" s="253"/>
      <c r="L18" s="216"/>
    </row>
    <row r="19" spans="1:12" ht="15.75">
      <c r="B19" s="207"/>
      <c r="C19" s="207"/>
      <c r="D19" s="203"/>
      <c r="E19" s="253"/>
      <c r="F19" s="253"/>
      <c r="G19" s="253"/>
      <c r="H19" s="253"/>
      <c r="I19" s="253"/>
      <c r="J19" s="253"/>
      <c r="K19" s="253"/>
      <c r="L19" s="216"/>
    </row>
    <row r="20" spans="1:12" ht="15.75">
      <c r="A20" s="95" t="s">
        <v>121</v>
      </c>
      <c r="B20" s="211">
        <f>K5</f>
        <v>3034.21</v>
      </c>
      <c r="C20" s="207"/>
      <c r="D20" s="203"/>
      <c r="E20" s="253"/>
      <c r="F20" s="253"/>
      <c r="G20" s="253"/>
      <c r="H20" s="253"/>
      <c r="I20" s="253"/>
      <c r="J20" s="253"/>
      <c r="K20" s="253"/>
      <c r="L20" s="216"/>
    </row>
    <row r="21" spans="1:12" ht="15.75">
      <c r="B21" s="207"/>
      <c r="C21" s="207"/>
      <c r="D21" s="203"/>
      <c r="E21" s="253"/>
      <c r="F21" s="253"/>
      <c r="G21" s="253"/>
      <c r="H21" s="253"/>
      <c r="I21" s="253"/>
      <c r="J21" s="253"/>
      <c r="K21" s="253"/>
      <c r="L21" s="216"/>
    </row>
    <row r="22" spans="1:12" ht="15.75">
      <c r="A22" s="216" t="s">
        <v>165</v>
      </c>
      <c r="B22" s="212">
        <v>0.25</v>
      </c>
      <c r="C22" s="203" t="s">
        <v>161</v>
      </c>
      <c r="D22" s="203"/>
      <c r="E22" s="203"/>
      <c r="F22" s="203"/>
      <c r="G22" s="203"/>
      <c r="H22" s="203"/>
      <c r="I22" s="203"/>
      <c r="J22" s="203"/>
      <c r="K22" s="203"/>
      <c r="L22" s="216"/>
    </row>
    <row r="23" spans="1:12" ht="15.75">
      <c r="B23" s="207"/>
      <c r="C23" s="207"/>
      <c r="D23" s="203"/>
      <c r="E23" s="203"/>
      <c r="F23" s="203"/>
      <c r="G23" s="203"/>
      <c r="H23" s="203"/>
      <c r="I23" s="203"/>
      <c r="J23" s="203"/>
      <c r="K23" s="203"/>
      <c r="L23" s="216"/>
    </row>
    <row r="24" spans="1:12" ht="15.75">
      <c r="A24" s="95" t="s">
        <v>122</v>
      </c>
      <c r="B24" s="207">
        <f>ROUND(B22*B4,1)</f>
        <v>20.5</v>
      </c>
      <c r="C24" s="207"/>
      <c r="D24" s="203"/>
      <c r="E24" s="203"/>
      <c r="F24" s="203"/>
      <c r="G24" s="203"/>
      <c r="H24" s="203"/>
      <c r="I24" s="203"/>
      <c r="J24" s="203"/>
      <c r="K24" s="203"/>
      <c r="L24" s="216"/>
    </row>
    <row r="25" spans="1:12" ht="15.75">
      <c r="B25" s="207"/>
      <c r="C25" s="207"/>
      <c r="D25" s="203"/>
      <c r="E25" s="203"/>
      <c r="F25" s="203"/>
      <c r="G25" s="203"/>
      <c r="H25" s="203"/>
      <c r="I25" s="203"/>
      <c r="J25" s="203"/>
      <c r="K25" s="203"/>
      <c r="L25" s="216"/>
    </row>
    <row r="26" spans="1:12" ht="15.75">
      <c r="A26" s="95" t="s">
        <v>123</v>
      </c>
      <c r="B26" s="249">
        <f>B4-B24</f>
        <v>61.5</v>
      </c>
      <c r="C26" s="207"/>
      <c r="D26" s="203"/>
      <c r="E26" s="203"/>
      <c r="F26" s="203"/>
      <c r="G26" s="203"/>
      <c r="H26" s="203"/>
      <c r="I26" s="203"/>
      <c r="J26" s="203"/>
      <c r="K26" s="203"/>
      <c r="L26" s="216"/>
    </row>
    <row r="27" spans="1:12" ht="15.75">
      <c r="B27" s="207"/>
      <c r="C27" s="207"/>
      <c r="D27" s="203"/>
      <c r="E27" s="203"/>
      <c r="F27" s="203"/>
      <c r="G27" s="203"/>
      <c r="H27" s="203"/>
      <c r="I27" s="203"/>
      <c r="J27" s="203"/>
      <c r="K27" s="203"/>
      <c r="L27" s="216"/>
    </row>
    <row r="28" spans="1:12" ht="15.75">
      <c r="A28" s="95" t="s">
        <v>124</v>
      </c>
      <c r="B28" s="229">
        <v>49.75</v>
      </c>
      <c r="C28" s="234" t="s">
        <v>163</v>
      </c>
      <c r="D28" s="203" t="s">
        <v>161</v>
      </c>
      <c r="E28" s="203"/>
      <c r="F28" s="203"/>
      <c r="G28" s="203"/>
      <c r="H28" s="203"/>
      <c r="I28" s="203"/>
      <c r="J28" s="203"/>
      <c r="K28" s="203"/>
      <c r="L28" s="216"/>
    </row>
    <row r="29" spans="1:12" ht="15.75">
      <c r="B29" s="211"/>
      <c r="C29" s="207"/>
      <c r="D29" s="203"/>
      <c r="E29" s="203"/>
      <c r="F29" s="203"/>
      <c r="G29" s="203"/>
      <c r="H29" s="203"/>
      <c r="I29" s="203"/>
      <c r="J29" s="203"/>
      <c r="K29" s="203"/>
      <c r="L29" s="216"/>
    </row>
    <row r="30" spans="1:12" ht="15.75">
      <c r="A30" s="95" t="s">
        <v>125</v>
      </c>
      <c r="B30" s="229">
        <v>21.51</v>
      </c>
      <c r="C30" s="234" t="s">
        <v>162</v>
      </c>
      <c r="D30" s="203" t="s">
        <v>161</v>
      </c>
      <c r="E30" s="203"/>
      <c r="F30" s="203"/>
      <c r="G30" s="203"/>
      <c r="H30" s="203"/>
      <c r="I30" s="203"/>
      <c r="J30" s="203"/>
      <c r="K30" s="203"/>
      <c r="L30" s="216"/>
    </row>
    <row r="31" spans="1:12" ht="15.75">
      <c r="B31" s="207"/>
      <c r="C31" s="207"/>
      <c r="D31" s="203"/>
      <c r="E31" s="203"/>
      <c r="F31" s="203"/>
      <c r="G31" s="203"/>
      <c r="H31" s="203"/>
      <c r="I31" s="203"/>
      <c r="J31" s="203"/>
      <c r="K31" s="203"/>
      <c r="L31" s="216"/>
    </row>
    <row r="32" spans="1:12" ht="15.75">
      <c r="A32" s="95" t="s">
        <v>126</v>
      </c>
      <c r="B32" s="231">
        <v>0.29499999999999998</v>
      </c>
      <c r="C32" s="234" t="s">
        <v>164</v>
      </c>
      <c r="D32" s="203" t="s">
        <v>161</v>
      </c>
      <c r="E32" s="203"/>
      <c r="F32" s="203"/>
      <c r="G32" s="203"/>
      <c r="H32" s="203"/>
      <c r="I32" s="203"/>
      <c r="J32" s="203"/>
      <c r="K32" s="203"/>
      <c r="L32" s="216"/>
    </row>
    <row r="33" spans="1:12" ht="15.75">
      <c r="B33" s="207"/>
      <c r="C33" s="207"/>
      <c r="D33" s="203"/>
      <c r="E33" s="203"/>
      <c r="F33" s="203"/>
      <c r="G33" s="203"/>
      <c r="H33" s="203"/>
      <c r="I33" s="203"/>
      <c r="J33" s="203"/>
      <c r="K33" s="203"/>
      <c r="L33" s="216"/>
    </row>
    <row r="34" spans="1:12" ht="15.75">
      <c r="A34" s="95" t="s">
        <v>127</v>
      </c>
      <c r="B34" s="214">
        <f>ROUNDUP(B28*(1+B32),2)</f>
        <v>64.430000000000007</v>
      </c>
      <c r="C34" s="207"/>
      <c r="D34" s="203"/>
      <c r="E34" s="203"/>
      <c r="F34" s="203"/>
      <c r="G34" s="203"/>
      <c r="H34" s="203"/>
      <c r="I34" s="203"/>
      <c r="J34" s="203"/>
      <c r="K34" s="203"/>
      <c r="L34" s="216"/>
    </row>
    <row r="35" spans="1:12" ht="15.75">
      <c r="B35" s="211"/>
      <c r="C35" s="207"/>
      <c r="D35" s="203"/>
      <c r="E35" s="203"/>
      <c r="F35" s="203"/>
      <c r="G35" s="203"/>
      <c r="H35" s="203"/>
      <c r="I35" s="203"/>
      <c r="J35" s="203"/>
      <c r="K35" s="203"/>
      <c r="L35" s="216"/>
    </row>
    <row r="36" spans="1:12" ht="15.75">
      <c r="A36" s="95" t="s">
        <v>128</v>
      </c>
      <c r="B36" s="211">
        <f>ROUNDUP(B30*(1+B32),2)</f>
        <v>27.860000000000003</v>
      </c>
      <c r="C36" s="207"/>
      <c r="D36" s="203"/>
      <c r="E36" s="203"/>
      <c r="F36" s="203"/>
      <c r="G36" s="203"/>
      <c r="H36" s="203"/>
      <c r="I36" s="203"/>
      <c r="J36" s="203"/>
      <c r="K36" s="203"/>
      <c r="L36" s="216"/>
    </row>
    <row r="37" spans="1:12" ht="15.75">
      <c r="B37" s="207"/>
      <c r="C37" s="207"/>
      <c r="D37" s="203" t="s">
        <v>159</v>
      </c>
      <c r="E37" s="203" t="s">
        <v>160</v>
      </c>
      <c r="F37" s="203"/>
      <c r="G37" s="203"/>
      <c r="H37" s="203"/>
      <c r="I37" s="203"/>
      <c r="J37" s="203"/>
      <c r="K37" s="203"/>
      <c r="L37" s="216"/>
    </row>
    <row r="38" spans="1:12" ht="15.75">
      <c r="A38" s="95" t="s">
        <v>135</v>
      </c>
      <c r="B38" s="208">
        <v>417</v>
      </c>
      <c r="C38" s="203" t="s">
        <v>161</v>
      </c>
      <c r="D38" s="203">
        <f>'Updated Spreadsheet'!F69/'Previous Electric'!F69</f>
        <v>1.0416520188830856</v>
      </c>
      <c r="E38" s="203">
        <v>400</v>
      </c>
      <c r="F38" s="203">
        <f>ROUND(E38*D38,0)</f>
        <v>417</v>
      </c>
      <c r="G38" s="203"/>
      <c r="H38" s="203"/>
      <c r="I38" s="203"/>
      <c r="J38" s="203"/>
      <c r="K38" s="203"/>
      <c r="L38" s="216"/>
    </row>
    <row r="39" spans="1:12" ht="15.75">
      <c r="B39" s="207"/>
      <c r="C39" s="207"/>
      <c r="D39" s="203"/>
      <c r="E39" s="203"/>
      <c r="F39" s="203"/>
      <c r="G39" s="203"/>
      <c r="H39" s="203"/>
      <c r="I39" s="203"/>
      <c r="J39" s="203"/>
      <c r="K39" s="203"/>
      <c r="L39" s="216"/>
    </row>
    <row r="40" spans="1:12" ht="15.75">
      <c r="A40" s="216" t="s">
        <v>166</v>
      </c>
      <c r="B40" s="212">
        <v>0.8</v>
      </c>
      <c r="C40" s="203" t="s">
        <v>161</v>
      </c>
      <c r="D40" s="203"/>
      <c r="E40" s="203"/>
      <c r="F40" s="203"/>
      <c r="G40" s="203"/>
      <c r="H40" s="203"/>
      <c r="I40" s="203"/>
      <c r="J40" s="203"/>
      <c r="K40" s="203"/>
      <c r="L40" s="216"/>
    </row>
    <row r="41" spans="1:12" ht="15.75">
      <c r="B41" s="207"/>
      <c r="C41" s="207"/>
      <c r="D41" s="203"/>
      <c r="E41" s="203"/>
      <c r="F41" s="203"/>
      <c r="G41" s="203"/>
      <c r="H41" s="203"/>
      <c r="I41" s="203"/>
      <c r="J41" s="203"/>
      <c r="K41" s="203"/>
      <c r="L41" s="216"/>
    </row>
    <row r="42" spans="1:12" ht="15.75">
      <c r="A42" s="95" t="s">
        <v>136</v>
      </c>
      <c r="B42" s="207">
        <f>B40*B38</f>
        <v>333.6</v>
      </c>
      <c r="C42" s="207"/>
      <c r="D42" s="203"/>
      <c r="E42" s="203"/>
      <c r="F42" s="203"/>
      <c r="G42" s="203"/>
      <c r="H42" s="203"/>
      <c r="I42" s="203"/>
      <c r="J42" s="203"/>
      <c r="K42" s="203"/>
      <c r="L42" s="216"/>
    </row>
    <row r="43" spans="1:12" ht="15.75">
      <c r="B43" s="207"/>
      <c r="C43" s="207"/>
      <c r="D43" s="203"/>
      <c r="E43" s="203"/>
      <c r="F43" s="203"/>
      <c r="G43" s="203"/>
      <c r="H43" s="203"/>
      <c r="I43" s="203"/>
      <c r="J43" s="203"/>
      <c r="K43" s="203"/>
      <c r="L43" s="216"/>
    </row>
    <row r="44" spans="1:12" ht="15.75">
      <c r="A44" s="95" t="s">
        <v>137</v>
      </c>
      <c r="B44" s="207">
        <f>B38-B42</f>
        <v>83.399999999999977</v>
      </c>
      <c r="C44" s="207"/>
      <c r="D44" s="203"/>
      <c r="E44" s="203"/>
      <c r="F44" s="203"/>
      <c r="G44" s="203"/>
      <c r="H44" s="203"/>
      <c r="I44" s="203"/>
      <c r="J44" s="203"/>
      <c r="K44" s="203"/>
      <c r="L44" s="216"/>
    </row>
    <row r="45" spans="1:12" ht="15.75">
      <c r="B45" s="207"/>
      <c r="C45" s="207"/>
      <c r="D45" s="203"/>
      <c r="E45" s="203"/>
      <c r="F45" s="203"/>
      <c r="G45" s="203"/>
      <c r="H45" s="203"/>
      <c r="I45" s="203"/>
      <c r="J45" s="203"/>
      <c r="K45" s="203"/>
      <c r="L45" s="216"/>
    </row>
    <row r="46" spans="1:12" ht="15.75">
      <c r="A46" s="95" t="s">
        <v>138</v>
      </c>
      <c r="B46" s="213">
        <v>55.75</v>
      </c>
      <c r="C46" s="234" t="s">
        <v>167</v>
      </c>
      <c r="D46" s="203">
        <v>116353</v>
      </c>
      <c r="E46" s="203"/>
      <c r="F46" s="203"/>
      <c r="G46" s="203"/>
      <c r="H46" s="203"/>
      <c r="I46" s="203"/>
      <c r="J46" s="203"/>
      <c r="K46" s="203"/>
      <c r="L46" s="216"/>
    </row>
    <row r="47" spans="1:12" ht="15.75">
      <c r="B47" s="211"/>
      <c r="C47" s="207"/>
      <c r="D47" s="203"/>
      <c r="E47" s="203"/>
      <c r="F47" s="203"/>
      <c r="G47" s="203"/>
      <c r="H47" s="203"/>
      <c r="I47" s="203"/>
      <c r="J47" s="203"/>
      <c r="K47" s="203"/>
      <c r="L47" s="216"/>
    </row>
    <row r="48" spans="1:12" ht="15.75">
      <c r="A48" s="95" t="s">
        <v>139</v>
      </c>
      <c r="B48" s="213">
        <v>23.78</v>
      </c>
      <c r="C48" s="234" t="s">
        <v>167</v>
      </c>
      <c r="D48" s="203">
        <v>49639</v>
      </c>
      <c r="E48" s="203"/>
      <c r="F48" s="203"/>
      <c r="G48" s="203"/>
      <c r="H48" s="203"/>
      <c r="I48" s="203"/>
      <c r="J48" s="203"/>
      <c r="K48" s="203"/>
      <c r="L48" s="216"/>
    </row>
    <row r="49" spans="1:12">
      <c r="B49" s="205"/>
      <c r="C49" s="205"/>
      <c r="D49" s="203"/>
      <c r="E49" s="203"/>
      <c r="F49" s="203"/>
      <c r="G49" s="203"/>
      <c r="H49" s="203"/>
      <c r="I49" s="203"/>
      <c r="J49" s="203"/>
      <c r="K49" s="203"/>
      <c r="L49" s="216"/>
    </row>
    <row r="50" spans="1:12">
      <c r="A50" s="95" t="s">
        <v>142</v>
      </c>
      <c r="B50" s="215">
        <v>0.315</v>
      </c>
      <c r="C50" s="234" t="s">
        <v>168</v>
      </c>
      <c r="D50" s="203" t="s">
        <v>169</v>
      </c>
      <c r="E50" s="203"/>
      <c r="F50" s="203"/>
      <c r="G50" s="203"/>
      <c r="H50" s="203"/>
      <c r="I50" s="203"/>
      <c r="J50" s="203"/>
      <c r="K50" s="203"/>
      <c r="L50" s="216"/>
    </row>
    <row r="51" spans="1:12">
      <c r="B51" s="205"/>
      <c r="C51" s="205"/>
      <c r="D51" s="203"/>
      <c r="E51" s="203"/>
      <c r="F51" s="203"/>
      <c r="G51" s="203"/>
      <c r="H51" s="203"/>
      <c r="I51" s="203"/>
      <c r="J51" s="203"/>
      <c r="K51" s="203"/>
      <c r="L51" s="216"/>
    </row>
    <row r="52" spans="1:12" ht="15.75">
      <c r="A52" s="95" t="s">
        <v>140</v>
      </c>
      <c r="B52" s="211">
        <f>B46*(1+B50)</f>
        <v>73.311250000000001</v>
      </c>
      <c r="C52" s="205"/>
      <c r="D52" s="203"/>
      <c r="E52" s="203"/>
      <c r="F52" s="203"/>
      <c r="G52" s="203"/>
      <c r="H52" s="203"/>
      <c r="I52" s="203"/>
      <c r="J52" s="203"/>
      <c r="K52" s="203"/>
      <c r="L52" s="216"/>
    </row>
    <row r="53" spans="1:12" ht="15.75">
      <c r="B53" s="211"/>
      <c r="C53" s="205"/>
      <c r="D53" s="203"/>
      <c r="E53" s="203"/>
      <c r="F53" s="203"/>
      <c r="G53" s="203"/>
      <c r="H53" s="203"/>
      <c r="I53" s="203"/>
      <c r="J53" s="203"/>
      <c r="K53" s="203"/>
      <c r="L53" s="216"/>
    </row>
    <row r="54" spans="1:12" ht="15.75">
      <c r="A54" s="95" t="s">
        <v>141</v>
      </c>
      <c r="B54" s="211">
        <f>B48*(1+B50)</f>
        <v>31.270700000000001</v>
      </c>
      <c r="C54" s="205"/>
      <c r="D54" s="203"/>
      <c r="E54" s="203"/>
      <c r="F54" s="203"/>
      <c r="G54" s="203"/>
      <c r="H54" s="203"/>
      <c r="I54" s="203"/>
      <c r="J54" s="203"/>
      <c r="K54" s="203"/>
      <c r="L54" s="216"/>
    </row>
    <row r="55" spans="1:12" ht="15.75">
      <c r="B55" s="207"/>
      <c r="C55" s="205"/>
      <c r="D55" s="203"/>
      <c r="E55" s="203"/>
      <c r="F55" s="203"/>
      <c r="G55" s="203"/>
      <c r="H55" s="203"/>
      <c r="I55" s="203"/>
      <c r="J55" s="203"/>
      <c r="K55" s="203"/>
      <c r="L55" s="216"/>
    </row>
    <row r="56" spans="1:12" ht="15.75">
      <c r="A56" s="95" t="s">
        <v>144</v>
      </c>
      <c r="B56" s="212">
        <v>0.18</v>
      </c>
      <c r="C56" s="205"/>
      <c r="D56" s="203"/>
      <c r="E56" s="203"/>
      <c r="F56" s="203"/>
      <c r="G56" s="203"/>
      <c r="H56" s="203"/>
      <c r="I56" s="203"/>
      <c r="J56" s="203"/>
      <c r="K56" s="203"/>
      <c r="L56" s="216"/>
    </row>
    <row r="57" spans="1:12" ht="15.75">
      <c r="B57" s="207"/>
      <c r="C57" s="205"/>
      <c r="D57" s="203"/>
      <c r="E57" s="203"/>
      <c r="F57" s="203"/>
      <c r="G57" s="203"/>
      <c r="H57" s="203"/>
      <c r="I57" s="203"/>
      <c r="J57" s="203"/>
      <c r="K57" s="203"/>
      <c r="L57" s="216"/>
    </row>
    <row r="58" spans="1:12" ht="15.75">
      <c r="A58" s="95" t="s">
        <v>145</v>
      </c>
      <c r="B58" s="210">
        <f>'Previous Electric'!N15-'Updated Spreadsheet'!M32</f>
        <v>-4.6399999999999864</v>
      </c>
      <c r="C58" s="205"/>
      <c r="D58" s="203"/>
      <c r="E58" s="203"/>
      <c r="F58" s="203"/>
      <c r="G58" s="203"/>
      <c r="H58" s="203"/>
      <c r="I58" s="203"/>
      <c r="J58" s="203"/>
      <c r="K58" s="203"/>
      <c r="L58" s="216"/>
    </row>
    <row r="59" spans="1:12">
      <c r="B59" s="203"/>
      <c r="C59" s="203"/>
      <c r="D59" s="203"/>
      <c r="E59" s="203"/>
      <c r="F59" s="203"/>
      <c r="G59" s="203"/>
      <c r="H59" s="203"/>
      <c r="I59" s="203"/>
      <c r="J59" s="203"/>
      <c r="K59" s="203"/>
      <c r="L59" s="216"/>
    </row>
    <row r="60" spans="1:12" ht="15.75">
      <c r="A60" s="216" t="s">
        <v>150</v>
      </c>
      <c r="B60" s="210">
        <f>'Previous Electric'!N17-B18</f>
        <v>0.74600000000000222</v>
      </c>
      <c r="C60" s="203"/>
      <c r="D60" s="203"/>
      <c r="E60" s="203"/>
      <c r="F60" s="203"/>
      <c r="G60" s="203"/>
      <c r="H60" s="203"/>
      <c r="I60" s="203"/>
      <c r="J60" s="203"/>
      <c r="K60" s="203"/>
      <c r="L60" s="216"/>
    </row>
    <row r="61" spans="1:12">
      <c r="B61" s="203"/>
      <c r="C61" s="203"/>
      <c r="D61" s="203"/>
      <c r="E61" s="203"/>
      <c r="F61" s="203"/>
      <c r="G61" s="203"/>
      <c r="H61" s="203"/>
      <c r="I61" s="203"/>
      <c r="J61" s="203"/>
      <c r="K61" s="203"/>
      <c r="L61" s="216"/>
    </row>
    <row r="62" spans="1:12">
      <c r="B62" s="216"/>
      <c r="C62" s="216"/>
      <c r="D62" s="216"/>
      <c r="E62" s="216"/>
      <c r="F62" s="216"/>
      <c r="G62" s="216"/>
      <c r="H62" s="216"/>
      <c r="I62" s="216"/>
      <c r="J62" s="216"/>
      <c r="K62" s="216"/>
      <c r="L62" s="216"/>
    </row>
    <row r="63" spans="1:12">
      <c r="B63" s="216"/>
      <c r="C63" s="216"/>
      <c r="D63" s="216"/>
      <c r="E63" s="216"/>
      <c r="F63" s="216"/>
      <c r="G63" s="216"/>
      <c r="H63" s="216"/>
      <c r="I63" s="216"/>
      <c r="J63" s="216"/>
      <c r="K63" s="216"/>
      <c r="L63" s="216"/>
    </row>
    <row r="64" spans="1:12">
      <c r="B64" s="216"/>
      <c r="C64" s="216"/>
      <c r="D64" s="216"/>
      <c r="E64" s="216"/>
      <c r="F64" s="216"/>
      <c r="G64" s="216"/>
      <c r="H64" s="216"/>
      <c r="I64" s="216"/>
      <c r="J64" s="216"/>
      <c r="K64" s="216"/>
      <c r="L64" s="216"/>
    </row>
    <row r="65" spans="2:12">
      <c r="B65" s="216"/>
      <c r="C65" s="216"/>
      <c r="D65" s="216"/>
      <c r="E65" s="216"/>
      <c r="F65" s="216"/>
      <c r="G65" s="216"/>
      <c r="H65" s="216"/>
      <c r="I65" s="216"/>
      <c r="J65" s="216"/>
      <c r="K65" s="216"/>
      <c r="L65" s="216"/>
    </row>
    <row r="66" spans="2:12">
      <c r="B66" s="216"/>
      <c r="C66" s="216"/>
      <c r="D66" s="216"/>
      <c r="E66" s="216"/>
      <c r="F66" s="216"/>
      <c r="G66" s="216"/>
      <c r="H66" s="216"/>
      <c r="I66" s="216"/>
      <c r="J66" s="216"/>
      <c r="K66" s="216"/>
      <c r="L66" s="216"/>
    </row>
    <row r="67" spans="2:12">
      <c r="B67" s="216"/>
      <c r="C67" s="216"/>
      <c r="D67" s="216"/>
      <c r="E67" s="216"/>
      <c r="F67" s="216"/>
      <c r="G67" s="216"/>
      <c r="H67" s="216"/>
      <c r="I67" s="216"/>
      <c r="J67" s="216"/>
      <c r="K67" s="216"/>
      <c r="L67" s="216"/>
    </row>
    <row r="68" spans="2:12">
      <c r="B68" s="216"/>
      <c r="C68" s="216"/>
      <c r="D68" s="216"/>
      <c r="E68" s="216"/>
      <c r="F68" s="216"/>
      <c r="G68" s="216"/>
      <c r="H68" s="216"/>
      <c r="I68" s="216"/>
      <c r="J68" s="216"/>
      <c r="K68" s="216"/>
      <c r="L68" s="216"/>
    </row>
    <row r="69" spans="2:12">
      <c r="B69" s="216"/>
      <c r="C69" s="216"/>
      <c r="D69" s="216"/>
      <c r="E69" s="216"/>
      <c r="F69" s="216"/>
      <c r="G69" s="216"/>
      <c r="H69" s="216"/>
      <c r="I69" s="216"/>
      <c r="J69" s="216"/>
      <c r="K69" s="216"/>
      <c r="L69" s="216"/>
    </row>
  </sheetData>
  <mergeCells count="1">
    <mergeCell ref="E16:K21"/>
  </mergeCells>
  <hyperlinks>
    <hyperlink ref="C32" r:id="rId1" xr:uid="{635404C6-A41A-4CD3-80C3-19B2146DF397}"/>
    <hyperlink ref="C30" r:id="rId2" xr:uid="{AFF2360C-F1D8-490A-B9C7-20C15E801F49}"/>
    <hyperlink ref="C28" r:id="rId3" xr:uid="{391DAE3E-4638-4DA5-B6F8-46B67FABBF39}"/>
    <hyperlink ref="C46" r:id="rId4" xr:uid="{16F24429-42FE-434D-ADC1-39EFB91C5E00}"/>
    <hyperlink ref="C48" r:id="rId5" xr:uid="{0411180D-623B-4059-ACFD-06045B047D98}"/>
    <hyperlink ref="C50" r:id="rId6" xr:uid="{C693544B-64CB-4A89-9A1B-9018E35852E7}"/>
  </hyperlinks>
  <pageMargins left="0.7" right="0.7" top="0.75" bottom="0.75" header="0.3" footer="0.3"/>
  <pageSetup orientation="portrait"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Updated Spreadsheet</vt:lpstr>
      <vt:lpstr>Previous Electric</vt:lpstr>
      <vt:lpstr>Inputs</vt:lpstr>
      <vt:lpstr>'Updated Spreadsheet'!Print_Area</vt:lpstr>
      <vt:lpstr>'Updated Spreadsheet'!Print_Titles</vt:lpstr>
    </vt:vector>
  </TitlesOfParts>
  <Company>RD/RUS/WWD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Dawn Wolfgang</dc:creator>
  <cp:lastModifiedBy>Bennett, Pamela - RD, Washington, DC</cp:lastModifiedBy>
  <cp:lastPrinted>2017-11-15T19:31:10Z</cp:lastPrinted>
  <dcterms:created xsi:type="dcterms:W3CDTF">1999-05-21T13:07:41Z</dcterms:created>
  <dcterms:modified xsi:type="dcterms:W3CDTF">2020-12-16T13:24:07Z</dcterms:modified>
</cp:coreProperties>
</file>