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Y:\ACTIVE STUDIES\D-SNAP Best Practices\OMB Package\ICR Package\Back to PRAO\"/>
    </mc:Choice>
  </mc:AlternateContent>
  <xr:revisionPtr revIDLastSave="0" documentId="8_{07EB3458-1E28-4BE9-842A-2086BE55E9BE}" xr6:coauthVersionLast="45" xr6:coauthVersionMax="45" xr10:uidLastSave="{00000000-0000-0000-0000-000000000000}"/>
  <bookViews>
    <workbookView xWindow="720" yWindow="225" windowWidth="27930" windowHeight="15375" xr2:uid="{00000000-000D-0000-FFFF-FFFF00000000}"/>
  </bookViews>
  <sheets>
    <sheet name="Burden Table" sheetId="5" r:id="rId1"/>
    <sheet name="Sheet1" sheetId="7" state="hidden" r:id="rId2"/>
    <sheet name="ESRI_MAPINFO_SHEET" sheetId="6" state="veryHidden" r:id="rId3"/>
  </sheets>
  <definedNames>
    <definedName name="_xlnm.Print_Area" localSheetId="0">'Burden Table'!$A$1:$R$36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13" i="5" l="1"/>
  <c r="F29" i="5" l="1"/>
  <c r="H29" i="5"/>
  <c r="R26" i="5"/>
  <c r="H9" i="5"/>
  <c r="R20" i="5"/>
  <c r="R17" i="5"/>
  <c r="N14" i="5"/>
  <c r="K14" i="5"/>
  <c r="M14" i="5" s="1"/>
  <c r="O14" i="5" s="1"/>
  <c r="H14" i="5"/>
  <c r="J14" i="5" s="1"/>
  <c r="R5" i="5"/>
  <c r="P14" i="5" l="1"/>
  <c r="R14" i="5" s="1"/>
  <c r="M29" i="7"/>
  <c r="K29" i="7"/>
  <c r="E29" i="7"/>
  <c r="O28" i="7"/>
  <c r="J28" i="7"/>
  <c r="O27" i="7"/>
  <c r="J27" i="7"/>
  <c r="O26" i="7"/>
  <c r="J26" i="7"/>
  <c r="O25" i="7"/>
  <c r="H25" i="7"/>
  <c r="H29" i="7" s="1"/>
  <c r="G29" i="7" s="1"/>
  <c r="K23" i="7"/>
  <c r="H23" i="7"/>
  <c r="G23" i="7" s="1"/>
  <c r="E23" i="7"/>
  <c r="P22" i="7"/>
  <c r="R22" i="7" s="1"/>
  <c r="M21" i="7"/>
  <c r="M23" i="7" s="1"/>
  <c r="J21" i="7"/>
  <c r="J23" i="7" s="1"/>
  <c r="O19" i="7"/>
  <c r="N19" i="7"/>
  <c r="M19" i="7"/>
  <c r="L19" i="7"/>
  <c r="K19" i="7"/>
  <c r="E18" i="7"/>
  <c r="F18" i="7" s="1"/>
  <c r="H18" i="7" s="1"/>
  <c r="G18" i="7" s="1"/>
  <c r="K17" i="7"/>
  <c r="J17" i="7"/>
  <c r="P17" i="7" s="1"/>
  <c r="R17" i="7" s="1"/>
  <c r="K16" i="7"/>
  <c r="M16" i="7" s="1"/>
  <c r="O16" i="7" s="1"/>
  <c r="J16" i="7"/>
  <c r="K15" i="7"/>
  <c r="M15" i="7" s="1"/>
  <c r="O15" i="7" s="1"/>
  <c r="P15" i="7" s="1"/>
  <c r="R15" i="7" s="1"/>
  <c r="J15" i="7"/>
  <c r="K14" i="7"/>
  <c r="M14" i="7" s="1"/>
  <c r="O14" i="7" s="1"/>
  <c r="J14" i="7"/>
  <c r="F13" i="7"/>
  <c r="E13" i="7"/>
  <c r="N12" i="7"/>
  <c r="K12" i="7"/>
  <c r="M12" i="7" s="1"/>
  <c r="H12" i="7"/>
  <c r="J12" i="7" s="1"/>
  <c r="N11" i="7"/>
  <c r="K11" i="7"/>
  <c r="M11" i="7" s="1"/>
  <c r="H11" i="7"/>
  <c r="H13" i="7" s="1"/>
  <c r="G13" i="7" s="1"/>
  <c r="H10" i="7"/>
  <c r="F10" i="7"/>
  <c r="E10" i="7"/>
  <c r="N9" i="7"/>
  <c r="K9" i="7"/>
  <c r="M9" i="7" s="1"/>
  <c r="O9" i="7" s="1"/>
  <c r="J9" i="7"/>
  <c r="N8" i="7"/>
  <c r="K8" i="7"/>
  <c r="M8" i="7" s="1"/>
  <c r="O8" i="7" s="1"/>
  <c r="J8" i="7"/>
  <c r="H7" i="7"/>
  <c r="E7" i="7"/>
  <c r="F7" i="7" s="1"/>
  <c r="J6" i="7"/>
  <c r="P6" i="7" s="1"/>
  <c r="R6" i="7" s="1"/>
  <c r="N5" i="7"/>
  <c r="K5" i="7"/>
  <c r="M5" i="7" s="1"/>
  <c r="O5" i="7" s="1"/>
  <c r="J5" i="7"/>
  <c r="N4" i="7"/>
  <c r="K4" i="7"/>
  <c r="M4" i="7" s="1"/>
  <c r="J4" i="7"/>
  <c r="E12" i="5"/>
  <c r="O12" i="7" l="1"/>
  <c r="G10" i="7"/>
  <c r="P14" i="7"/>
  <c r="P9" i="7"/>
  <c r="R9" i="7" s="1"/>
  <c r="I23" i="7"/>
  <c r="P8" i="7"/>
  <c r="P28" i="7"/>
  <c r="R28" i="7" s="1"/>
  <c r="P26" i="7"/>
  <c r="R26" i="7" s="1"/>
  <c r="P5" i="7"/>
  <c r="R5" i="7" s="1"/>
  <c r="P16" i="7"/>
  <c r="R16" i="7" s="1"/>
  <c r="P27" i="7"/>
  <c r="R27" i="7" s="1"/>
  <c r="K30" i="7"/>
  <c r="J10" i="7"/>
  <c r="I10" i="7" s="1"/>
  <c r="J18" i="7"/>
  <c r="I18" i="7" s="1"/>
  <c r="O11" i="7"/>
  <c r="J7" i="7"/>
  <c r="I7" i="7" s="1"/>
  <c r="G7" i="7"/>
  <c r="E19" i="7"/>
  <c r="E30" i="7" s="1"/>
  <c r="J25" i="7"/>
  <c r="J29" i="7" s="1"/>
  <c r="I29" i="7" s="1"/>
  <c r="O4" i="7"/>
  <c r="P4" i="7" s="1"/>
  <c r="O29" i="7"/>
  <c r="N29" i="7" s="1"/>
  <c r="R4" i="7"/>
  <c r="R7" i="7" s="1"/>
  <c r="P7" i="7"/>
  <c r="F19" i="7"/>
  <c r="F30" i="7" s="1"/>
  <c r="L23" i="7"/>
  <c r="M30" i="7"/>
  <c r="P12" i="7"/>
  <c r="R12" i="7" s="1"/>
  <c r="R14" i="7"/>
  <c r="R18" i="7" s="1"/>
  <c r="P18" i="7"/>
  <c r="H19" i="7"/>
  <c r="P10" i="7"/>
  <c r="R8" i="7"/>
  <c r="R10" i="7" s="1"/>
  <c r="O21" i="7"/>
  <c r="J11" i="7"/>
  <c r="J13" i="7" s="1"/>
  <c r="I13" i="7" s="1"/>
  <c r="P25" i="7"/>
  <c r="F23" i="5"/>
  <c r="R25" i="7" l="1"/>
  <c r="R29" i="7" s="1"/>
  <c r="P29" i="7"/>
  <c r="O23" i="7"/>
  <c r="P21" i="7"/>
  <c r="R21" i="7" s="1"/>
  <c r="R23" i="7" s="1"/>
  <c r="H30" i="7"/>
  <c r="G30" i="7" s="1"/>
  <c r="G19" i="7"/>
  <c r="P11" i="7"/>
  <c r="J19" i="7"/>
  <c r="E35" i="5"/>
  <c r="N23" i="7" l="1"/>
  <c r="P23" i="7"/>
  <c r="O30" i="7"/>
  <c r="N30" i="7" s="1"/>
  <c r="R11" i="7"/>
  <c r="R13" i="7" s="1"/>
  <c r="R19" i="7" s="1"/>
  <c r="R30" i="7" s="1"/>
  <c r="P13" i="7"/>
  <c r="P19" i="7" s="1"/>
  <c r="P30" i="7" s="1"/>
  <c r="J30" i="7"/>
  <c r="I30" i="7" s="1"/>
  <c r="I19" i="7"/>
  <c r="J19" i="5"/>
  <c r="J21" i="5"/>
  <c r="J22" i="5"/>
  <c r="J18" i="5"/>
  <c r="J23" i="5" l="1"/>
  <c r="M35" i="5"/>
  <c r="K35" i="5"/>
  <c r="J34" i="5"/>
  <c r="J33" i="5"/>
  <c r="J27" i="5"/>
  <c r="J29" i="5" s="1"/>
  <c r="N24" i="5" l="1"/>
  <c r="L24" i="5"/>
  <c r="O24" i="5"/>
  <c r="M24" i="5"/>
  <c r="F24" i="5"/>
  <c r="E24" i="5"/>
  <c r="E36" i="5" s="1"/>
  <c r="F36" i="5" l="1"/>
  <c r="O34" i="5"/>
  <c r="P34" i="5" s="1"/>
  <c r="R34" i="5" s="1"/>
  <c r="O33" i="5"/>
  <c r="O32" i="5"/>
  <c r="O31" i="5"/>
  <c r="J6" i="5"/>
  <c r="O35" i="5" l="1"/>
  <c r="N35" i="5" s="1"/>
  <c r="P33" i="5"/>
  <c r="R33" i="5" s="1"/>
  <c r="G9" i="5" l="1"/>
  <c r="H12" i="5"/>
  <c r="G12" i="5" l="1"/>
  <c r="N11" i="5"/>
  <c r="K11" i="5"/>
  <c r="M11" i="5" s="1"/>
  <c r="J11" i="5"/>
  <c r="N10" i="5"/>
  <c r="K10" i="5"/>
  <c r="M10" i="5" s="1"/>
  <c r="J10" i="5"/>
  <c r="J12" i="5" l="1"/>
  <c r="I12" i="5" s="1"/>
  <c r="O10" i="5"/>
  <c r="P10" i="5" s="1"/>
  <c r="R10" i="5" s="1"/>
  <c r="O11" i="5"/>
  <c r="P11" i="5" s="1"/>
  <c r="R11" i="5" s="1"/>
  <c r="J8" i="5"/>
  <c r="P8" i="5" s="1"/>
  <c r="R8" i="5" s="1"/>
  <c r="H15" i="5"/>
  <c r="J15" i="5" s="1"/>
  <c r="P22" i="5"/>
  <c r="R22" i="5" s="1"/>
  <c r="P28" i="5"/>
  <c r="R28" i="5" s="1"/>
  <c r="H31" i="5"/>
  <c r="J32" i="5"/>
  <c r="K22" i="5"/>
  <c r="K18" i="5"/>
  <c r="M18" i="5" s="1"/>
  <c r="O18" i="5" s="1"/>
  <c r="N15" i="5"/>
  <c r="N6" i="5"/>
  <c r="K6" i="5"/>
  <c r="M6" i="5" s="1"/>
  <c r="K15" i="5"/>
  <c r="M15" i="5" s="1"/>
  <c r="N13" i="5"/>
  <c r="K13" i="5"/>
  <c r="M13" i="5" s="1"/>
  <c r="M27" i="5"/>
  <c r="O27" i="5" s="1"/>
  <c r="K21" i="5"/>
  <c r="M21" i="5" s="1"/>
  <c r="O21" i="5" s="1"/>
  <c r="K19" i="5"/>
  <c r="M19" i="5" s="1"/>
  <c r="O19" i="5" s="1"/>
  <c r="N7" i="5"/>
  <c r="K7" i="5"/>
  <c r="M7" i="5" s="1"/>
  <c r="K29" i="5"/>
  <c r="K24" i="5" l="1"/>
  <c r="R12" i="5"/>
  <c r="H35" i="5"/>
  <c r="P12" i="5"/>
  <c r="O6" i="5"/>
  <c r="P6" i="5" s="1"/>
  <c r="P19" i="5"/>
  <c r="R19" i="5" s="1"/>
  <c r="J31" i="5"/>
  <c r="P32" i="5"/>
  <c r="R32" i="5" s="1"/>
  <c r="O15" i="5"/>
  <c r="P15" i="5" s="1"/>
  <c r="R15" i="5" s="1"/>
  <c r="P21" i="5"/>
  <c r="R21" i="5" s="1"/>
  <c r="O7" i="5"/>
  <c r="O13" i="5"/>
  <c r="R13" i="5" s="1"/>
  <c r="H16" i="5"/>
  <c r="J7" i="5"/>
  <c r="J9" i="5" s="1"/>
  <c r="P27" i="5"/>
  <c r="R27" i="5" s="1"/>
  <c r="R29" i="5" s="1"/>
  <c r="J16" i="5"/>
  <c r="J24" i="5" s="1"/>
  <c r="M29" i="5"/>
  <c r="G29" i="5"/>
  <c r="R6" i="5" l="1"/>
  <c r="R16" i="5"/>
  <c r="G16" i="5"/>
  <c r="H24" i="5"/>
  <c r="G24" i="5" s="1"/>
  <c r="M36" i="5"/>
  <c r="L29" i="5"/>
  <c r="K36" i="5"/>
  <c r="G35" i="5"/>
  <c r="P31" i="5"/>
  <c r="P35" i="5" s="1"/>
  <c r="J35" i="5"/>
  <c r="I35" i="5" s="1"/>
  <c r="G23" i="5"/>
  <c r="I16" i="5"/>
  <c r="I23" i="5"/>
  <c r="P16" i="5"/>
  <c r="I29" i="5"/>
  <c r="P7" i="5"/>
  <c r="R7" i="5" s="1"/>
  <c r="P18" i="5"/>
  <c r="P23" i="5" s="1"/>
  <c r="O29" i="5"/>
  <c r="P29" i="5" s="1"/>
  <c r="J36" i="5" l="1"/>
  <c r="P9" i="5"/>
  <c r="R9" i="5"/>
  <c r="H36" i="5"/>
  <c r="N29" i="5"/>
  <c r="O36" i="5"/>
  <c r="N36" i="5" s="1"/>
  <c r="R31" i="5"/>
  <c r="R35" i="5" s="1"/>
  <c r="I9" i="5"/>
  <c r="I24" i="5"/>
  <c r="R18" i="5"/>
  <c r="R23" i="5" s="1"/>
  <c r="R24" i="5" l="1"/>
  <c r="R36" i="5" s="1"/>
  <c r="P24" i="5"/>
  <c r="P36" i="5" s="1"/>
  <c r="G36" i="5"/>
  <c r="I36" i="5"/>
</calcChain>
</file>

<file path=xl/sharedStrings.xml><?xml version="1.0" encoding="utf-8"?>
<sst xmlns="http://schemas.openxmlformats.org/spreadsheetml/2006/main" count="198" uniqueCount="84">
  <si>
    <t>TOTAL</t>
  </si>
  <si>
    <t>Appendix</t>
  </si>
  <si>
    <t>Responsive</t>
  </si>
  <si>
    <t>Sample Size</t>
  </si>
  <si>
    <t>Respondent Category</t>
  </si>
  <si>
    <t>Hourly Wage Rate</t>
  </si>
  <si>
    <t>Total Annualized Cost of Respondent Burden</t>
  </si>
  <si>
    <t>-</t>
  </si>
  <si>
    <t>Instruments and Activities</t>
  </si>
  <si>
    <t>Advance materials and preparation, including consultative data call</t>
  </si>
  <si>
    <t>Individuals</t>
  </si>
  <si>
    <t>Type of Respondent</t>
  </si>
  <si>
    <t>Number of Respondents</t>
  </si>
  <si>
    <t>Frequency of Response</t>
  </si>
  <si>
    <t>Total Annual Responses</t>
  </si>
  <si>
    <t>Hours per Response</t>
  </si>
  <si>
    <t>Annual Burden (Hours)</t>
  </si>
  <si>
    <t>Grand Total Annual Burden Estimate (Hours)</t>
  </si>
  <si>
    <t>State, Local, and Tribal Government</t>
  </si>
  <si>
    <t>Nonresponsive</t>
  </si>
  <si>
    <t xml:space="preserve">In-person semi-structured interviews with 1 SNAP director/manager at 10 sites </t>
  </si>
  <si>
    <t>In-person semi-structured interview</t>
  </si>
  <si>
    <t xml:space="preserve">Group discussion with 5 local staff at 10 sites </t>
  </si>
  <si>
    <t>State/local/tribal government subtotal</t>
  </si>
  <si>
    <t>Advance letter and other recruitment</t>
  </si>
  <si>
    <t>Number of 
Non- respondents</t>
  </si>
  <si>
    <t>Advance materials and preparation, including all conference and scheduling calls, and submission of documents</t>
  </si>
  <si>
    <t>Advance materials and preparation, including submission of documents</t>
  </si>
  <si>
    <t>In-person semi-structured interviews with 1 staff member at 25 stakeholder offices</t>
  </si>
  <si>
    <t xml:space="preserve">Business </t>
  </si>
  <si>
    <t>Business (for profit and not for profit)</t>
  </si>
  <si>
    <t>Individuals subtotal</t>
  </si>
  <si>
    <t>Business subtotal</t>
  </si>
  <si>
    <t>Subtotal for local SNAP office</t>
  </si>
  <si>
    <t>Subtotal for State database administrator</t>
  </si>
  <si>
    <t xml:space="preserve">Subtotal for county SNAP staff </t>
  </si>
  <si>
    <t xml:space="preserve">Subtotal for State SNAP staff </t>
  </si>
  <si>
    <t>Observations of D-SNAP and disaster site with SNAP director/manager at 10 sites</t>
  </si>
  <si>
    <t>In-person semi-structured interviews  in 5 States</t>
  </si>
  <si>
    <t>Submit test file and submit final file</t>
  </si>
  <si>
    <t>In-person semi-structured interviews in 4 counties</t>
  </si>
  <si>
    <t>State information technology staff (1 per State), civil rights staff (1 per State), and communications staff (1 per State)</t>
  </si>
  <si>
    <t>County SNAP Directors  (2 per State, in 2 States), D-SNAP policy lead  (2 per State, in 2 States), and emergency response managers  (2 per State, in 2 States)</t>
  </si>
  <si>
    <t>State SNAP Database administrator (1 per State)</t>
  </si>
  <si>
    <t>State SNAP Database junior staffer (1 per State)</t>
  </si>
  <si>
    <t>Local SNAP Office staff (on average, 10 per State in 2 States)</t>
  </si>
  <si>
    <t>Local SNAP Office staff (2 per State in 5 States)</t>
  </si>
  <si>
    <t>D-SNAP stakeholder (3 per disaster)</t>
  </si>
  <si>
    <t>Former State office D-SNAP staff (1 per disaster)</t>
  </si>
  <si>
    <t>Former local office D-SNAP staff (2 per disaster)</t>
  </si>
  <si>
    <t>Former State office D-SNAP staff (8 from among those receiving the advance letter)</t>
  </si>
  <si>
    <t>Former local office D-SNAP staff (8 from among those receiving the advance letters)</t>
  </si>
  <si>
    <t>State SNAP Directors* (1 per State)</t>
  </si>
  <si>
    <t>State SNAP Directors* (1 per State); D-SNAP Policy Lead (1 per State), and Emergency Response Manager (1 per State)</t>
  </si>
  <si>
    <t>Local SNAP Office Director** (2 per State in 5 States)</t>
  </si>
  <si>
    <t>Local SNAP Office Director** (the same 2 per State in 5 States that received and reviewed the advance materials)</t>
  </si>
  <si>
    <t>* The unique 5 State SNAP Directors respondents are counted once although they participated in multiple activities.</t>
  </si>
  <si>
    <t>County SNAP Directors*** (2 per State, in 2 States)</t>
  </si>
  <si>
    <t>** The unique 10 Local SNAP Office Directors are counted once although they participated in multiple activities.</t>
  </si>
  <si>
    <t>***The unique 4 Count SNAP Directors are counted once although they participated in multiple activities.</t>
  </si>
  <si>
    <t>Pretest</t>
  </si>
  <si>
    <t>T</t>
  </si>
  <si>
    <t>Local SNAP Office Director</t>
  </si>
  <si>
    <t>Local SNAP Office Staff</t>
  </si>
  <si>
    <t>H</t>
  </si>
  <si>
    <t>R</t>
  </si>
  <si>
    <t>G</t>
  </si>
  <si>
    <t>I</t>
  </si>
  <si>
    <t>E</t>
  </si>
  <si>
    <t>E;R</t>
  </si>
  <si>
    <t>F</t>
  </si>
  <si>
    <t>D-SNAP stakeholder</t>
  </si>
  <si>
    <t>P;R</t>
  </si>
  <si>
    <t>J</t>
  </si>
  <si>
    <t>Q;R;S</t>
  </si>
  <si>
    <t>State and County-level SNAP staff: average hourly earnings of workers in Management Occupations (11-0000): $58.88</t>
  </si>
  <si>
    <t>State database administrators: Average hourly earnings of Database Administrators and Architects (15-1245): $46.21</t>
  </si>
  <si>
    <t>State database junior staff: Average hourly earnings of Computer Programmers (15-1251): $44.53</t>
  </si>
  <si>
    <t>Local SNAP office directors and DSNAP Stakeholders: Average hourly earnings of Social and Community Service Managers (11-9151): $35.05</t>
  </si>
  <si>
    <t>Local SNAP office  staff: Average hourly earnings of Community and Social Service Specialists (21-10099): $22.55</t>
  </si>
  <si>
    <t>Individuals/Former State, county, and local Office D-SNAP Staff: Federal minimum wage rate ($7.25)</t>
  </si>
  <si>
    <t>Sources: DOL BLS, n.d.; DOL WHD, n.d.</t>
  </si>
  <si>
    <t>***The unique 4 Count SNAP Directors are counted once although they participate in multiple activities.</t>
  </si>
  <si>
    <t>Total Public Burden Hours and Respondent Costs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</si>
</sst>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5" formatCode="0.0"/>
    <numFmt numFmtId="166" formatCode="0.000"/>
    <numFmt numFmtId="167" formatCode="0.000000"/>
    <numFmt numFmtId="168" formatCode="0.00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i/>
      <sz val="11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i/>
      <sz val="1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theme="2" tint="-9.9978637043366805E-2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38">
    <xf numFmtId="0" fontId="0" fillId="0" borderId="0" xfId="0"/>
    <xf numFmtId="0" fontId="4" fillId="0" borderId="3" xfId="0" applyFont="1" applyBorder="1" applyAlignment="1"/>
    <xf numFmtId="1" fontId="4" fillId="0" borderId="3" xfId="0" applyNumberFormat="1" applyFont="1" applyBorder="1" applyAlignment="1"/>
    <xf numFmtId="0" fontId="5" fillId="0" borderId="0" xfId="0" applyFont="1" applyFill="1" applyAlignment="1"/>
    <xf numFmtId="0" fontId="7" fillId="0" borderId="0" xfId="0" applyFont="1" applyFill="1" applyAlignment="1">
      <alignment horizontal="center" vertical="center"/>
    </xf>
    <xf numFmtId="1" fontId="3" fillId="0" borderId="15" xfId="0" applyNumberFormat="1" applyFont="1" applyFill="1" applyBorder="1" applyAlignment="1">
      <alignment horizontal="center" vertical="center" wrapText="1" readingOrder="1"/>
    </xf>
    <xf numFmtId="0" fontId="3" fillId="0" borderId="7" xfId="0" applyFont="1" applyFill="1" applyBorder="1" applyAlignment="1">
      <alignment horizontal="center" vertical="center" wrapText="1" readingOrder="1"/>
    </xf>
    <xf numFmtId="0" fontId="3" fillId="0" borderId="10" xfId="0" applyFont="1" applyFill="1" applyBorder="1" applyAlignment="1">
      <alignment horizontal="center" vertical="center" wrapText="1" readingOrder="1"/>
    </xf>
    <xf numFmtId="0" fontId="3" fillId="0" borderId="15" xfId="0" applyFont="1" applyFill="1" applyBorder="1" applyAlignment="1">
      <alignment horizontal="center" vertical="center" wrapText="1" readingOrder="1"/>
    </xf>
    <xf numFmtId="165" fontId="3" fillId="0" borderId="16" xfId="0" applyNumberFormat="1" applyFont="1" applyFill="1" applyBorder="1" applyAlignment="1">
      <alignment horizontal="center" vertical="center" wrapText="1" readingOrder="1"/>
    </xf>
    <xf numFmtId="0" fontId="5" fillId="0" borderId="0" xfId="0" applyFont="1" applyFill="1" applyAlignment="1">
      <alignment horizontal="center" vertical="center" readingOrder="1"/>
    </xf>
    <xf numFmtId="0" fontId="8" fillId="0" borderId="0" xfId="0" applyFont="1" applyFill="1" applyAlignment="1">
      <alignment vertical="center"/>
    </xf>
    <xf numFmtId="2" fontId="9" fillId="0" borderId="7" xfId="0" applyNumberFormat="1" applyFont="1" applyBorder="1" applyAlignment="1">
      <alignment horizontal="left" vertical="center" wrapText="1"/>
    </xf>
    <xf numFmtId="2" fontId="9" fillId="0" borderId="7" xfId="0" applyNumberFormat="1" applyFont="1" applyFill="1" applyBorder="1" applyAlignment="1">
      <alignment horizontal="center" wrapText="1"/>
    </xf>
    <xf numFmtId="1" fontId="9" fillId="0" borderId="10" xfId="0" applyNumberFormat="1" applyFont="1" applyFill="1" applyBorder="1" applyAlignment="1">
      <alignment horizontal="right" wrapText="1"/>
    </xf>
    <xf numFmtId="1" fontId="9" fillId="0" borderId="15" xfId="0" applyNumberFormat="1" applyFont="1" applyFill="1" applyBorder="1" applyAlignment="1">
      <alignment horizontal="right" wrapText="1"/>
    </xf>
    <xf numFmtId="1" fontId="9" fillId="0" borderId="7" xfId="0" applyNumberFormat="1" applyFont="1" applyFill="1" applyBorder="1" applyAlignment="1">
      <alignment horizontal="right" wrapText="1"/>
    </xf>
    <xf numFmtId="1" fontId="9" fillId="0" borderId="16" xfId="0" applyNumberFormat="1" applyFont="1" applyFill="1" applyBorder="1" applyAlignment="1">
      <alignment horizontal="right" wrapText="1"/>
    </xf>
    <xf numFmtId="1" fontId="9" fillId="0" borderId="12" xfId="0" applyNumberFormat="1" applyFont="1" applyFill="1" applyBorder="1" applyAlignment="1">
      <alignment horizontal="right"/>
    </xf>
    <xf numFmtId="0" fontId="9" fillId="0" borderId="0" xfId="0" applyFont="1" applyFill="1" applyAlignment="1"/>
    <xf numFmtId="2" fontId="10" fillId="5" borderId="7" xfId="0" applyNumberFormat="1" applyFont="1" applyFill="1" applyBorder="1" applyAlignment="1">
      <alignment horizontal="right" wrapText="1"/>
    </xf>
    <xf numFmtId="1" fontId="10" fillId="5" borderId="10" xfId="0" applyNumberFormat="1" applyFont="1" applyFill="1" applyBorder="1" applyAlignment="1">
      <alignment horizontal="right" wrapText="1"/>
    </xf>
    <xf numFmtId="1" fontId="10" fillId="5" borderId="15" xfId="0" applyNumberFormat="1" applyFont="1" applyFill="1" applyBorder="1" applyAlignment="1">
      <alignment horizontal="right" wrapText="1"/>
    </xf>
    <xf numFmtId="1" fontId="10" fillId="5" borderId="7" xfId="0" applyNumberFormat="1" applyFont="1" applyFill="1" applyBorder="1" applyAlignment="1">
      <alignment horizontal="right" wrapText="1"/>
    </xf>
    <xf numFmtId="165" fontId="10" fillId="5" borderId="7" xfId="0" applyNumberFormat="1" applyFont="1" applyFill="1" applyBorder="1" applyAlignment="1">
      <alignment horizontal="right" wrapText="1"/>
    </xf>
    <xf numFmtId="1" fontId="10" fillId="5" borderId="16" xfId="0" applyNumberFormat="1" applyFont="1" applyFill="1" applyBorder="1" applyAlignment="1">
      <alignment horizontal="right" wrapText="1"/>
    </xf>
    <xf numFmtId="1" fontId="10" fillId="5" borderId="12" xfId="0" applyNumberFormat="1" applyFont="1" applyFill="1" applyBorder="1" applyAlignment="1">
      <alignment horizontal="right" wrapText="1"/>
    </xf>
    <xf numFmtId="0" fontId="10" fillId="0" borderId="0" xfId="0" applyFont="1" applyFill="1" applyAlignment="1"/>
    <xf numFmtId="0" fontId="10" fillId="5" borderId="0" xfId="0" applyFont="1" applyFill="1" applyAlignment="1"/>
    <xf numFmtId="0" fontId="9" fillId="5" borderId="0" xfId="0" applyFont="1" applyFill="1" applyAlignment="1"/>
    <xf numFmtId="2" fontId="9" fillId="0" borderId="7" xfId="0" applyNumberFormat="1" applyFont="1" applyFill="1" applyBorder="1" applyAlignment="1">
      <alignment horizontal="left" vertical="center" wrapText="1"/>
    </xf>
    <xf numFmtId="164" fontId="9" fillId="0" borderId="0" xfId="0" applyNumberFormat="1" applyFont="1" applyFill="1" applyAlignment="1"/>
    <xf numFmtId="0" fontId="11" fillId="0" borderId="0" xfId="0" applyFont="1" applyFill="1" applyAlignment="1">
      <alignment vertical="center"/>
    </xf>
    <xf numFmtId="0" fontId="11" fillId="7" borderId="0" xfId="0" applyFont="1" applyFill="1" applyAlignment="1">
      <alignment vertical="center"/>
    </xf>
    <xf numFmtId="2" fontId="9" fillId="0" borderId="7" xfId="0" applyNumberFormat="1" applyFont="1" applyFill="1" applyBorder="1" applyAlignment="1">
      <alignment horizontal="right" wrapText="1"/>
    </xf>
    <xf numFmtId="2" fontId="9" fillId="0" borderId="16" xfId="0" applyNumberFormat="1" applyFont="1" applyFill="1" applyBorder="1" applyAlignment="1">
      <alignment horizontal="right" wrapText="1"/>
    </xf>
    <xf numFmtId="2" fontId="9" fillId="0" borderId="10" xfId="0" applyNumberFormat="1" applyFont="1" applyFill="1" applyBorder="1" applyAlignment="1">
      <alignment horizontal="right" wrapText="1"/>
    </xf>
    <xf numFmtId="2" fontId="9" fillId="0" borderId="28" xfId="0" applyNumberFormat="1" applyFont="1" applyFill="1" applyBorder="1" applyAlignment="1">
      <alignment horizontal="left" vertical="center" wrapText="1"/>
    </xf>
    <xf numFmtId="1" fontId="9" fillId="0" borderId="30" xfId="0" applyNumberFormat="1" applyFont="1" applyFill="1" applyBorder="1" applyAlignment="1">
      <alignment horizontal="right" wrapText="1"/>
    </xf>
    <xf numFmtId="1" fontId="9" fillId="0" borderId="31" xfId="0" applyNumberFormat="1" applyFont="1" applyFill="1" applyBorder="1" applyAlignment="1">
      <alignment horizontal="right" wrapText="1"/>
    </xf>
    <xf numFmtId="1" fontId="9" fillId="0" borderId="29" xfId="0" applyNumberFormat="1" applyFont="1" applyFill="1" applyBorder="1" applyAlignment="1">
      <alignment horizontal="right" wrapText="1"/>
    </xf>
    <xf numFmtId="165" fontId="9" fillId="0" borderId="29" xfId="0" applyNumberFormat="1" applyFont="1" applyFill="1" applyBorder="1" applyAlignment="1">
      <alignment horizontal="right" wrapText="1"/>
    </xf>
    <xf numFmtId="2" fontId="9" fillId="0" borderId="29" xfId="0" applyNumberFormat="1" applyFont="1" applyFill="1" applyBorder="1" applyAlignment="1">
      <alignment horizontal="right" wrapText="1"/>
    </xf>
    <xf numFmtId="165" fontId="9" fillId="0" borderId="16" xfId="0" applyNumberFormat="1" applyFont="1" applyFill="1" applyBorder="1" applyAlignment="1">
      <alignment horizontal="right" wrapText="1"/>
    </xf>
    <xf numFmtId="165" fontId="9" fillId="0" borderId="15" xfId="0" applyNumberFormat="1" applyFont="1" applyFill="1" applyBorder="1" applyAlignment="1">
      <alignment horizontal="right"/>
    </xf>
    <xf numFmtId="1" fontId="9" fillId="0" borderId="15" xfId="0" applyNumberFormat="1" applyFont="1" applyFill="1" applyBorder="1" applyAlignment="1">
      <alignment horizontal="right"/>
    </xf>
    <xf numFmtId="2" fontId="10" fillId="0" borderId="8" xfId="0" applyNumberFormat="1" applyFont="1" applyFill="1" applyBorder="1" applyAlignment="1">
      <alignment horizontal="right" textRotation="90" wrapText="1"/>
    </xf>
    <xf numFmtId="2" fontId="10" fillId="0" borderId="9" xfId="0" applyNumberFormat="1" applyFont="1" applyFill="1" applyBorder="1" applyAlignment="1">
      <alignment horizontal="left" vertical="center" wrapText="1"/>
    </xf>
    <xf numFmtId="2" fontId="10" fillId="0" borderId="9" xfId="0" applyNumberFormat="1" applyFont="1" applyFill="1" applyBorder="1" applyAlignment="1">
      <alignment horizontal="left" wrapText="1"/>
    </xf>
    <xf numFmtId="2" fontId="10" fillId="0" borderId="9" xfId="0" applyNumberFormat="1" applyFont="1" applyFill="1" applyBorder="1" applyAlignment="1">
      <alignment horizontal="right" wrapText="1"/>
    </xf>
    <xf numFmtId="1" fontId="10" fillId="0" borderId="11" xfId="0" applyNumberFormat="1" applyFont="1" applyFill="1" applyBorder="1" applyAlignment="1">
      <alignment horizontal="right" wrapText="1"/>
    </xf>
    <xf numFmtId="1" fontId="10" fillId="0" borderId="17" xfId="0" applyNumberFormat="1" applyFont="1" applyFill="1" applyBorder="1" applyAlignment="1">
      <alignment horizontal="right" wrapText="1"/>
    </xf>
    <xf numFmtId="1" fontId="10" fillId="0" borderId="9" xfId="0" applyNumberFormat="1" applyFont="1" applyFill="1" applyBorder="1" applyAlignment="1">
      <alignment horizontal="right" wrapText="1"/>
    </xf>
    <xf numFmtId="2" fontId="10" fillId="0" borderId="11" xfId="0" applyNumberFormat="1" applyFont="1" applyFill="1" applyBorder="1" applyAlignment="1">
      <alignment horizontal="right" wrapText="1"/>
    </xf>
    <xf numFmtId="2" fontId="10" fillId="0" borderId="17" xfId="0" applyNumberFormat="1" applyFont="1" applyFill="1" applyBorder="1" applyAlignment="1">
      <alignment horizontal="right" wrapText="1"/>
    </xf>
    <xf numFmtId="165" fontId="10" fillId="0" borderId="17" xfId="0" applyNumberFormat="1" applyFont="1" applyFill="1" applyBorder="1" applyAlignment="1">
      <alignment horizontal="right" wrapText="1"/>
    </xf>
    <xf numFmtId="0" fontId="5" fillId="0" borderId="0" xfId="0" applyFont="1" applyFill="1" applyAlignment="1">
      <alignment horizontal="left"/>
    </xf>
    <xf numFmtId="1" fontId="5" fillId="0" borderId="0" xfId="0" applyNumberFormat="1" applyFont="1" applyFill="1" applyAlignment="1"/>
    <xf numFmtId="1" fontId="5" fillId="0" borderId="1" xfId="0" applyNumberFormat="1" applyFont="1" applyFill="1" applyBorder="1" applyAlignment="1"/>
    <xf numFmtId="0" fontId="5" fillId="0" borderId="1" xfId="0" applyFont="1" applyFill="1" applyBorder="1" applyAlignment="1"/>
    <xf numFmtId="0" fontId="5" fillId="0" borderId="0" xfId="0" applyFont="1" applyFill="1" applyBorder="1" applyAlignment="1"/>
    <xf numFmtId="165" fontId="5" fillId="0" borderId="0" xfId="0" applyNumberFormat="1" applyFont="1" applyFill="1" applyBorder="1" applyAlignment="1"/>
    <xf numFmtId="1" fontId="5" fillId="0" borderId="0" xfId="0" applyNumberFormat="1" applyFont="1" applyFill="1" applyBorder="1" applyAlignment="1"/>
    <xf numFmtId="165" fontId="5" fillId="0" borderId="2" xfId="0" applyNumberFormat="1" applyFont="1" applyFill="1" applyBorder="1" applyAlignment="1"/>
    <xf numFmtId="2" fontId="9" fillId="3" borderId="7" xfId="0" applyNumberFormat="1" applyFont="1" applyFill="1" applyBorder="1" applyAlignment="1">
      <alignment horizontal="left" vertical="center" wrapText="1"/>
    </xf>
    <xf numFmtId="2" fontId="10" fillId="2" borderId="7" xfId="0" applyNumberFormat="1" applyFont="1" applyFill="1" applyBorder="1" applyAlignment="1">
      <alignment horizontal="right" wrapText="1"/>
    </xf>
    <xf numFmtId="1" fontId="10" fillId="2" borderId="10" xfId="0" applyNumberFormat="1" applyFont="1" applyFill="1" applyBorder="1" applyAlignment="1">
      <alignment horizontal="right" wrapText="1"/>
    </xf>
    <xf numFmtId="2" fontId="10" fillId="2" borderId="10" xfId="0" applyNumberFormat="1" applyFont="1" applyFill="1" applyBorder="1" applyAlignment="1">
      <alignment horizontal="right" wrapText="1"/>
    </xf>
    <xf numFmtId="1" fontId="10" fillId="2" borderId="15" xfId="0" applyNumberFormat="1" applyFont="1" applyFill="1" applyBorder="1" applyAlignment="1">
      <alignment horizontal="right" wrapText="1"/>
    </xf>
    <xf numFmtId="2" fontId="10" fillId="6" borderId="7" xfId="0" applyNumberFormat="1" applyFont="1" applyFill="1" applyBorder="1" applyAlignment="1">
      <alignment horizontal="right" wrapText="1"/>
    </xf>
    <xf numFmtId="1" fontId="10" fillId="6" borderId="7" xfId="0" applyNumberFormat="1" applyFont="1" applyFill="1" applyBorder="1" applyAlignment="1">
      <alignment horizontal="right" wrapText="1"/>
    </xf>
    <xf numFmtId="1" fontId="10" fillId="6" borderId="10" xfId="0" applyNumberFormat="1" applyFont="1" applyFill="1" applyBorder="1" applyAlignment="1">
      <alignment horizontal="right" wrapText="1"/>
    </xf>
    <xf numFmtId="1" fontId="10" fillId="6" borderId="15" xfId="0" applyNumberFormat="1" applyFont="1" applyFill="1" applyBorder="1" applyAlignment="1">
      <alignment horizontal="right" wrapText="1"/>
    </xf>
    <xf numFmtId="2" fontId="10" fillId="6" borderId="10" xfId="0" applyNumberFormat="1" applyFont="1" applyFill="1" applyBorder="1" applyAlignment="1">
      <alignment horizontal="right" wrapText="1"/>
    </xf>
    <xf numFmtId="0" fontId="10" fillId="6" borderId="0" xfId="0" applyFont="1" applyFill="1" applyAlignment="1"/>
    <xf numFmtId="2" fontId="10" fillId="2" borderId="29" xfId="0" applyNumberFormat="1" applyFont="1" applyFill="1" applyBorder="1" applyAlignment="1">
      <alignment horizontal="right" wrapText="1"/>
    </xf>
    <xf numFmtId="1" fontId="10" fillId="2" borderId="30" xfId="0" applyNumberFormat="1" applyFont="1" applyFill="1" applyBorder="1" applyAlignment="1">
      <alignment horizontal="right" wrapText="1"/>
    </xf>
    <xf numFmtId="1" fontId="10" fillId="2" borderId="31" xfId="0" applyNumberFormat="1" applyFont="1" applyFill="1" applyBorder="1" applyAlignment="1">
      <alignment horizontal="right" wrapText="1"/>
    </xf>
    <xf numFmtId="1" fontId="10" fillId="6" borderId="29" xfId="0" applyNumberFormat="1" applyFont="1" applyFill="1" applyBorder="1" applyAlignment="1">
      <alignment horizontal="right" wrapText="1"/>
    </xf>
    <xf numFmtId="1" fontId="10" fillId="2" borderId="29" xfId="0" applyNumberFormat="1" applyFont="1" applyFill="1" applyBorder="1" applyAlignment="1">
      <alignment horizontal="right" wrapText="1"/>
    </xf>
    <xf numFmtId="1" fontId="10" fillId="6" borderId="31" xfId="0" applyNumberFormat="1" applyFont="1" applyFill="1" applyBorder="1" applyAlignment="1">
      <alignment horizontal="right" wrapText="1"/>
    </xf>
    <xf numFmtId="165" fontId="10" fillId="6" borderId="30" xfId="0" applyNumberFormat="1" applyFont="1" applyFill="1" applyBorder="1" applyAlignment="1">
      <alignment horizontal="right" wrapText="1"/>
    </xf>
    <xf numFmtId="165" fontId="10" fillId="2" borderId="15" xfId="0" applyNumberFormat="1" applyFont="1" applyFill="1" applyBorder="1" applyAlignment="1">
      <alignment horizontal="right"/>
    </xf>
    <xf numFmtId="1" fontId="13" fillId="0" borderId="15" xfId="0" applyNumberFormat="1" applyFont="1" applyFill="1" applyBorder="1" applyAlignment="1">
      <alignment horizontal="center" vertical="center" wrapText="1" readingOrder="1"/>
    </xf>
    <xf numFmtId="0" fontId="13" fillId="0" borderId="7" xfId="0" applyFont="1" applyFill="1" applyBorder="1" applyAlignment="1">
      <alignment horizontal="center" vertical="center" wrapText="1" readingOrder="1"/>
    </xf>
    <xf numFmtId="0" fontId="13" fillId="0" borderId="10" xfId="0" applyFont="1" applyFill="1" applyBorder="1" applyAlignment="1">
      <alignment horizontal="center" vertical="center" wrapText="1" readingOrder="1"/>
    </xf>
    <xf numFmtId="0" fontId="13" fillId="0" borderId="15" xfId="0" applyFont="1" applyFill="1" applyBorder="1" applyAlignment="1">
      <alignment horizontal="center" vertical="center" wrapText="1" readingOrder="1"/>
    </xf>
    <xf numFmtId="165" fontId="13" fillId="0" borderId="16" xfId="0" applyNumberFormat="1" applyFont="1" applyFill="1" applyBorder="1" applyAlignment="1">
      <alignment horizontal="center" vertical="center" wrapText="1" readingOrder="1"/>
    </xf>
    <xf numFmtId="2" fontId="14" fillId="0" borderId="7" xfId="0" applyNumberFormat="1" applyFont="1" applyFill="1" applyBorder="1" applyAlignment="1">
      <alignment horizontal="center" wrapText="1"/>
    </xf>
    <xf numFmtId="1" fontId="14" fillId="0" borderId="10" xfId="0" applyNumberFormat="1" applyFont="1" applyFill="1" applyBorder="1" applyAlignment="1">
      <alignment horizontal="right" wrapText="1"/>
    </xf>
    <xf numFmtId="1" fontId="14" fillId="0" borderId="15" xfId="0" applyNumberFormat="1" applyFont="1" applyFill="1" applyBorder="1" applyAlignment="1">
      <alignment horizontal="right" wrapText="1"/>
    </xf>
    <xf numFmtId="1" fontId="14" fillId="0" borderId="7" xfId="0" applyNumberFormat="1" applyFont="1" applyFill="1" applyBorder="1" applyAlignment="1">
      <alignment horizontal="right" wrapText="1"/>
    </xf>
    <xf numFmtId="1" fontId="14" fillId="0" borderId="16" xfId="0" applyNumberFormat="1" applyFont="1" applyFill="1" applyBorder="1" applyAlignment="1">
      <alignment horizontal="right" wrapText="1"/>
    </xf>
    <xf numFmtId="1" fontId="14" fillId="0" borderId="12" xfId="0" applyNumberFormat="1" applyFont="1" applyFill="1" applyBorder="1" applyAlignment="1">
      <alignment horizontal="right"/>
    </xf>
    <xf numFmtId="2" fontId="14" fillId="0" borderId="7" xfId="1" applyNumberFormat="1" applyFont="1" applyFill="1" applyBorder="1" applyAlignment="1">
      <alignment horizontal="right"/>
    </xf>
    <xf numFmtId="2" fontId="14" fillId="0" borderId="34" xfId="0" applyNumberFormat="1" applyFont="1" applyFill="1" applyBorder="1" applyAlignment="1">
      <alignment horizontal="right"/>
    </xf>
    <xf numFmtId="2" fontId="14" fillId="0" borderId="7" xfId="0" applyNumberFormat="1" applyFont="1" applyFill="1" applyBorder="1" applyAlignment="1">
      <alignment horizontal="left" vertical="center" wrapText="1"/>
    </xf>
    <xf numFmtId="2" fontId="14" fillId="0" borderId="7" xfId="0" applyNumberFormat="1" applyFont="1" applyFill="1" applyBorder="1" applyAlignment="1">
      <alignment horizontal="right" wrapText="1"/>
    </xf>
    <xf numFmtId="2" fontId="14" fillId="0" borderId="16" xfId="0" applyNumberFormat="1" applyFont="1" applyFill="1" applyBorder="1" applyAlignment="1">
      <alignment horizontal="right" wrapText="1"/>
    </xf>
    <xf numFmtId="2" fontId="14" fillId="0" borderId="10" xfId="0" applyNumberFormat="1" applyFont="1" applyFill="1" applyBorder="1" applyAlignment="1">
      <alignment horizontal="right" wrapText="1"/>
    </xf>
    <xf numFmtId="2" fontId="14" fillId="0" borderId="28" xfId="0" applyNumberFormat="1" applyFont="1" applyFill="1" applyBorder="1" applyAlignment="1">
      <alignment horizontal="left" vertical="center" wrapText="1"/>
    </xf>
    <xf numFmtId="2" fontId="14" fillId="0" borderId="29" xfId="0" applyNumberFormat="1" applyFont="1" applyFill="1" applyBorder="1" applyAlignment="1">
      <alignment horizontal="center" wrapText="1"/>
    </xf>
    <xf numFmtId="1" fontId="14" fillId="0" borderId="30" xfId="0" applyNumberFormat="1" applyFont="1" applyFill="1" applyBorder="1" applyAlignment="1">
      <alignment horizontal="right" wrapText="1"/>
    </xf>
    <xf numFmtId="1" fontId="14" fillId="0" borderId="31" xfId="0" applyNumberFormat="1" applyFont="1" applyFill="1" applyBorder="1" applyAlignment="1">
      <alignment horizontal="right" wrapText="1"/>
    </xf>
    <xf numFmtId="1" fontId="14" fillId="0" borderId="29" xfId="0" applyNumberFormat="1" applyFont="1" applyFill="1" applyBorder="1" applyAlignment="1">
      <alignment horizontal="right" wrapText="1"/>
    </xf>
    <xf numFmtId="165" fontId="14" fillId="0" borderId="29" xfId="0" applyNumberFormat="1" applyFont="1" applyFill="1" applyBorder="1" applyAlignment="1">
      <alignment horizontal="right" wrapText="1"/>
    </xf>
    <xf numFmtId="2" fontId="14" fillId="0" borderId="29" xfId="0" applyNumberFormat="1" applyFont="1" applyFill="1" applyBorder="1" applyAlignment="1">
      <alignment horizontal="right" wrapText="1"/>
    </xf>
    <xf numFmtId="165" fontId="14" fillId="0" borderId="16" xfId="0" applyNumberFormat="1" applyFont="1" applyFill="1" applyBorder="1" applyAlignment="1">
      <alignment horizontal="right" wrapText="1"/>
    </xf>
    <xf numFmtId="165" fontId="14" fillId="0" borderId="15" xfId="0" applyNumberFormat="1" applyFont="1" applyFill="1" applyBorder="1" applyAlignment="1">
      <alignment horizontal="right"/>
    </xf>
    <xf numFmtId="2" fontId="14" fillId="0" borderId="29" xfId="1" applyNumberFormat="1" applyFont="1" applyFill="1" applyBorder="1" applyAlignment="1">
      <alignment horizontal="right"/>
    </xf>
    <xf numFmtId="1" fontId="14" fillId="0" borderId="15" xfId="0" applyNumberFormat="1" applyFont="1" applyFill="1" applyBorder="1" applyAlignment="1">
      <alignment horizontal="right"/>
    </xf>
    <xf numFmtId="2" fontId="13" fillId="0" borderId="8" xfId="0" applyNumberFormat="1" applyFont="1" applyFill="1" applyBorder="1" applyAlignment="1">
      <alignment horizontal="right" textRotation="90" wrapText="1"/>
    </xf>
    <xf numFmtId="2" fontId="13" fillId="0" borderId="9" xfId="0" applyNumberFormat="1" applyFont="1" applyFill="1" applyBorder="1" applyAlignment="1">
      <alignment horizontal="left" vertical="center" wrapText="1"/>
    </xf>
    <xf numFmtId="2" fontId="13" fillId="0" borderId="9" xfId="0" applyNumberFormat="1" applyFont="1" applyFill="1" applyBorder="1" applyAlignment="1">
      <alignment horizontal="left" wrapText="1"/>
    </xf>
    <xf numFmtId="2" fontId="13" fillId="0" borderId="9" xfId="0" applyNumberFormat="1" applyFont="1" applyFill="1" applyBorder="1" applyAlignment="1">
      <alignment horizontal="right" wrapText="1"/>
    </xf>
    <xf numFmtId="1" fontId="13" fillId="0" borderId="17" xfId="0" applyNumberFormat="1" applyFont="1" applyFill="1" applyBorder="1" applyAlignment="1">
      <alignment horizontal="right" wrapText="1"/>
    </xf>
    <xf numFmtId="167" fontId="13" fillId="0" borderId="9" xfId="0" applyNumberFormat="1" applyFont="1" applyFill="1" applyBorder="1" applyAlignment="1">
      <alignment horizontal="right" wrapText="1"/>
    </xf>
    <xf numFmtId="1" fontId="13" fillId="0" borderId="11" xfId="0" applyNumberFormat="1" applyFont="1" applyFill="1" applyBorder="1" applyAlignment="1">
      <alignment horizontal="right" wrapText="1"/>
    </xf>
    <xf numFmtId="1" fontId="13" fillId="0" borderId="9" xfId="0" applyNumberFormat="1" applyFont="1" applyFill="1" applyBorder="1" applyAlignment="1">
      <alignment horizontal="right" wrapText="1"/>
    </xf>
    <xf numFmtId="2" fontId="13" fillId="0" borderId="11" xfId="0" applyNumberFormat="1" applyFont="1" applyFill="1" applyBorder="1" applyAlignment="1">
      <alignment horizontal="right" wrapText="1"/>
    </xf>
    <xf numFmtId="2" fontId="13" fillId="0" borderId="17" xfId="0" applyNumberFormat="1" applyFont="1" applyFill="1" applyBorder="1" applyAlignment="1">
      <alignment horizontal="right" wrapText="1"/>
    </xf>
    <xf numFmtId="165" fontId="13" fillId="0" borderId="17" xfId="0" applyNumberFormat="1" applyFont="1" applyFill="1" applyBorder="1" applyAlignment="1">
      <alignment horizontal="right" wrapText="1"/>
    </xf>
    <xf numFmtId="43" fontId="13" fillId="0" borderId="36" xfId="2" applyFont="1" applyFill="1" applyBorder="1" applyAlignment="1">
      <alignment horizontal="right" wrapText="1"/>
    </xf>
    <xf numFmtId="2" fontId="13" fillId="0" borderId="7" xfId="0" applyNumberFormat="1" applyFont="1" applyFill="1" applyBorder="1" applyAlignment="1">
      <alignment horizontal="right" wrapText="1"/>
    </xf>
    <xf numFmtId="1" fontId="13" fillId="0" borderId="10" xfId="0" applyNumberFormat="1" applyFont="1" applyFill="1" applyBorder="1" applyAlignment="1">
      <alignment horizontal="right" wrapText="1"/>
    </xf>
    <xf numFmtId="1" fontId="13" fillId="0" borderId="15" xfId="0" applyNumberFormat="1" applyFont="1" applyFill="1" applyBorder="1" applyAlignment="1">
      <alignment horizontal="right" wrapText="1"/>
    </xf>
    <xf numFmtId="166" fontId="13" fillId="0" borderId="7" xfId="0" applyNumberFormat="1" applyFont="1" applyFill="1" applyBorder="1" applyAlignment="1">
      <alignment horizontal="right" wrapText="1"/>
    </xf>
    <xf numFmtId="1" fontId="13" fillId="0" borderId="7" xfId="0" applyNumberFormat="1" applyFont="1" applyFill="1" applyBorder="1" applyAlignment="1">
      <alignment horizontal="right" wrapText="1"/>
    </xf>
    <xf numFmtId="165" fontId="13" fillId="0" borderId="7" xfId="0" applyNumberFormat="1" applyFont="1" applyFill="1" applyBorder="1" applyAlignment="1">
      <alignment horizontal="right" wrapText="1"/>
    </xf>
    <xf numFmtId="1" fontId="13" fillId="0" borderId="16" xfId="0" applyNumberFormat="1" applyFont="1" applyFill="1" applyBorder="1" applyAlignment="1">
      <alignment horizontal="right" wrapText="1"/>
    </xf>
    <xf numFmtId="1" fontId="13" fillId="0" borderId="12" xfId="0" applyNumberFormat="1" applyFont="1" applyFill="1" applyBorder="1" applyAlignment="1">
      <alignment horizontal="right" wrapText="1"/>
    </xf>
    <xf numFmtId="2" fontId="13" fillId="0" borderId="34" xfId="0" applyNumberFormat="1" applyFont="1" applyFill="1" applyBorder="1" applyAlignment="1">
      <alignment horizontal="right"/>
    </xf>
    <xf numFmtId="2" fontId="13" fillId="0" borderId="10" xfId="0" applyNumberFormat="1" applyFont="1" applyFill="1" applyBorder="1" applyAlignment="1">
      <alignment horizontal="right" wrapText="1"/>
    </xf>
    <xf numFmtId="2" fontId="13" fillId="0" borderId="7" xfId="1" applyNumberFormat="1" applyFont="1" applyFill="1" applyBorder="1" applyAlignment="1">
      <alignment horizontal="right"/>
    </xf>
    <xf numFmtId="2" fontId="13" fillId="0" borderId="29" xfId="0" applyNumberFormat="1" applyFont="1" applyFill="1" applyBorder="1" applyAlignment="1">
      <alignment horizontal="right" wrapText="1"/>
    </xf>
    <xf numFmtId="1" fontId="13" fillId="0" borderId="30" xfId="0" applyNumberFormat="1" applyFont="1" applyFill="1" applyBorder="1" applyAlignment="1">
      <alignment horizontal="right" wrapText="1"/>
    </xf>
    <xf numFmtId="1" fontId="13" fillId="0" borderId="31" xfId="0" applyNumberFormat="1" applyFont="1" applyFill="1" applyBorder="1" applyAlignment="1">
      <alignment horizontal="right" wrapText="1"/>
    </xf>
    <xf numFmtId="1" fontId="13" fillId="0" borderId="29" xfId="0" applyNumberFormat="1" applyFont="1" applyFill="1" applyBorder="1" applyAlignment="1">
      <alignment horizontal="right" wrapText="1"/>
    </xf>
    <xf numFmtId="165" fontId="13" fillId="0" borderId="30" xfId="0" applyNumberFormat="1" applyFont="1" applyFill="1" applyBorder="1" applyAlignment="1">
      <alignment horizontal="right" wrapText="1"/>
    </xf>
    <xf numFmtId="165" fontId="13" fillId="0" borderId="15" xfId="0" applyNumberFormat="1" applyFont="1" applyFill="1" applyBorder="1" applyAlignment="1">
      <alignment horizontal="right"/>
    </xf>
    <xf numFmtId="0" fontId="5" fillId="0" borderId="0" xfId="0" applyFont="1" applyFill="1"/>
    <xf numFmtId="0" fontId="12" fillId="0" borderId="0" xfId="0" applyFont="1" applyFill="1" applyAlignment="1"/>
    <xf numFmtId="0" fontId="12" fillId="0" borderId="0" xfId="0" applyFont="1" applyFill="1" applyAlignment="1">
      <alignment horizontal="left"/>
    </xf>
    <xf numFmtId="1" fontId="12" fillId="0" borderId="0" xfId="0" applyNumberFormat="1" applyFont="1" applyFill="1" applyBorder="1" applyAlignment="1"/>
    <xf numFmtId="0" fontId="12" fillId="0" borderId="0" xfId="0" applyFont="1" applyFill="1" applyBorder="1" applyAlignment="1"/>
    <xf numFmtId="165" fontId="12" fillId="0" borderId="0" xfId="0" applyNumberFormat="1" applyFont="1" applyFill="1" applyBorder="1" applyAlignment="1"/>
    <xf numFmtId="166" fontId="10" fillId="5" borderId="7" xfId="0" applyNumberFormat="1" applyFont="1" applyFill="1" applyBorder="1" applyAlignment="1">
      <alignment horizontal="right" wrapText="1"/>
    </xf>
    <xf numFmtId="1" fontId="10" fillId="2" borderId="16" xfId="0" applyNumberFormat="1" applyFont="1" applyFill="1" applyBorder="1" applyAlignment="1">
      <alignment horizontal="right" wrapText="1"/>
    </xf>
    <xf numFmtId="44" fontId="9" fillId="0" borderId="7" xfId="1" applyFont="1" applyFill="1" applyBorder="1" applyAlignment="1">
      <alignment horizontal="right"/>
    </xf>
    <xf numFmtId="44" fontId="9" fillId="0" borderId="34" xfId="1" applyFont="1" applyFill="1" applyBorder="1" applyAlignment="1">
      <alignment horizontal="right"/>
    </xf>
    <xf numFmtId="44" fontId="10" fillId="5" borderId="12" xfId="1" applyFont="1" applyFill="1" applyBorder="1" applyAlignment="1">
      <alignment horizontal="right" wrapText="1"/>
    </xf>
    <xf numFmtId="44" fontId="10" fillId="5" borderId="34" xfId="1" applyFont="1" applyFill="1" applyBorder="1" applyAlignment="1">
      <alignment horizontal="right"/>
    </xf>
    <xf numFmtId="165" fontId="9" fillId="0" borderId="7" xfId="0" applyNumberFormat="1" applyFont="1" applyFill="1" applyBorder="1" applyAlignment="1">
      <alignment horizontal="right" wrapText="1"/>
    </xf>
    <xf numFmtId="165" fontId="9" fillId="0" borderId="10" xfId="0" applyNumberFormat="1" applyFont="1" applyFill="1" applyBorder="1" applyAlignment="1">
      <alignment horizontal="right" wrapText="1"/>
    </xf>
    <xf numFmtId="165" fontId="9" fillId="0" borderId="12" xfId="0" applyNumberFormat="1" applyFont="1" applyFill="1" applyBorder="1" applyAlignment="1">
      <alignment horizontal="right"/>
    </xf>
    <xf numFmtId="44" fontId="9" fillId="0" borderId="7" xfId="1" applyFont="1" applyBorder="1" applyAlignment="1">
      <alignment horizontal="right"/>
    </xf>
    <xf numFmtId="44" fontId="10" fillId="6" borderId="7" xfId="1" applyFont="1" applyFill="1" applyBorder="1" applyAlignment="1">
      <alignment horizontal="right"/>
    </xf>
    <xf numFmtId="44" fontId="10" fillId="6" borderId="34" xfId="1" applyFont="1" applyFill="1" applyBorder="1" applyAlignment="1">
      <alignment horizontal="right"/>
    </xf>
    <xf numFmtId="44" fontId="10" fillId="2" borderId="7" xfId="1" applyFont="1" applyFill="1" applyBorder="1" applyAlignment="1">
      <alignment horizontal="right"/>
    </xf>
    <xf numFmtId="44" fontId="10" fillId="2" borderId="34" xfId="1" applyFont="1" applyFill="1" applyBorder="1" applyAlignment="1">
      <alignment horizontal="right"/>
    </xf>
    <xf numFmtId="2" fontId="15" fillId="0" borderId="29" xfId="0" applyNumberFormat="1" applyFont="1" applyBorder="1" applyAlignment="1">
      <alignment horizontal="center" wrapText="1"/>
    </xf>
    <xf numFmtId="0" fontId="16" fillId="0" borderId="0" xfId="0" applyFont="1" applyAlignment="1">
      <alignment vertical="center"/>
    </xf>
    <xf numFmtId="44" fontId="9" fillId="0" borderId="29" xfId="1" applyFont="1" applyFill="1" applyBorder="1" applyAlignment="1">
      <alignment horizontal="right"/>
    </xf>
    <xf numFmtId="44" fontId="10" fillId="0" borderId="36" xfId="1" applyFont="1" applyFill="1" applyBorder="1" applyAlignment="1">
      <alignment horizontal="right" wrapText="1"/>
    </xf>
    <xf numFmtId="168" fontId="5" fillId="0" borderId="0" xfId="0" applyNumberFormat="1" applyFont="1" applyFill="1" applyBorder="1" applyAlignment="1"/>
    <xf numFmtId="44" fontId="5" fillId="0" borderId="0" xfId="0" applyNumberFormat="1" applyFont="1" applyFill="1" applyBorder="1" applyAlignment="1"/>
    <xf numFmtId="165" fontId="10" fillId="5" borderId="10" xfId="0" applyNumberFormat="1" applyFont="1" applyFill="1" applyBorder="1" applyAlignment="1">
      <alignment horizontal="right" wrapText="1"/>
    </xf>
    <xf numFmtId="165" fontId="10" fillId="5" borderId="12" xfId="0" applyNumberFormat="1" applyFont="1" applyFill="1" applyBorder="1" applyAlignment="1">
      <alignment horizontal="right" wrapText="1"/>
    </xf>
    <xf numFmtId="44" fontId="12" fillId="0" borderId="0" xfId="0" applyNumberFormat="1" applyFont="1" applyFill="1" applyBorder="1" applyAlignment="1"/>
    <xf numFmtId="165" fontId="10" fillId="2" borderId="10" xfId="0" applyNumberFormat="1" applyFont="1" applyFill="1" applyBorder="1" applyAlignment="1">
      <alignment horizontal="right" wrapText="1"/>
    </xf>
    <xf numFmtId="165" fontId="10" fillId="0" borderId="11" xfId="0" applyNumberFormat="1" applyFont="1" applyFill="1" applyBorder="1" applyAlignment="1">
      <alignment horizontal="right" wrapText="1"/>
    </xf>
    <xf numFmtId="2" fontId="10" fillId="5" borderId="10" xfId="0" applyNumberFormat="1" applyFont="1" applyFill="1" applyBorder="1" applyAlignment="1">
      <alignment horizontal="left" vertical="center" wrapText="1"/>
    </xf>
    <xf numFmtId="2" fontId="10" fillId="5" borderId="12" xfId="0" applyNumberFormat="1" applyFont="1" applyFill="1" applyBorder="1" applyAlignment="1">
      <alignment horizontal="left" vertical="center" wrapText="1"/>
    </xf>
    <xf numFmtId="2" fontId="2" fillId="7" borderId="24" xfId="0" applyNumberFormat="1" applyFont="1" applyFill="1" applyBorder="1" applyAlignment="1">
      <alignment horizontal="center" vertical="center" wrapText="1"/>
    </xf>
    <xf numFmtId="2" fontId="2" fillId="7" borderId="25" xfId="0" applyNumberFormat="1" applyFont="1" applyFill="1" applyBorder="1" applyAlignment="1">
      <alignment horizontal="center" vertical="center" wrapText="1"/>
    </xf>
    <xf numFmtId="2" fontId="2" fillId="7" borderId="35" xfId="0" applyNumberFormat="1" applyFont="1" applyFill="1" applyBorder="1" applyAlignment="1">
      <alignment horizontal="center" vertical="center" wrapText="1"/>
    </xf>
    <xf numFmtId="2" fontId="9" fillId="0" borderId="26" xfId="0" applyNumberFormat="1" applyFont="1" applyFill="1" applyBorder="1" applyAlignment="1">
      <alignment horizontal="center" vertical="center" wrapText="1"/>
    </xf>
    <xf numFmtId="2" fontId="9" fillId="0" borderId="27" xfId="0" applyNumberFormat="1" applyFont="1" applyFill="1" applyBorder="1" applyAlignment="1">
      <alignment horizontal="center" vertical="center" wrapText="1"/>
    </xf>
    <xf numFmtId="2" fontId="9" fillId="0" borderId="40" xfId="0" applyNumberFormat="1" applyFont="1" applyFill="1" applyBorder="1" applyAlignment="1">
      <alignment horizontal="center" vertical="center" wrapText="1"/>
    </xf>
    <xf numFmtId="2" fontId="10" fillId="2" borderId="24" xfId="0" applyNumberFormat="1" applyFont="1" applyFill="1" applyBorder="1" applyAlignment="1">
      <alignment horizontal="center" vertical="center" wrapText="1"/>
    </xf>
    <xf numFmtId="2" fontId="10" fillId="2" borderId="25" xfId="0" applyNumberFormat="1" applyFont="1" applyFill="1" applyBorder="1" applyAlignment="1">
      <alignment horizontal="center" vertical="center" wrapText="1"/>
    </xf>
    <xf numFmtId="2" fontId="10" fillId="2" borderId="12" xfId="0" applyNumberFormat="1" applyFont="1" applyFill="1" applyBorder="1" applyAlignment="1">
      <alignment horizontal="center" vertical="center" wrapText="1"/>
    </xf>
    <xf numFmtId="2" fontId="10" fillId="6" borderId="24" xfId="0" applyNumberFormat="1" applyFont="1" applyFill="1" applyBorder="1" applyAlignment="1">
      <alignment horizontal="center" vertical="center" wrapText="1"/>
    </xf>
    <xf numFmtId="2" fontId="10" fillId="6" borderId="25" xfId="0" applyNumberFormat="1" applyFont="1" applyFill="1" applyBorder="1" applyAlignment="1">
      <alignment horizontal="center" vertical="center" wrapText="1"/>
    </xf>
    <xf numFmtId="2" fontId="10" fillId="6" borderId="12" xfId="0" applyNumberFormat="1" applyFont="1" applyFill="1" applyBorder="1" applyAlignment="1">
      <alignment horizontal="center" vertical="center" wrapText="1"/>
    </xf>
    <xf numFmtId="2" fontId="9" fillId="0" borderId="38" xfId="0" applyNumberFormat="1" applyFont="1" applyFill="1" applyBorder="1" applyAlignment="1">
      <alignment horizontal="center" vertical="center" wrapText="1"/>
    </xf>
    <xf numFmtId="2" fontId="9" fillId="0" borderId="39" xfId="0" applyNumberFormat="1" applyFont="1" applyFill="1" applyBorder="1" applyAlignment="1">
      <alignment horizontal="center" vertical="center" wrapText="1"/>
    </xf>
    <xf numFmtId="2" fontId="9" fillId="0" borderId="37" xfId="0" applyNumberFormat="1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34" xfId="0" applyFont="1" applyFill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 readingOrder="1"/>
    </xf>
    <xf numFmtId="0" fontId="5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 readingOrder="1"/>
    </xf>
    <xf numFmtId="0" fontId="3" fillId="0" borderId="21" xfId="0" applyFont="1" applyBorder="1" applyAlignment="1">
      <alignment horizontal="center" vertical="center" wrapText="1" readingOrder="1"/>
    </xf>
    <xf numFmtId="0" fontId="3" fillId="0" borderId="32" xfId="0" applyFont="1" applyBorder="1" applyAlignment="1">
      <alignment horizontal="center" vertical="center" wrapText="1" readingOrder="1"/>
    </xf>
    <xf numFmtId="0" fontId="3" fillId="0" borderId="33" xfId="0" applyFont="1" applyBorder="1" applyAlignment="1">
      <alignment horizontal="center" vertical="center" wrapText="1" readingOrder="1"/>
    </xf>
    <xf numFmtId="0" fontId="3" fillId="0" borderId="20" xfId="0" applyFont="1" applyFill="1" applyBorder="1" applyAlignment="1">
      <alignment horizontal="center" vertical="center" textRotation="90" wrapText="1" readingOrder="1"/>
    </xf>
    <xf numFmtId="0" fontId="3" fillId="0" borderId="21" xfId="0" applyFont="1" applyFill="1" applyBorder="1" applyAlignment="1">
      <alignment horizontal="center" vertical="center" textRotation="90" wrapText="1" readingOrder="1"/>
    </xf>
    <xf numFmtId="1" fontId="3" fillId="0" borderId="22" xfId="0" applyNumberFormat="1" applyFont="1" applyFill="1" applyBorder="1" applyAlignment="1">
      <alignment horizontal="center" vertical="center" wrapText="1" readingOrder="1"/>
    </xf>
    <xf numFmtId="1" fontId="3" fillId="0" borderId="23" xfId="0" applyNumberFormat="1" applyFont="1" applyFill="1" applyBorder="1" applyAlignment="1">
      <alignment horizontal="center" vertical="center" wrapText="1" readingOrder="1"/>
    </xf>
    <xf numFmtId="0" fontId="3" fillId="0" borderId="4" xfId="0" applyFont="1" applyFill="1" applyBorder="1" applyAlignment="1">
      <alignment horizontal="center" vertical="center" wrapText="1" readingOrder="1"/>
    </xf>
    <xf numFmtId="0" fontId="5" fillId="0" borderId="6" xfId="0" applyFont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 wrapText="1" readingOrder="1"/>
    </xf>
    <xf numFmtId="0" fontId="5" fillId="0" borderId="21" xfId="0" applyFont="1" applyBorder="1" applyAlignment="1">
      <alignment horizontal="center" vertical="center" wrapText="1"/>
    </xf>
    <xf numFmtId="2" fontId="14" fillId="0" borderId="26" xfId="0" applyNumberFormat="1" applyFont="1" applyFill="1" applyBorder="1" applyAlignment="1">
      <alignment horizontal="center" vertical="center" wrapText="1"/>
    </xf>
    <xf numFmtId="2" fontId="14" fillId="0" borderId="27" xfId="0" applyNumberFormat="1" applyFont="1" applyFill="1" applyBorder="1" applyAlignment="1">
      <alignment horizontal="center" vertical="center" wrapText="1"/>
    </xf>
    <xf numFmtId="2" fontId="13" fillId="0" borderId="10" xfId="0" applyNumberFormat="1" applyFont="1" applyFill="1" applyBorder="1" applyAlignment="1">
      <alignment horizontal="left" vertical="center" wrapText="1"/>
    </xf>
    <xf numFmtId="2" fontId="13" fillId="0" borderId="12" xfId="0" applyNumberFormat="1" applyFont="1" applyFill="1" applyBorder="1" applyAlignment="1">
      <alignment horizontal="left" vertical="center" wrapText="1"/>
    </xf>
    <xf numFmtId="0" fontId="13" fillId="0" borderId="13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3" fillId="0" borderId="14" xfId="0" applyFont="1" applyFill="1" applyBorder="1" applyAlignment="1">
      <alignment horizontal="center" vertical="center" wrapText="1"/>
    </xf>
    <xf numFmtId="0" fontId="13" fillId="0" borderId="18" xfId="0" applyFont="1" applyFill="1" applyBorder="1" applyAlignment="1">
      <alignment horizontal="center" vertical="center" wrapText="1" readingOrder="1"/>
    </xf>
    <xf numFmtId="0" fontId="14" fillId="0" borderId="19" xfId="0" applyFont="1" applyFill="1" applyBorder="1" applyAlignment="1">
      <alignment horizontal="center" vertical="center" wrapText="1"/>
    </xf>
    <xf numFmtId="0" fontId="13" fillId="0" borderId="20" xfId="0" applyFont="1" applyFill="1" applyBorder="1" applyAlignment="1">
      <alignment horizontal="center" vertical="center" wrapText="1" readingOrder="1"/>
    </xf>
    <xf numFmtId="0" fontId="13" fillId="0" borderId="21" xfId="0" applyFont="1" applyFill="1" applyBorder="1" applyAlignment="1">
      <alignment horizontal="center" vertical="center" wrapText="1" readingOrder="1"/>
    </xf>
    <xf numFmtId="0" fontId="13" fillId="0" borderId="32" xfId="0" applyFont="1" applyFill="1" applyBorder="1" applyAlignment="1">
      <alignment horizontal="center" vertical="center" wrapText="1" readingOrder="1"/>
    </xf>
    <xf numFmtId="0" fontId="13" fillId="0" borderId="33" xfId="0" applyFont="1" applyFill="1" applyBorder="1" applyAlignment="1">
      <alignment horizontal="center" vertical="center" wrapText="1" readingOrder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13" fillId="0" borderId="34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 readingOrder="1"/>
    </xf>
    <xf numFmtId="0" fontId="14" fillId="0" borderId="6" xfId="0" applyFont="1" applyFill="1" applyBorder="1" applyAlignment="1">
      <alignment horizontal="center" vertical="center" wrapText="1"/>
    </xf>
    <xf numFmtId="0" fontId="14" fillId="0" borderId="21" xfId="0" applyFont="1" applyFill="1" applyBorder="1" applyAlignment="1">
      <alignment horizontal="center" vertical="center" wrapText="1"/>
    </xf>
    <xf numFmtId="0" fontId="13" fillId="0" borderId="20" xfId="0" applyFont="1" applyFill="1" applyBorder="1" applyAlignment="1">
      <alignment horizontal="center" vertical="center" textRotation="90" wrapText="1" readingOrder="1"/>
    </xf>
    <xf numFmtId="0" fontId="13" fillId="0" borderId="21" xfId="0" applyFont="1" applyFill="1" applyBorder="1" applyAlignment="1">
      <alignment horizontal="center" vertical="center" textRotation="90" wrapText="1" readingOrder="1"/>
    </xf>
    <xf numFmtId="1" fontId="13" fillId="0" borderId="22" xfId="0" applyNumberFormat="1" applyFont="1" applyFill="1" applyBorder="1" applyAlignment="1">
      <alignment horizontal="center" vertical="center" wrapText="1" readingOrder="1"/>
    </xf>
    <xf numFmtId="1" fontId="13" fillId="0" borderId="23" xfId="0" applyNumberFormat="1" applyFont="1" applyFill="1" applyBorder="1" applyAlignment="1">
      <alignment horizontal="center" vertical="center" wrapText="1" readingOrder="1"/>
    </xf>
    <xf numFmtId="2" fontId="13" fillId="0" borderId="24" xfId="0" applyNumberFormat="1" applyFont="1" applyFill="1" applyBorder="1" applyAlignment="1">
      <alignment horizontal="center" vertical="center" wrapText="1"/>
    </xf>
    <xf numFmtId="2" fontId="13" fillId="0" borderId="25" xfId="0" applyNumberFormat="1" applyFont="1" applyFill="1" applyBorder="1" applyAlignment="1">
      <alignment horizontal="center" vertical="center" wrapText="1"/>
    </xf>
    <xf numFmtId="2" fontId="13" fillId="0" borderId="12" xfId="0" applyNumberFormat="1" applyFont="1" applyFill="1" applyBorder="1" applyAlignment="1">
      <alignment horizontal="center" vertical="center" wrapText="1"/>
    </xf>
    <xf numFmtId="2" fontId="13" fillId="0" borderId="35" xfId="0" applyNumberFormat="1" applyFont="1" applyFill="1" applyBorder="1" applyAlignment="1">
      <alignment horizontal="center" vertical="center" wrapText="1"/>
    </xf>
    <xf numFmtId="2" fontId="14" fillId="0" borderId="38" xfId="0" applyNumberFormat="1" applyFont="1" applyFill="1" applyBorder="1" applyAlignment="1">
      <alignment horizontal="center" vertical="center" wrapText="1"/>
    </xf>
    <xf numFmtId="2" fontId="14" fillId="0" borderId="39" xfId="0" applyNumberFormat="1" applyFont="1" applyFill="1" applyBorder="1" applyAlignment="1">
      <alignment horizontal="center" vertical="center" wrapText="1"/>
    </xf>
    <xf numFmtId="2" fontId="14" fillId="0" borderId="37" xfId="0" applyNumberFormat="1" applyFont="1" applyFill="1" applyBorder="1" applyAlignment="1">
      <alignment horizontal="center" vertical="center" wrapText="1"/>
    </xf>
  </cellXfs>
  <cellStyles count="3">
    <cellStyle name="Comma" xfId="2" builtinId="3"/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10</xdr:col>
      <xdr:colOff>294147</xdr:colOff>
      <xdr:row>8</xdr:row>
      <xdr:rowOff>126965</xdr:rowOff>
    </xdr:to>
    <xdr:sp macro="" textlink="">
      <xdr:nvSpPr>
        <xdr:cNvPr id="2" name="EsriDoNotEdit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0" y="0"/>
          <a:ext cx="6390147" cy="165096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DO NOT EDIT </a:t>
          </a:r>
        </a:p>
        <a:p>
          <a:pPr algn="ctr"/>
          <a:r>
            <a:rPr lang="en-U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 For Esri use only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AY93"/>
  <sheetViews>
    <sheetView tabSelected="1" zoomScaleNormal="100" zoomScaleSheetLayoutView="76" workbookViewId="0">
      <pane ySplit="3" topLeftCell="A4" activePane="bottomLeft" state="frozen"/>
      <selection pane="bottomLeft" activeCell="Q35" sqref="Q35"/>
    </sheetView>
  </sheetViews>
  <sheetFormatPr defaultColWidth="9.140625" defaultRowHeight="15" x14ac:dyDescent="0.25"/>
  <cols>
    <col min="1" max="1" width="13.140625" style="3" customWidth="1"/>
    <col min="2" max="2" width="23.140625" style="56" customWidth="1"/>
    <col min="3" max="3" width="40.42578125" style="56" bestFit="1" customWidth="1"/>
    <col min="4" max="4" width="9.5703125" style="3" bestFit="1" customWidth="1"/>
    <col min="5" max="5" width="11.5703125" style="57" bestFit="1" customWidth="1"/>
    <col min="6" max="6" width="13.5703125" style="58" customWidth="1"/>
    <col min="7" max="7" width="10.28515625" style="60" customWidth="1"/>
    <col min="8" max="8" width="10.42578125" style="60" bestFit="1" customWidth="1"/>
    <col min="9" max="9" width="9.5703125" style="60" bestFit="1" customWidth="1"/>
    <col min="10" max="10" width="10" style="60" customWidth="1"/>
    <col min="11" max="11" width="12" style="59" bestFit="1" customWidth="1"/>
    <col min="12" max="12" width="10.28515625" style="60" bestFit="1" customWidth="1"/>
    <col min="13" max="13" width="10.42578125" style="60" bestFit="1" customWidth="1"/>
    <col min="14" max="14" width="12.42578125" style="60" bestFit="1" customWidth="1"/>
    <col min="15" max="15" width="7.5703125" style="63" bestFit="1" customWidth="1"/>
    <col min="16" max="16" width="14.85546875" style="3" customWidth="1"/>
    <col min="17" max="17" width="9.5703125" style="3" customWidth="1"/>
    <col min="18" max="18" width="16.42578125" style="3" customWidth="1"/>
    <col min="19" max="16384" width="9.140625" style="3"/>
  </cols>
  <sheetData>
    <row r="1" spans="1:51" ht="19.5" thickBot="1" x14ac:dyDescent="0.35">
      <c r="A1" s="1" t="s">
        <v>83</v>
      </c>
      <c r="B1" s="1"/>
      <c r="C1" s="1"/>
      <c r="D1" s="1"/>
      <c r="E1" s="2"/>
      <c r="F1" s="2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51" s="4" customFormat="1" ht="24" customHeight="1" x14ac:dyDescent="0.25">
      <c r="A2" s="204" t="s">
        <v>4</v>
      </c>
      <c r="B2" s="206" t="s">
        <v>11</v>
      </c>
      <c r="C2" s="206" t="s">
        <v>8</v>
      </c>
      <c r="D2" s="200" t="s">
        <v>1</v>
      </c>
      <c r="E2" s="202" t="s">
        <v>3</v>
      </c>
      <c r="F2" s="188" t="s">
        <v>2</v>
      </c>
      <c r="G2" s="189"/>
      <c r="H2" s="189"/>
      <c r="I2" s="189"/>
      <c r="J2" s="190"/>
      <c r="K2" s="188" t="s">
        <v>19</v>
      </c>
      <c r="L2" s="189"/>
      <c r="M2" s="189"/>
      <c r="N2" s="189"/>
      <c r="O2" s="190"/>
      <c r="P2" s="194" t="s">
        <v>17</v>
      </c>
      <c r="Q2" s="196" t="s">
        <v>5</v>
      </c>
      <c r="R2" s="198" t="s">
        <v>6</v>
      </c>
    </row>
    <row r="3" spans="1:51" s="10" customFormat="1" ht="48" customHeight="1" x14ac:dyDescent="0.25">
      <c r="A3" s="205"/>
      <c r="B3" s="207"/>
      <c r="C3" s="207"/>
      <c r="D3" s="201"/>
      <c r="E3" s="203"/>
      <c r="F3" s="5" t="s">
        <v>12</v>
      </c>
      <c r="G3" s="6" t="s">
        <v>13</v>
      </c>
      <c r="H3" s="6" t="s">
        <v>14</v>
      </c>
      <c r="I3" s="6" t="s">
        <v>15</v>
      </c>
      <c r="J3" s="7" t="s">
        <v>16</v>
      </c>
      <c r="K3" s="8" t="s">
        <v>25</v>
      </c>
      <c r="L3" s="6" t="s">
        <v>13</v>
      </c>
      <c r="M3" s="6" t="s">
        <v>14</v>
      </c>
      <c r="N3" s="6" t="s">
        <v>15</v>
      </c>
      <c r="O3" s="9" t="s">
        <v>16</v>
      </c>
      <c r="P3" s="195"/>
      <c r="Q3" s="197"/>
      <c r="R3" s="199"/>
    </row>
    <row r="4" spans="1:51" s="11" customFormat="1" ht="25.15" customHeight="1" x14ac:dyDescent="0.25">
      <c r="A4" s="191" t="s">
        <v>18</v>
      </c>
      <c r="B4" s="192"/>
      <c r="C4" s="192"/>
      <c r="D4" s="192"/>
      <c r="E4" s="192"/>
      <c r="F4" s="192"/>
      <c r="G4" s="192"/>
      <c r="H4" s="192"/>
      <c r="I4" s="192"/>
      <c r="J4" s="192"/>
      <c r="K4" s="192"/>
      <c r="L4" s="192"/>
      <c r="M4" s="192"/>
      <c r="N4" s="192"/>
      <c r="O4" s="192"/>
      <c r="P4" s="192"/>
      <c r="Q4" s="192"/>
      <c r="R4" s="193"/>
    </row>
    <row r="5" spans="1:51" s="11" customFormat="1" ht="25.15" customHeight="1" x14ac:dyDescent="0.2">
      <c r="A5" s="176" t="s">
        <v>23</v>
      </c>
      <c r="B5" s="12" t="s">
        <v>52</v>
      </c>
      <c r="C5" s="12" t="s">
        <v>60</v>
      </c>
      <c r="D5" s="13" t="s">
        <v>61</v>
      </c>
      <c r="E5" s="14">
        <v>2</v>
      </c>
      <c r="F5" s="15">
        <v>2</v>
      </c>
      <c r="G5" s="16">
        <v>1</v>
      </c>
      <c r="H5" s="16">
        <v>2</v>
      </c>
      <c r="I5" s="152">
        <v>2.5</v>
      </c>
      <c r="J5" s="14">
        <v>5</v>
      </c>
      <c r="K5" s="15">
        <v>0</v>
      </c>
      <c r="L5" s="16">
        <v>0</v>
      </c>
      <c r="M5" s="16">
        <v>0</v>
      </c>
      <c r="N5" s="16">
        <v>0</v>
      </c>
      <c r="O5" s="17">
        <v>0</v>
      </c>
      <c r="P5" s="18">
        <v>5</v>
      </c>
      <c r="Q5" s="148">
        <v>58.88</v>
      </c>
      <c r="R5" s="149">
        <f>P5*Q5</f>
        <v>294.40000000000003</v>
      </c>
    </row>
    <row r="6" spans="1:51" s="19" customFormat="1" ht="38.25" customHeight="1" x14ac:dyDescent="0.2">
      <c r="A6" s="177"/>
      <c r="B6" s="12" t="s">
        <v>52</v>
      </c>
      <c r="C6" s="12" t="s">
        <v>26</v>
      </c>
      <c r="D6" s="13" t="s">
        <v>65</v>
      </c>
      <c r="E6" s="14">
        <v>5</v>
      </c>
      <c r="F6" s="15">
        <v>5</v>
      </c>
      <c r="G6" s="16">
        <v>1</v>
      </c>
      <c r="H6" s="16">
        <v>5</v>
      </c>
      <c r="I6" s="16">
        <v>4</v>
      </c>
      <c r="J6" s="14">
        <f t="shared" ref="J6:J15" si="0">+H6*I6</f>
        <v>20</v>
      </c>
      <c r="K6" s="15">
        <f t="shared" ref="K6:K15" si="1">+E6-F6</f>
        <v>0</v>
      </c>
      <c r="L6" s="16">
        <v>0</v>
      </c>
      <c r="M6" s="16">
        <f t="shared" ref="M6" si="2">+K6*L6</f>
        <v>0</v>
      </c>
      <c r="N6" s="16">
        <f>0</f>
        <v>0</v>
      </c>
      <c r="O6" s="17">
        <f t="shared" ref="O6" si="3">M6*N6</f>
        <v>0</v>
      </c>
      <c r="P6" s="18">
        <f t="shared" ref="P6:P22" si="4">+O6+J6</f>
        <v>20</v>
      </c>
      <c r="Q6" s="148">
        <v>58.88</v>
      </c>
      <c r="R6" s="149">
        <f t="shared" ref="R6:R11" si="5">Q6*P6</f>
        <v>1177.6000000000001</v>
      </c>
    </row>
    <row r="7" spans="1:51" s="19" customFormat="1" ht="74.25" customHeight="1" x14ac:dyDescent="0.2">
      <c r="A7" s="177"/>
      <c r="B7" s="12" t="s">
        <v>53</v>
      </c>
      <c r="C7" s="12" t="s">
        <v>38</v>
      </c>
      <c r="D7" s="13" t="s">
        <v>70</v>
      </c>
      <c r="E7" s="14">
        <v>15</v>
      </c>
      <c r="F7" s="15">
        <v>15</v>
      </c>
      <c r="G7" s="16">
        <v>1</v>
      </c>
      <c r="H7" s="16">
        <v>15</v>
      </c>
      <c r="I7" s="16">
        <v>3</v>
      </c>
      <c r="J7" s="14">
        <f t="shared" si="0"/>
        <v>45</v>
      </c>
      <c r="K7" s="15">
        <f t="shared" si="1"/>
        <v>0</v>
      </c>
      <c r="L7" s="16">
        <v>0</v>
      </c>
      <c r="M7" s="16">
        <f t="shared" ref="M7:M21" si="6">+K7*L7</f>
        <v>0</v>
      </c>
      <c r="N7" s="16">
        <f>0</f>
        <v>0</v>
      </c>
      <c r="O7" s="17">
        <f t="shared" ref="O7" si="7">M7*N7</f>
        <v>0</v>
      </c>
      <c r="P7" s="18">
        <f t="shared" si="4"/>
        <v>45</v>
      </c>
      <c r="Q7" s="148">
        <v>58.88</v>
      </c>
      <c r="R7" s="149">
        <f t="shared" si="5"/>
        <v>2649.6</v>
      </c>
    </row>
    <row r="8" spans="1:51" s="19" customFormat="1" ht="71.25" customHeight="1" x14ac:dyDescent="0.2">
      <c r="A8" s="177"/>
      <c r="B8" s="30" t="s">
        <v>41</v>
      </c>
      <c r="C8" s="30" t="s">
        <v>38</v>
      </c>
      <c r="D8" s="13" t="s">
        <v>70</v>
      </c>
      <c r="E8" s="14">
        <v>15</v>
      </c>
      <c r="F8" s="15">
        <v>15</v>
      </c>
      <c r="G8" s="16">
        <v>1</v>
      </c>
      <c r="H8" s="16">
        <v>15</v>
      </c>
      <c r="I8" s="16">
        <v>1</v>
      </c>
      <c r="J8" s="14">
        <f t="shared" si="0"/>
        <v>15</v>
      </c>
      <c r="K8" s="15">
        <v>0</v>
      </c>
      <c r="L8" s="16">
        <v>0</v>
      </c>
      <c r="M8" s="16">
        <v>0</v>
      </c>
      <c r="N8" s="16">
        <v>0</v>
      </c>
      <c r="O8" s="17">
        <v>0</v>
      </c>
      <c r="P8" s="18">
        <f t="shared" si="4"/>
        <v>15</v>
      </c>
      <c r="Q8" s="148">
        <v>58.88</v>
      </c>
      <c r="R8" s="149">
        <f t="shared" si="5"/>
        <v>883.2</v>
      </c>
    </row>
    <row r="9" spans="1:51" s="28" customFormat="1" ht="25.15" customHeight="1" x14ac:dyDescent="0.2">
      <c r="A9" s="177"/>
      <c r="B9" s="171" t="s">
        <v>36</v>
      </c>
      <c r="C9" s="172"/>
      <c r="D9" s="20"/>
      <c r="E9" s="21">
        <v>32</v>
      </c>
      <c r="F9" s="22">
        <v>32</v>
      </c>
      <c r="G9" s="146">
        <f>SUM(H9/F9)</f>
        <v>1.15625</v>
      </c>
      <c r="H9" s="23">
        <f>SUM(H5:H8)</f>
        <v>37</v>
      </c>
      <c r="I9" s="24">
        <f>J9/H9</f>
        <v>2.2972972972972974</v>
      </c>
      <c r="J9" s="21">
        <f>SUM(J5:J8)</f>
        <v>85</v>
      </c>
      <c r="K9" s="22">
        <v>0</v>
      </c>
      <c r="L9" s="23">
        <v>0</v>
      </c>
      <c r="M9" s="23">
        <v>0</v>
      </c>
      <c r="N9" s="23">
        <v>0</v>
      </c>
      <c r="O9" s="25">
        <v>0</v>
      </c>
      <c r="P9" s="26">
        <f>SUM(P5:P8)</f>
        <v>85</v>
      </c>
      <c r="Q9" s="150" t="s">
        <v>7</v>
      </c>
      <c r="R9" s="151">
        <f>SUM(R5:R8)</f>
        <v>5004.8</v>
      </c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27"/>
      <c r="AP9" s="27"/>
      <c r="AQ9" s="27"/>
      <c r="AR9" s="27"/>
      <c r="AS9" s="27"/>
      <c r="AT9" s="27"/>
      <c r="AU9" s="27"/>
      <c r="AV9" s="27"/>
      <c r="AW9" s="27"/>
      <c r="AX9" s="27"/>
      <c r="AY9" s="27"/>
    </row>
    <row r="10" spans="1:51" s="29" customFormat="1" ht="36" customHeight="1" x14ac:dyDescent="0.2">
      <c r="A10" s="177"/>
      <c r="B10" s="30" t="s">
        <v>57</v>
      </c>
      <c r="C10" s="30" t="s">
        <v>26</v>
      </c>
      <c r="D10" s="13" t="s">
        <v>65</v>
      </c>
      <c r="E10" s="14">
        <v>4</v>
      </c>
      <c r="F10" s="15">
        <v>4</v>
      </c>
      <c r="G10" s="16">
        <v>1</v>
      </c>
      <c r="H10" s="16">
        <v>4</v>
      </c>
      <c r="I10" s="16">
        <v>4</v>
      </c>
      <c r="J10" s="14">
        <f t="shared" ref="J10:J11" si="8">+H10*I10</f>
        <v>16</v>
      </c>
      <c r="K10" s="15">
        <f t="shared" ref="K10:K11" si="9">+E10-F10</f>
        <v>0</v>
      </c>
      <c r="L10" s="16">
        <v>0</v>
      </c>
      <c r="M10" s="16">
        <f t="shared" ref="M10:M11" si="10">+K10*L10</f>
        <v>0</v>
      </c>
      <c r="N10" s="16">
        <f>0</f>
        <v>0</v>
      </c>
      <c r="O10" s="17">
        <f t="shared" ref="O10:O11" si="11">M10*N10</f>
        <v>0</v>
      </c>
      <c r="P10" s="18">
        <f t="shared" ref="P10:P11" si="12">+O10+J10</f>
        <v>16</v>
      </c>
      <c r="Q10" s="148">
        <v>58.88</v>
      </c>
      <c r="R10" s="149">
        <f t="shared" si="5"/>
        <v>942.08</v>
      </c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</row>
    <row r="11" spans="1:51" s="29" customFormat="1" ht="90" customHeight="1" x14ac:dyDescent="0.2">
      <c r="A11" s="177"/>
      <c r="B11" s="30" t="s">
        <v>42</v>
      </c>
      <c r="C11" s="30" t="s">
        <v>40</v>
      </c>
      <c r="D11" s="13" t="s">
        <v>70</v>
      </c>
      <c r="E11" s="14">
        <v>12</v>
      </c>
      <c r="F11" s="15">
        <v>12</v>
      </c>
      <c r="G11" s="16">
        <v>1</v>
      </c>
      <c r="H11" s="16">
        <v>12</v>
      </c>
      <c r="I11" s="16">
        <v>3</v>
      </c>
      <c r="J11" s="14">
        <f t="shared" si="8"/>
        <v>36</v>
      </c>
      <c r="K11" s="15">
        <f t="shared" si="9"/>
        <v>0</v>
      </c>
      <c r="L11" s="16">
        <v>0</v>
      </c>
      <c r="M11" s="16">
        <f t="shared" si="10"/>
        <v>0</v>
      </c>
      <c r="N11" s="16">
        <f>0</f>
        <v>0</v>
      </c>
      <c r="O11" s="17">
        <f t="shared" si="11"/>
        <v>0</v>
      </c>
      <c r="P11" s="18">
        <f t="shared" si="12"/>
        <v>36</v>
      </c>
      <c r="Q11" s="148">
        <v>58.88</v>
      </c>
      <c r="R11" s="149">
        <f t="shared" si="5"/>
        <v>2119.6800000000003</v>
      </c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</row>
    <row r="12" spans="1:51" s="28" customFormat="1" ht="28.5" customHeight="1" x14ac:dyDescent="0.2">
      <c r="A12" s="177"/>
      <c r="B12" s="171" t="s">
        <v>35</v>
      </c>
      <c r="C12" s="172"/>
      <c r="D12" s="20"/>
      <c r="E12" s="21">
        <f>SUM(E11)</f>
        <v>12</v>
      </c>
      <c r="F12" s="22">
        <v>12</v>
      </c>
      <c r="G12" s="20">
        <f>H12/F12</f>
        <v>1.3333333333333333</v>
      </c>
      <c r="H12" s="23">
        <f>SUM(H10:H11)</f>
        <v>16</v>
      </c>
      <c r="I12" s="20">
        <f>J12/H12</f>
        <v>3.25</v>
      </c>
      <c r="J12" s="21">
        <f>SUM(J10:J11)</f>
        <v>52</v>
      </c>
      <c r="K12" s="22">
        <v>0</v>
      </c>
      <c r="L12" s="23">
        <v>0</v>
      </c>
      <c r="M12" s="23">
        <v>0</v>
      </c>
      <c r="N12" s="23">
        <v>0</v>
      </c>
      <c r="O12" s="25">
        <v>0</v>
      </c>
      <c r="P12" s="26">
        <f>SUM(P10:P11)</f>
        <v>52</v>
      </c>
      <c r="Q12" s="150" t="s">
        <v>7</v>
      </c>
      <c r="R12" s="151">
        <f>R10+R11</f>
        <v>3061.76</v>
      </c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  <c r="AI12" s="27"/>
      <c r="AJ12" s="27"/>
      <c r="AK12" s="27"/>
      <c r="AL12" s="27"/>
      <c r="AM12" s="27"/>
      <c r="AN12" s="27"/>
      <c r="AO12" s="27"/>
      <c r="AP12" s="27"/>
      <c r="AQ12" s="27"/>
      <c r="AR12" s="27"/>
      <c r="AS12" s="27"/>
      <c r="AT12" s="27"/>
      <c r="AU12" s="27"/>
      <c r="AV12" s="27"/>
      <c r="AW12" s="27"/>
      <c r="AX12" s="27"/>
      <c r="AY12" s="27"/>
    </row>
    <row r="13" spans="1:51" s="29" customFormat="1" ht="25.15" customHeight="1" x14ac:dyDescent="0.2">
      <c r="A13" s="177"/>
      <c r="B13" s="12" t="s">
        <v>43</v>
      </c>
      <c r="C13" s="30" t="s">
        <v>60</v>
      </c>
      <c r="D13" s="13" t="s">
        <v>61</v>
      </c>
      <c r="E13" s="14">
        <v>2</v>
      </c>
      <c r="F13" s="15">
        <v>2</v>
      </c>
      <c r="G13" s="16">
        <v>1</v>
      </c>
      <c r="H13" s="16">
        <v>2</v>
      </c>
      <c r="I13" s="152">
        <v>1.5</v>
      </c>
      <c r="J13" s="14">
        <v>3</v>
      </c>
      <c r="K13" s="15">
        <f t="shared" si="1"/>
        <v>0</v>
      </c>
      <c r="L13" s="16">
        <v>0</v>
      </c>
      <c r="M13" s="16">
        <f t="shared" ref="M13:M15" si="13">+K13*L13</f>
        <v>0</v>
      </c>
      <c r="N13" s="16">
        <f>0</f>
        <v>0</v>
      </c>
      <c r="O13" s="17">
        <f t="shared" ref="O13:O15" si="14">M13*N13</f>
        <v>0</v>
      </c>
      <c r="P13" s="154">
        <f>J13</f>
        <v>3</v>
      </c>
      <c r="Q13" s="155">
        <v>46.21</v>
      </c>
      <c r="R13" s="149">
        <f t="shared" ref="R13:R15" si="15">Q13*P13</f>
        <v>138.63</v>
      </c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  <c r="AQ13" s="19"/>
      <c r="AR13" s="19"/>
      <c r="AS13" s="19"/>
      <c r="AT13" s="19"/>
      <c r="AU13" s="19"/>
      <c r="AV13" s="19"/>
      <c r="AW13" s="19"/>
      <c r="AX13" s="19"/>
      <c r="AY13" s="19"/>
    </row>
    <row r="14" spans="1:51" s="29" customFormat="1" ht="25.15" customHeight="1" x14ac:dyDescent="0.2">
      <c r="A14" s="177"/>
      <c r="B14" s="12" t="s">
        <v>43</v>
      </c>
      <c r="C14" s="30" t="s">
        <v>9</v>
      </c>
      <c r="D14" s="13" t="s">
        <v>69</v>
      </c>
      <c r="E14" s="14">
        <v>5</v>
      </c>
      <c r="F14" s="15">
        <v>5</v>
      </c>
      <c r="G14" s="16">
        <v>1</v>
      </c>
      <c r="H14" s="16">
        <f t="shared" ref="H14:H15" si="16">+F14*G14</f>
        <v>5</v>
      </c>
      <c r="I14" s="16">
        <v>3</v>
      </c>
      <c r="J14" s="14">
        <f t="shared" si="0"/>
        <v>15</v>
      </c>
      <c r="K14" s="15">
        <f t="shared" si="1"/>
        <v>0</v>
      </c>
      <c r="L14" s="16">
        <v>0</v>
      </c>
      <c r="M14" s="16">
        <f t="shared" si="13"/>
        <v>0</v>
      </c>
      <c r="N14" s="16">
        <f>0</f>
        <v>0</v>
      </c>
      <c r="O14" s="17">
        <f t="shared" si="14"/>
        <v>0</v>
      </c>
      <c r="P14" s="18">
        <f t="shared" ref="P14:P15" si="17">+O14+J14</f>
        <v>15</v>
      </c>
      <c r="Q14" s="155">
        <v>46.21</v>
      </c>
      <c r="R14" s="149">
        <f t="shared" si="15"/>
        <v>693.15</v>
      </c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/>
      <c r="AR14" s="19"/>
      <c r="AS14" s="19"/>
      <c r="AT14" s="19"/>
      <c r="AU14" s="19"/>
      <c r="AV14" s="19"/>
      <c r="AW14" s="19"/>
      <c r="AX14" s="19"/>
      <c r="AY14" s="19"/>
    </row>
    <row r="15" spans="1:51" s="29" customFormat="1" ht="25.15" customHeight="1" x14ac:dyDescent="0.2">
      <c r="A15" s="177"/>
      <c r="B15" s="30" t="s">
        <v>44</v>
      </c>
      <c r="C15" s="30" t="s">
        <v>39</v>
      </c>
      <c r="D15" s="13" t="s">
        <v>68</v>
      </c>
      <c r="E15" s="14">
        <v>5</v>
      </c>
      <c r="F15" s="15">
        <v>5</v>
      </c>
      <c r="G15" s="16">
        <v>2</v>
      </c>
      <c r="H15" s="16">
        <f t="shared" si="16"/>
        <v>10</v>
      </c>
      <c r="I15" s="16">
        <v>4</v>
      </c>
      <c r="J15" s="14">
        <f t="shared" si="0"/>
        <v>40</v>
      </c>
      <c r="K15" s="15">
        <f t="shared" si="1"/>
        <v>0</v>
      </c>
      <c r="L15" s="16">
        <v>0</v>
      </c>
      <c r="M15" s="16">
        <f t="shared" si="13"/>
        <v>0</v>
      </c>
      <c r="N15" s="16">
        <f>0</f>
        <v>0</v>
      </c>
      <c r="O15" s="17">
        <f t="shared" si="14"/>
        <v>0</v>
      </c>
      <c r="P15" s="18">
        <f t="shared" si="17"/>
        <v>40</v>
      </c>
      <c r="Q15" s="155">
        <v>44.53</v>
      </c>
      <c r="R15" s="149">
        <f t="shared" si="15"/>
        <v>1781.2</v>
      </c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9"/>
      <c r="AS15" s="19"/>
      <c r="AT15" s="19"/>
      <c r="AU15" s="19"/>
      <c r="AV15" s="19"/>
      <c r="AW15" s="19"/>
      <c r="AX15" s="19"/>
      <c r="AY15" s="19"/>
    </row>
    <row r="16" spans="1:51" s="28" customFormat="1" ht="25.15" customHeight="1" x14ac:dyDescent="0.2">
      <c r="A16" s="177"/>
      <c r="B16" s="171" t="s">
        <v>34</v>
      </c>
      <c r="C16" s="172"/>
      <c r="D16" s="20"/>
      <c r="E16" s="21">
        <v>12</v>
      </c>
      <c r="F16" s="22">
        <v>12</v>
      </c>
      <c r="G16" s="20">
        <f>H16/F16</f>
        <v>1.4166666666666667</v>
      </c>
      <c r="H16" s="23">
        <f>SUM(H13:H15)</f>
        <v>17</v>
      </c>
      <c r="I16" s="20">
        <f>J16/H16</f>
        <v>3.4117647058823528</v>
      </c>
      <c r="J16" s="21">
        <f>SUM(J13:J15)</f>
        <v>58</v>
      </c>
      <c r="K16" s="22">
        <v>0</v>
      </c>
      <c r="L16" s="23">
        <v>0</v>
      </c>
      <c r="M16" s="23">
        <v>0</v>
      </c>
      <c r="N16" s="23">
        <v>0</v>
      </c>
      <c r="O16" s="25">
        <v>0</v>
      </c>
      <c r="P16" s="26">
        <f>SUM(P13:P15)</f>
        <v>58</v>
      </c>
      <c r="Q16" s="150" t="s">
        <v>7</v>
      </c>
      <c r="R16" s="151">
        <f>SUM(R13:R15)</f>
        <v>2612.98</v>
      </c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27"/>
      <c r="AK16" s="27"/>
      <c r="AL16" s="27"/>
      <c r="AM16" s="27"/>
      <c r="AN16" s="27"/>
      <c r="AO16" s="27"/>
      <c r="AP16" s="27"/>
      <c r="AQ16" s="27"/>
      <c r="AR16" s="27"/>
      <c r="AS16" s="27"/>
      <c r="AT16" s="27"/>
      <c r="AU16" s="27"/>
      <c r="AV16" s="27"/>
      <c r="AW16" s="27"/>
      <c r="AX16" s="27"/>
      <c r="AY16" s="27"/>
    </row>
    <row r="17" spans="1:51" s="28" customFormat="1" ht="25.15" customHeight="1" x14ac:dyDescent="0.2">
      <c r="A17" s="177"/>
      <c r="B17" s="12" t="s">
        <v>62</v>
      </c>
      <c r="C17" s="12" t="s">
        <v>60</v>
      </c>
      <c r="D17" s="13" t="s">
        <v>61</v>
      </c>
      <c r="E17" s="14">
        <v>1</v>
      </c>
      <c r="F17" s="15">
        <v>1</v>
      </c>
      <c r="G17" s="16">
        <v>1</v>
      </c>
      <c r="H17" s="16">
        <v>1</v>
      </c>
      <c r="I17" s="152">
        <v>1.5</v>
      </c>
      <c r="J17" s="153">
        <v>1.5</v>
      </c>
      <c r="K17" s="15">
        <v>0</v>
      </c>
      <c r="L17" s="16">
        <v>0</v>
      </c>
      <c r="M17" s="16">
        <v>0</v>
      </c>
      <c r="N17" s="16">
        <v>0</v>
      </c>
      <c r="O17" s="17">
        <v>0</v>
      </c>
      <c r="P17" s="154">
        <v>1.5</v>
      </c>
      <c r="Q17" s="155">
        <v>35.049999999999997</v>
      </c>
      <c r="R17" s="149">
        <f t="shared" ref="R17:R22" si="18">Q17*P17</f>
        <v>52.574999999999996</v>
      </c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  <c r="AF17" s="27"/>
      <c r="AG17" s="27"/>
      <c r="AH17" s="27"/>
      <c r="AI17" s="27"/>
      <c r="AJ17" s="27"/>
      <c r="AK17" s="27"/>
      <c r="AL17" s="27"/>
      <c r="AM17" s="27"/>
      <c r="AN17" s="27"/>
      <c r="AO17" s="27"/>
      <c r="AP17" s="27"/>
      <c r="AQ17" s="27"/>
      <c r="AR17" s="27"/>
      <c r="AS17" s="27"/>
      <c r="AT17" s="27"/>
      <c r="AU17" s="27"/>
      <c r="AV17" s="27"/>
      <c r="AW17" s="27"/>
      <c r="AX17" s="27"/>
      <c r="AY17" s="27"/>
    </row>
    <row r="18" spans="1:51" s="19" customFormat="1" ht="34.5" customHeight="1" x14ac:dyDescent="0.2">
      <c r="A18" s="177"/>
      <c r="B18" s="12" t="s">
        <v>54</v>
      </c>
      <c r="C18" s="12" t="s">
        <v>27</v>
      </c>
      <c r="D18" s="13" t="s">
        <v>65</v>
      </c>
      <c r="E18" s="14">
        <v>10</v>
      </c>
      <c r="F18" s="15">
        <v>10</v>
      </c>
      <c r="G18" s="16">
        <v>1</v>
      </c>
      <c r="H18" s="16">
        <v>10</v>
      </c>
      <c r="I18" s="16">
        <v>2</v>
      </c>
      <c r="J18" s="14">
        <f>H18*I18</f>
        <v>20</v>
      </c>
      <c r="K18" s="15">
        <f t="shared" ref="K18:K22" si="19">+E18-F18</f>
        <v>0</v>
      </c>
      <c r="L18" s="16">
        <v>0</v>
      </c>
      <c r="M18" s="16">
        <f t="shared" si="6"/>
        <v>0</v>
      </c>
      <c r="N18" s="16">
        <v>0</v>
      </c>
      <c r="O18" s="17">
        <f t="shared" ref="O18:O21" si="20">M18*N18</f>
        <v>0</v>
      </c>
      <c r="P18" s="18">
        <f t="shared" si="4"/>
        <v>20</v>
      </c>
      <c r="Q18" s="155">
        <v>35.049999999999997</v>
      </c>
      <c r="R18" s="149">
        <f t="shared" si="18"/>
        <v>701</v>
      </c>
    </row>
    <row r="19" spans="1:51" s="19" customFormat="1" ht="57.75" customHeight="1" x14ac:dyDescent="0.2">
      <c r="A19" s="177"/>
      <c r="B19" s="12" t="s">
        <v>55</v>
      </c>
      <c r="C19" s="12" t="s">
        <v>20</v>
      </c>
      <c r="D19" s="13" t="s">
        <v>66</v>
      </c>
      <c r="E19" s="14">
        <v>10</v>
      </c>
      <c r="F19" s="15">
        <v>10</v>
      </c>
      <c r="G19" s="16">
        <v>1</v>
      </c>
      <c r="H19" s="16">
        <v>10</v>
      </c>
      <c r="I19" s="16">
        <v>1</v>
      </c>
      <c r="J19" s="14">
        <f t="shared" ref="J19:J22" si="21">H19*I19</f>
        <v>10</v>
      </c>
      <c r="K19" s="15">
        <f t="shared" si="19"/>
        <v>0</v>
      </c>
      <c r="L19" s="16">
        <v>0</v>
      </c>
      <c r="M19" s="16">
        <f t="shared" si="6"/>
        <v>0</v>
      </c>
      <c r="N19" s="16">
        <v>0</v>
      </c>
      <c r="O19" s="17">
        <f t="shared" si="20"/>
        <v>0</v>
      </c>
      <c r="P19" s="18">
        <f t="shared" si="4"/>
        <v>10</v>
      </c>
      <c r="Q19" s="155">
        <v>35.049999999999997</v>
      </c>
      <c r="R19" s="149">
        <f t="shared" si="18"/>
        <v>350.5</v>
      </c>
      <c r="T19" s="31"/>
    </row>
    <row r="20" spans="1:51" s="19" customFormat="1" ht="57.75" customHeight="1" x14ac:dyDescent="0.2">
      <c r="A20" s="177"/>
      <c r="B20" s="12" t="s">
        <v>63</v>
      </c>
      <c r="C20" s="12" t="s">
        <v>60</v>
      </c>
      <c r="D20" s="13" t="s">
        <v>61</v>
      </c>
      <c r="E20" s="14">
        <v>2</v>
      </c>
      <c r="F20" s="15">
        <v>2</v>
      </c>
      <c r="G20" s="16">
        <v>1</v>
      </c>
      <c r="H20" s="16">
        <v>2</v>
      </c>
      <c r="I20" s="152">
        <v>2.5</v>
      </c>
      <c r="J20" s="14">
        <v>5</v>
      </c>
      <c r="K20" s="15">
        <v>0</v>
      </c>
      <c r="L20" s="16">
        <v>0</v>
      </c>
      <c r="M20" s="16">
        <v>0</v>
      </c>
      <c r="N20" s="16">
        <v>0</v>
      </c>
      <c r="O20" s="17">
        <v>0</v>
      </c>
      <c r="P20" s="18">
        <v>5</v>
      </c>
      <c r="Q20" s="155">
        <v>22.55</v>
      </c>
      <c r="R20" s="149">
        <f t="shared" si="18"/>
        <v>112.75</v>
      </c>
      <c r="T20" s="31"/>
    </row>
    <row r="21" spans="1:51" s="19" customFormat="1" ht="51" customHeight="1" x14ac:dyDescent="0.2">
      <c r="A21" s="177"/>
      <c r="B21" s="12" t="s">
        <v>45</v>
      </c>
      <c r="C21" s="12" t="s">
        <v>22</v>
      </c>
      <c r="D21" s="13" t="s">
        <v>64</v>
      </c>
      <c r="E21" s="14">
        <v>50</v>
      </c>
      <c r="F21" s="15">
        <v>50</v>
      </c>
      <c r="G21" s="16">
        <v>1</v>
      </c>
      <c r="H21" s="16">
        <v>50</v>
      </c>
      <c r="I21" s="16">
        <v>2</v>
      </c>
      <c r="J21" s="14">
        <f t="shared" si="21"/>
        <v>100</v>
      </c>
      <c r="K21" s="15">
        <f t="shared" si="19"/>
        <v>0</v>
      </c>
      <c r="L21" s="16">
        <v>0</v>
      </c>
      <c r="M21" s="16">
        <f t="shared" si="6"/>
        <v>0</v>
      </c>
      <c r="N21" s="16">
        <v>0</v>
      </c>
      <c r="O21" s="17">
        <f t="shared" si="20"/>
        <v>0</v>
      </c>
      <c r="P21" s="18">
        <f t="shared" si="4"/>
        <v>100</v>
      </c>
      <c r="Q21" s="155">
        <v>22.55</v>
      </c>
      <c r="R21" s="149">
        <f t="shared" si="18"/>
        <v>2255</v>
      </c>
    </row>
    <row r="22" spans="1:51" s="19" customFormat="1" ht="25.15" customHeight="1" x14ac:dyDescent="0.2">
      <c r="A22" s="177"/>
      <c r="B22" s="12" t="s">
        <v>46</v>
      </c>
      <c r="C22" s="30" t="s">
        <v>37</v>
      </c>
      <c r="D22" s="13" t="s">
        <v>67</v>
      </c>
      <c r="E22" s="14">
        <v>10</v>
      </c>
      <c r="F22" s="15">
        <v>10</v>
      </c>
      <c r="G22" s="16">
        <v>1</v>
      </c>
      <c r="H22" s="16">
        <v>10</v>
      </c>
      <c r="I22" s="16">
        <v>4</v>
      </c>
      <c r="J22" s="14">
        <f t="shared" si="21"/>
        <v>40</v>
      </c>
      <c r="K22" s="15">
        <f t="shared" si="19"/>
        <v>0</v>
      </c>
      <c r="L22" s="16">
        <v>0</v>
      </c>
      <c r="M22" s="16">
        <v>0</v>
      </c>
      <c r="N22" s="16">
        <v>0</v>
      </c>
      <c r="O22" s="17">
        <v>0</v>
      </c>
      <c r="P22" s="18">
        <f t="shared" si="4"/>
        <v>40</v>
      </c>
      <c r="Q22" s="155">
        <v>22.55</v>
      </c>
      <c r="R22" s="149">
        <f t="shared" si="18"/>
        <v>902</v>
      </c>
    </row>
    <row r="23" spans="1:51" s="28" customFormat="1" ht="25.15" customHeight="1" x14ac:dyDescent="0.2">
      <c r="A23" s="178"/>
      <c r="B23" s="171" t="s">
        <v>33</v>
      </c>
      <c r="C23" s="172"/>
      <c r="D23" s="20"/>
      <c r="E23" s="21">
        <v>73</v>
      </c>
      <c r="F23" s="22">
        <f>SUM(E23)</f>
        <v>73</v>
      </c>
      <c r="G23" s="20">
        <f>H23/F23</f>
        <v>1</v>
      </c>
      <c r="H23" s="23">
        <v>73</v>
      </c>
      <c r="I23" s="20">
        <f>J23/H23</f>
        <v>2.4178082191780823</v>
      </c>
      <c r="J23" s="166">
        <f>SUM(J17:J22)</f>
        <v>176.5</v>
      </c>
      <c r="K23" s="22">
        <v>0</v>
      </c>
      <c r="L23" s="23">
        <v>0</v>
      </c>
      <c r="M23" s="23">
        <v>0</v>
      </c>
      <c r="N23" s="23">
        <v>0</v>
      </c>
      <c r="O23" s="25">
        <v>0</v>
      </c>
      <c r="P23" s="167">
        <f>SUM(P17:P22)</f>
        <v>176.5</v>
      </c>
      <c r="Q23" s="150" t="s">
        <v>7</v>
      </c>
      <c r="R23" s="151">
        <f>SUM(R17:R22)</f>
        <v>4373.8249999999998</v>
      </c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7"/>
      <c r="AJ23" s="27"/>
      <c r="AK23" s="27"/>
      <c r="AL23" s="27"/>
      <c r="AM23" s="27"/>
      <c r="AN23" s="27"/>
      <c r="AO23" s="27"/>
      <c r="AP23" s="27"/>
      <c r="AQ23" s="27"/>
      <c r="AR23" s="27"/>
      <c r="AS23" s="27"/>
      <c r="AT23" s="27"/>
      <c r="AU23" s="27"/>
      <c r="AV23" s="27"/>
      <c r="AW23" s="27"/>
      <c r="AX23" s="27"/>
      <c r="AY23" s="27"/>
    </row>
    <row r="24" spans="1:51" s="28" customFormat="1" ht="25.15" customHeight="1" x14ac:dyDescent="0.2">
      <c r="A24" s="182" t="s">
        <v>23</v>
      </c>
      <c r="B24" s="183"/>
      <c r="C24" s="184"/>
      <c r="D24" s="65"/>
      <c r="E24" s="66">
        <f>E23+E16+E9+E12</f>
        <v>129</v>
      </c>
      <c r="F24" s="68">
        <f>F23+F16+F9+F12</f>
        <v>129</v>
      </c>
      <c r="G24" s="67">
        <f>H24/F24</f>
        <v>1.1085271317829457</v>
      </c>
      <c r="H24" s="66">
        <f>SUM(H23+H16+H12+H9)</f>
        <v>143</v>
      </c>
      <c r="I24" s="169">
        <f>J24/H24</f>
        <v>2.5979020979020979</v>
      </c>
      <c r="J24" s="169">
        <f>J23+J16+J9+J12</f>
        <v>371.5</v>
      </c>
      <c r="K24" s="66">
        <f>K23+K16+K9+K12</f>
        <v>0</v>
      </c>
      <c r="L24" s="66">
        <f>L23+L16+L9</f>
        <v>0</v>
      </c>
      <c r="M24" s="66">
        <f>M23+M16+M9+M12</f>
        <v>0</v>
      </c>
      <c r="N24" s="66">
        <f>N23+N16+N9</f>
        <v>0</v>
      </c>
      <c r="O24" s="66">
        <f>O23+O16+O9+O12</f>
        <v>0</v>
      </c>
      <c r="P24" s="68">
        <f>P23+P16+P9+P12</f>
        <v>371.5</v>
      </c>
      <c r="Q24" s="158" t="s">
        <v>7</v>
      </c>
      <c r="R24" s="159">
        <f>R23+R16+R12+R9</f>
        <v>15053.365000000002</v>
      </c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7"/>
      <c r="AJ24" s="27"/>
      <c r="AK24" s="27"/>
      <c r="AL24" s="27"/>
      <c r="AM24" s="27"/>
      <c r="AN24" s="27"/>
      <c r="AO24" s="27"/>
      <c r="AP24" s="27"/>
      <c r="AQ24" s="27"/>
      <c r="AR24" s="27"/>
      <c r="AS24" s="27"/>
      <c r="AT24" s="27"/>
      <c r="AU24" s="27"/>
      <c r="AV24" s="27"/>
      <c r="AW24" s="27"/>
      <c r="AX24" s="27"/>
      <c r="AY24" s="27"/>
    </row>
    <row r="25" spans="1:51" s="33" customFormat="1" ht="25.15" customHeight="1" x14ac:dyDescent="0.2">
      <c r="A25" s="173" t="s">
        <v>29</v>
      </c>
      <c r="B25" s="174"/>
      <c r="C25" s="174"/>
      <c r="D25" s="174"/>
      <c r="E25" s="174"/>
      <c r="F25" s="174"/>
      <c r="G25" s="174"/>
      <c r="H25" s="174"/>
      <c r="I25" s="174"/>
      <c r="J25" s="174"/>
      <c r="K25" s="174"/>
      <c r="L25" s="174"/>
      <c r="M25" s="174"/>
      <c r="N25" s="174"/>
      <c r="O25" s="174"/>
      <c r="P25" s="174"/>
      <c r="Q25" s="174"/>
      <c r="R25" s="175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32"/>
      <c r="AT25" s="32"/>
      <c r="AU25" s="32"/>
      <c r="AV25" s="32"/>
      <c r="AW25" s="32"/>
      <c r="AX25" s="32"/>
      <c r="AY25" s="32"/>
    </row>
    <row r="26" spans="1:51" s="33" customFormat="1" ht="25.15" customHeight="1" x14ac:dyDescent="0.2">
      <c r="A26" s="185" t="s">
        <v>30</v>
      </c>
      <c r="B26" s="64" t="s">
        <v>71</v>
      </c>
      <c r="C26" s="12" t="s">
        <v>60</v>
      </c>
      <c r="D26" s="13" t="s">
        <v>61</v>
      </c>
      <c r="E26" s="14">
        <v>1</v>
      </c>
      <c r="F26" s="15">
        <v>1</v>
      </c>
      <c r="G26" s="16">
        <v>1</v>
      </c>
      <c r="H26" s="16">
        <v>1</v>
      </c>
      <c r="I26" s="16">
        <v>1</v>
      </c>
      <c r="J26" s="14">
        <v>1</v>
      </c>
      <c r="K26" s="15">
        <v>0</v>
      </c>
      <c r="L26" s="16">
        <v>0</v>
      </c>
      <c r="M26" s="16">
        <v>0</v>
      </c>
      <c r="N26" s="16">
        <v>0</v>
      </c>
      <c r="O26" s="17">
        <v>0</v>
      </c>
      <c r="P26" s="14">
        <v>1</v>
      </c>
      <c r="Q26" s="155">
        <v>35.049999999999997</v>
      </c>
      <c r="R26" s="149">
        <f>Q26*P26</f>
        <v>35.049999999999997</v>
      </c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  <c r="AP26" s="19"/>
      <c r="AQ26" s="19"/>
      <c r="AR26" s="19"/>
      <c r="AS26" s="32"/>
      <c r="AT26" s="32"/>
      <c r="AU26" s="32"/>
      <c r="AV26" s="32"/>
      <c r="AW26" s="32"/>
      <c r="AX26" s="32"/>
      <c r="AY26" s="32"/>
    </row>
    <row r="27" spans="1:51" s="19" customFormat="1" ht="24.75" customHeight="1" x14ac:dyDescent="0.2">
      <c r="A27" s="186"/>
      <c r="B27" s="64" t="s">
        <v>47</v>
      </c>
      <c r="C27" s="12" t="s">
        <v>27</v>
      </c>
      <c r="D27" s="13" t="s">
        <v>72</v>
      </c>
      <c r="E27" s="14">
        <v>30</v>
      </c>
      <c r="F27" s="15">
        <v>25</v>
      </c>
      <c r="G27" s="16">
        <v>1</v>
      </c>
      <c r="H27" s="16">
        <v>25</v>
      </c>
      <c r="I27" s="16">
        <v>2</v>
      </c>
      <c r="J27" s="14">
        <f>I27*H27</f>
        <v>50</v>
      </c>
      <c r="K27" s="15">
        <v>5</v>
      </c>
      <c r="L27" s="16">
        <v>1</v>
      </c>
      <c r="M27" s="16">
        <f t="shared" ref="M27" si="22">+K27*L27</f>
        <v>5</v>
      </c>
      <c r="N27" s="34">
        <v>0.05</v>
      </c>
      <c r="O27" s="35">
        <f>N27*M27</f>
        <v>0.25</v>
      </c>
      <c r="P27" s="36">
        <f t="shared" ref="P27:P28" si="23">+O27+J27</f>
        <v>50.25</v>
      </c>
      <c r="Q27" s="155">
        <v>35.049999999999997</v>
      </c>
      <c r="R27" s="149">
        <f t="shared" ref="R27:R28" si="24">Q27*P27</f>
        <v>1761.2624999999998</v>
      </c>
    </row>
    <row r="28" spans="1:51" s="19" customFormat="1" ht="25.15" customHeight="1" x14ac:dyDescent="0.2">
      <c r="A28" s="187"/>
      <c r="B28" s="64" t="s">
        <v>47</v>
      </c>
      <c r="C28" s="12" t="s">
        <v>28</v>
      </c>
      <c r="D28" s="13" t="s">
        <v>73</v>
      </c>
      <c r="E28" s="14">
        <v>25</v>
      </c>
      <c r="F28" s="15">
        <v>25</v>
      </c>
      <c r="G28" s="16">
        <v>1</v>
      </c>
      <c r="H28" s="16">
        <v>25</v>
      </c>
      <c r="I28" s="16">
        <v>1</v>
      </c>
      <c r="J28" s="14">
        <v>25</v>
      </c>
      <c r="K28" s="15">
        <v>0</v>
      </c>
      <c r="L28" s="16">
        <v>0</v>
      </c>
      <c r="M28" s="16">
        <v>0</v>
      </c>
      <c r="N28" s="16">
        <v>0</v>
      </c>
      <c r="O28" s="17">
        <v>0</v>
      </c>
      <c r="P28" s="18">
        <f t="shared" si="23"/>
        <v>25</v>
      </c>
      <c r="Q28" s="155">
        <v>35.049999999999997</v>
      </c>
      <c r="R28" s="149">
        <f t="shared" si="24"/>
        <v>876.24999999999989</v>
      </c>
    </row>
    <row r="29" spans="1:51" s="74" customFormat="1" ht="25.15" customHeight="1" x14ac:dyDescent="0.2">
      <c r="A29" s="182" t="s">
        <v>32</v>
      </c>
      <c r="B29" s="183"/>
      <c r="C29" s="184"/>
      <c r="D29" s="69"/>
      <c r="E29" s="147">
        <v>56</v>
      </c>
      <c r="F29" s="68">
        <f>SUM(F26:F28)</f>
        <v>51</v>
      </c>
      <c r="G29" s="70">
        <f>H29/F29</f>
        <v>1</v>
      </c>
      <c r="H29" s="70">
        <f>SUM(H26:H28)</f>
        <v>51</v>
      </c>
      <c r="I29" s="69">
        <f>J29/H29</f>
        <v>1.4901960784313726</v>
      </c>
      <c r="J29" s="71">
        <f>SUM(J26:J28)</f>
        <v>76</v>
      </c>
      <c r="K29" s="72">
        <f>K27</f>
        <v>5</v>
      </c>
      <c r="L29" s="70">
        <f>M29/K29</f>
        <v>1</v>
      </c>
      <c r="M29" s="70">
        <f>SUM(M27:M28)</f>
        <v>5</v>
      </c>
      <c r="N29" s="65">
        <f>O29/M29</f>
        <v>0.05</v>
      </c>
      <c r="O29" s="67">
        <f>SUM(O27:O28)</f>
        <v>0.25</v>
      </c>
      <c r="P29" s="73">
        <f>+O29+J29</f>
        <v>76.25</v>
      </c>
      <c r="Q29" s="156" t="s">
        <v>7</v>
      </c>
      <c r="R29" s="157">
        <f>SUM(R26:R28)</f>
        <v>2672.5624999999995</v>
      </c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27"/>
      <c r="AJ29" s="27"/>
      <c r="AK29" s="27"/>
      <c r="AL29" s="27"/>
      <c r="AM29" s="27"/>
      <c r="AN29" s="27"/>
      <c r="AO29" s="27"/>
      <c r="AP29" s="27"/>
      <c r="AQ29" s="27"/>
      <c r="AR29" s="27"/>
      <c r="AS29" s="27"/>
      <c r="AT29" s="27"/>
      <c r="AU29" s="27"/>
      <c r="AV29" s="27"/>
      <c r="AW29" s="27"/>
      <c r="AX29" s="27"/>
      <c r="AY29" s="27"/>
    </row>
    <row r="30" spans="1:51" s="19" customFormat="1" ht="25.15" customHeight="1" x14ac:dyDescent="0.2">
      <c r="A30" s="173" t="s">
        <v>10</v>
      </c>
      <c r="B30" s="174"/>
      <c r="C30" s="174"/>
      <c r="D30" s="174"/>
      <c r="E30" s="174"/>
      <c r="F30" s="174"/>
      <c r="G30" s="174"/>
      <c r="H30" s="174"/>
      <c r="I30" s="174"/>
      <c r="J30" s="174"/>
      <c r="K30" s="174"/>
      <c r="L30" s="174"/>
      <c r="M30" s="174"/>
      <c r="N30" s="174"/>
      <c r="O30" s="174"/>
      <c r="P30" s="174"/>
      <c r="Q30" s="174"/>
      <c r="R30" s="175"/>
    </row>
    <row r="31" spans="1:51" s="19" customFormat="1" ht="22.5" customHeight="1" x14ac:dyDescent="0.2">
      <c r="A31" s="185" t="s">
        <v>10</v>
      </c>
      <c r="B31" s="37" t="s">
        <v>48</v>
      </c>
      <c r="C31" s="30" t="s">
        <v>24</v>
      </c>
      <c r="D31" s="160" t="s">
        <v>74</v>
      </c>
      <c r="E31" s="38">
        <v>10</v>
      </c>
      <c r="F31" s="39">
        <v>8</v>
      </c>
      <c r="G31" s="40">
        <v>1</v>
      </c>
      <c r="H31" s="40">
        <f t="shared" ref="H31" si="25">F31*G31</f>
        <v>8</v>
      </c>
      <c r="I31" s="41">
        <v>0.5</v>
      </c>
      <c r="J31" s="38">
        <f>I31*H31</f>
        <v>4</v>
      </c>
      <c r="K31" s="39">
        <v>2</v>
      </c>
      <c r="L31" s="40">
        <v>1</v>
      </c>
      <c r="M31" s="40">
        <v>2</v>
      </c>
      <c r="N31" s="42">
        <v>0.05</v>
      </c>
      <c r="O31" s="43">
        <f t="shared" ref="O31:O34" si="26">M31*N31</f>
        <v>0.1</v>
      </c>
      <c r="P31" s="44">
        <f>O31+J31</f>
        <v>4.0999999999999996</v>
      </c>
      <c r="Q31" s="162">
        <v>20</v>
      </c>
      <c r="R31" s="149">
        <f t="shared" ref="R31" si="27">Q31*P31</f>
        <v>82</v>
      </c>
    </row>
    <row r="32" spans="1:51" s="19" customFormat="1" ht="48" customHeight="1" x14ac:dyDescent="0.2">
      <c r="A32" s="186"/>
      <c r="B32" s="37" t="s">
        <v>50</v>
      </c>
      <c r="C32" s="30" t="s">
        <v>21</v>
      </c>
      <c r="D32" s="160" t="s">
        <v>70</v>
      </c>
      <c r="E32" s="38">
        <v>8</v>
      </c>
      <c r="F32" s="39">
        <v>8</v>
      </c>
      <c r="G32" s="40">
        <v>1</v>
      </c>
      <c r="H32" s="40">
        <v>8</v>
      </c>
      <c r="I32" s="40">
        <v>1</v>
      </c>
      <c r="J32" s="38">
        <f>I32*H32</f>
        <v>8</v>
      </c>
      <c r="K32" s="39">
        <v>0</v>
      </c>
      <c r="L32" s="40">
        <v>0</v>
      </c>
      <c r="M32" s="40">
        <v>0</v>
      </c>
      <c r="N32" s="40">
        <v>0</v>
      </c>
      <c r="O32" s="17">
        <f t="shared" si="26"/>
        <v>0</v>
      </c>
      <c r="P32" s="45">
        <f>O32+J32</f>
        <v>8</v>
      </c>
      <c r="Q32" s="162">
        <v>20</v>
      </c>
      <c r="R32" s="149">
        <f>Q32*P32</f>
        <v>160</v>
      </c>
    </row>
    <row r="33" spans="1:18" s="19" customFormat="1" ht="24.75" customHeight="1" x14ac:dyDescent="0.2">
      <c r="A33" s="186"/>
      <c r="B33" s="37" t="s">
        <v>49</v>
      </c>
      <c r="C33" s="30" t="s">
        <v>24</v>
      </c>
      <c r="D33" s="160" t="s">
        <v>74</v>
      </c>
      <c r="E33" s="38">
        <v>20</v>
      </c>
      <c r="F33" s="39">
        <v>18</v>
      </c>
      <c r="G33" s="40">
        <v>1</v>
      </c>
      <c r="H33" s="40">
        <v>18</v>
      </c>
      <c r="I33" s="41">
        <v>0.5</v>
      </c>
      <c r="J33" s="38">
        <f>I33*H33</f>
        <v>9</v>
      </c>
      <c r="K33" s="39">
        <v>2</v>
      </c>
      <c r="L33" s="40">
        <v>1</v>
      </c>
      <c r="M33" s="40">
        <v>2</v>
      </c>
      <c r="N33" s="42">
        <v>0.05</v>
      </c>
      <c r="O33" s="43">
        <f t="shared" si="26"/>
        <v>0.1</v>
      </c>
      <c r="P33" s="44">
        <f>O33+J33</f>
        <v>9.1</v>
      </c>
      <c r="Q33" s="162">
        <v>20</v>
      </c>
      <c r="R33" s="149">
        <f>Q33*P33</f>
        <v>182</v>
      </c>
    </row>
    <row r="34" spans="1:18" s="19" customFormat="1" ht="50.25" customHeight="1" x14ac:dyDescent="0.2">
      <c r="A34" s="187"/>
      <c r="B34" s="37" t="s">
        <v>51</v>
      </c>
      <c r="C34" s="30" t="s">
        <v>21</v>
      </c>
      <c r="D34" s="160" t="s">
        <v>66</v>
      </c>
      <c r="E34" s="38">
        <v>18</v>
      </c>
      <c r="F34" s="39">
        <v>18</v>
      </c>
      <c r="G34" s="40">
        <v>1</v>
      </c>
      <c r="H34" s="40">
        <v>18</v>
      </c>
      <c r="I34" s="40">
        <v>1</v>
      </c>
      <c r="J34" s="38">
        <f>I34*H34</f>
        <v>18</v>
      </c>
      <c r="K34" s="39">
        <v>0</v>
      </c>
      <c r="L34" s="40">
        <v>0</v>
      </c>
      <c r="M34" s="40">
        <v>0</v>
      </c>
      <c r="N34" s="40">
        <v>0</v>
      </c>
      <c r="O34" s="17">
        <f t="shared" si="26"/>
        <v>0</v>
      </c>
      <c r="P34" s="45">
        <f>O34+J34</f>
        <v>18</v>
      </c>
      <c r="Q34" s="162">
        <v>20</v>
      </c>
      <c r="R34" s="149">
        <f>Q34*P34</f>
        <v>360</v>
      </c>
    </row>
    <row r="35" spans="1:18" s="27" customFormat="1" ht="25.15" customHeight="1" x14ac:dyDescent="0.2">
      <c r="A35" s="179" t="s">
        <v>31</v>
      </c>
      <c r="B35" s="180"/>
      <c r="C35" s="181"/>
      <c r="D35" s="75"/>
      <c r="E35" s="76">
        <f>SUM(E31:E34)</f>
        <v>56</v>
      </c>
      <c r="F35" s="77">
        <v>52</v>
      </c>
      <c r="G35" s="78">
        <f>H35/F35</f>
        <v>1</v>
      </c>
      <c r="H35" s="79">
        <f>SUM(H31:H34)</f>
        <v>52</v>
      </c>
      <c r="I35" s="75">
        <f>J35/H35</f>
        <v>0.75</v>
      </c>
      <c r="J35" s="76">
        <f>SUM(J31:J34)</f>
        <v>39</v>
      </c>
      <c r="K35" s="80">
        <f>SUM(K31:K34)</f>
        <v>4</v>
      </c>
      <c r="L35" s="78">
        <v>1</v>
      </c>
      <c r="M35" s="78">
        <f>SUM(M31:M34)</f>
        <v>4</v>
      </c>
      <c r="N35" s="75">
        <f>O35/M35</f>
        <v>0.05</v>
      </c>
      <c r="O35" s="81">
        <f>SUM(O31:O34)</f>
        <v>0.2</v>
      </c>
      <c r="P35" s="82">
        <f>SUM(P31:P34)</f>
        <v>39.200000000000003</v>
      </c>
      <c r="Q35" s="158" t="s">
        <v>7</v>
      </c>
      <c r="R35" s="159">
        <f>SUM(R31:R34)</f>
        <v>784</v>
      </c>
    </row>
    <row r="36" spans="1:18" s="19" customFormat="1" ht="25.5" customHeight="1" thickBot="1" x14ac:dyDescent="0.25">
      <c r="A36" s="46"/>
      <c r="B36" s="47" t="s">
        <v>0</v>
      </c>
      <c r="C36" s="48"/>
      <c r="D36" s="49"/>
      <c r="E36" s="50">
        <f>E35+E29+E24</f>
        <v>241</v>
      </c>
      <c r="F36" s="51">
        <f>F24+F29+F35</f>
        <v>232</v>
      </c>
      <c r="G36" s="49">
        <f>+H36/F36</f>
        <v>1.0603448275862069</v>
      </c>
      <c r="H36" s="52">
        <f>H24+H29+H35</f>
        <v>246</v>
      </c>
      <c r="I36" s="49">
        <f>+J36/H36</f>
        <v>1.9776422764227641</v>
      </c>
      <c r="J36" s="170">
        <f>J24+J29+J35</f>
        <v>486.5</v>
      </c>
      <c r="K36" s="51">
        <f>K24+K29+K35</f>
        <v>9</v>
      </c>
      <c r="L36" s="52">
        <v>1</v>
      </c>
      <c r="M36" s="52">
        <f>M24+M29+M35</f>
        <v>9</v>
      </c>
      <c r="N36" s="49">
        <f>O36/M36</f>
        <v>0.05</v>
      </c>
      <c r="O36" s="53">
        <f>O35+O29</f>
        <v>0.45</v>
      </c>
      <c r="P36" s="54">
        <f>P24+P29+P35</f>
        <v>486.95</v>
      </c>
      <c r="Q36" s="55" t="s">
        <v>7</v>
      </c>
      <c r="R36" s="163">
        <f>R24+R29+R35</f>
        <v>18509.927500000002</v>
      </c>
    </row>
    <row r="37" spans="1:18" x14ac:dyDescent="0.25">
      <c r="A37" s="161" t="s">
        <v>56</v>
      </c>
      <c r="E37" s="62"/>
      <c r="F37" s="62"/>
      <c r="K37" s="60"/>
      <c r="O37" s="61"/>
      <c r="P37" s="60"/>
    </row>
    <row r="38" spans="1:18" x14ac:dyDescent="0.25">
      <c r="A38" s="161" t="s">
        <v>58</v>
      </c>
      <c r="E38" s="62"/>
      <c r="F38" s="62"/>
      <c r="K38" s="60"/>
      <c r="O38" s="61"/>
      <c r="P38" s="165"/>
    </row>
    <row r="39" spans="1:18" s="141" customFormat="1" x14ac:dyDescent="0.25">
      <c r="A39" s="161" t="s">
        <v>82</v>
      </c>
      <c r="B39" s="142"/>
      <c r="C39" s="142"/>
      <c r="E39" s="143"/>
      <c r="F39" s="143"/>
      <c r="G39" s="144"/>
      <c r="H39" s="144"/>
      <c r="I39" s="144"/>
      <c r="J39" s="144"/>
      <c r="K39" s="144"/>
      <c r="L39" s="144"/>
      <c r="M39" s="144"/>
      <c r="N39" s="144"/>
      <c r="O39" s="145"/>
      <c r="P39" s="168"/>
    </row>
    <row r="40" spans="1:18" x14ac:dyDescent="0.25">
      <c r="A40" s="161" t="s">
        <v>75</v>
      </c>
      <c r="E40" s="62"/>
      <c r="F40" s="62"/>
      <c r="G40" s="62"/>
      <c r="K40" s="60"/>
      <c r="N40" s="165"/>
      <c r="O40" s="61"/>
      <c r="P40" s="165"/>
    </row>
    <row r="41" spans="1:18" x14ac:dyDescent="0.25">
      <c r="A41" s="161" t="s">
        <v>76</v>
      </c>
      <c r="E41" s="62"/>
      <c r="F41" s="164"/>
      <c r="K41" s="60"/>
      <c r="N41" s="165"/>
      <c r="O41" s="61"/>
      <c r="P41" s="165"/>
    </row>
    <row r="42" spans="1:18" x14ac:dyDescent="0.25">
      <c r="A42" s="161" t="s">
        <v>77</v>
      </c>
      <c r="E42" s="62"/>
      <c r="F42" s="62"/>
      <c r="K42" s="60"/>
      <c r="N42" s="165"/>
      <c r="O42" s="61"/>
      <c r="P42" s="165"/>
    </row>
    <row r="43" spans="1:18" x14ac:dyDescent="0.25">
      <c r="A43" s="161" t="s">
        <v>78</v>
      </c>
      <c r="E43" s="62"/>
      <c r="F43" s="62"/>
      <c r="K43" s="60"/>
      <c r="O43" s="61"/>
      <c r="P43" s="60"/>
    </row>
    <row r="44" spans="1:18" x14ac:dyDescent="0.25">
      <c r="A44" s="161" t="s">
        <v>79</v>
      </c>
      <c r="E44" s="62"/>
      <c r="F44" s="62"/>
      <c r="K44" s="60"/>
      <c r="O44" s="61"/>
      <c r="P44" s="60"/>
    </row>
    <row r="45" spans="1:18" x14ac:dyDescent="0.25">
      <c r="A45" s="161" t="s">
        <v>80</v>
      </c>
      <c r="E45" s="62"/>
      <c r="F45" s="62"/>
      <c r="K45" s="60"/>
      <c r="O45" s="61"/>
      <c r="P45" s="60"/>
    </row>
    <row r="46" spans="1:18" x14ac:dyDescent="0.25">
      <c r="A46" s="161" t="s">
        <v>81</v>
      </c>
      <c r="E46" s="62"/>
      <c r="F46" s="62"/>
      <c r="K46" s="60"/>
      <c r="O46" s="61"/>
      <c r="P46" s="60"/>
    </row>
    <row r="47" spans="1:18" x14ac:dyDescent="0.25">
      <c r="E47" s="62"/>
      <c r="F47" s="62"/>
      <c r="K47" s="60"/>
      <c r="O47" s="61"/>
      <c r="P47" s="60"/>
    </row>
    <row r="48" spans="1:18" x14ac:dyDescent="0.25">
      <c r="E48" s="62"/>
      <c r="F48" s="62"/>
      <c r="K48" s="60"/>
      <c r="O48" s="61"/>
      <c r="P48" s="60"/>
    </row>
    <row r="49" spans="5:16" x14ac:dyDescent="0.25">
      <c r="E49" s="62"/>
      <c r="F49" s="62"/>
      <c r="K49" s="60"/>
      <c r="O49" s="61"/>
      <c r="P49" s="60"/>
    </row>
    <row r="50" spans="5:16" x14ac:dyDescent="0.25">
      <c r="E50" s="62"/>
      <c r="F50" s="62"/>
      <c r="K50" s="60"/>
      <c r="O50" s="61"/>
      <c r="P50" s="60"/>
    </row>
    <row r="51" spans="5:16" x14ac:dyDescent="0.25">
      <c r="E51" s="62"/>
      <c r="F51" s="62"/>
      <c r="K51" s="60"/>
      <c r="O51" s="61"/>
      <c r="P51" s="60"/>
    </row>
    <row r="52" spans="5:16" x14ac:dyDescent="0.25">
      <c r="E52" s="62"/>
      <c r="F52" s="62"/>
      <c r="K52" s="60"/>
      <c r="O52" s="61"/>
      <c r="P52" s="60"/>
    </row>
    <row r="53" spans="5:16" x14ac:dyDescent="0.25">
      <c r="E53" s="62"/>
      <c r="F53" s="62"/>
      <c r="K53" s="60"/>
      <c r="O53" s="61"/>
      <c r="P53" s="60"/>
    </row>
    <row r="54" spans="5:16" x14ac:dyDescent="0.25">
      <c r="E54" s="62"/>
      <c r="F54" s="62"/>
      <c r="K54" s="60"/>
      <c r="O54" s="61"/>
      <c r="P54" s="60"/>
    </row>
    <row r="55" spans="5:16" x14ac:dyDescent="0.25">
      <c r="E55" s="62"/>
      <c r="F55" s="62"/>
      <c r="K55" s="60"/>
      <c r="O55" s="61"/>
      <c r="P55" s="60"/>
    </row>
    <row r="56" spans="5:16" x14ac:dyDescent="0.25">
      <c r="E56" s="62"/>
      <c r="F56" s="62"/>
      <c r="K56" s="60"/>
      <c r="O56" s="61"/>
      <c r="P56" s="60"/>
    </row>
    <row r="57" spans="5:16" x14ac:dyDescent="0.25">
      <c r="E57" s="62"/>
      <c r="F57" s="62"/>
      <c r="K57" s="60"/>
      <c r="O57" s="61"/>
      <c r="P57" s="60"/>
    </row>
    <row r="58" spans="5:16" x14ac:dyDescent="0.25">
      <c r="E58" s="62"/>
      <c r="F58" s="62"/>
      <c r="K58" s="60"/>
      <c r="O58" s="61"/>
      <c r="P58" s="60"/>
    </row>
    <row r="59" spans="5:16" x14ac:dyDescent="0.25">
      <c r="E59" s="62"/>
      <c r="F59" s="62"/>
      <c r="K59" s="60"/>
      <c r="O59" s="61"/>
      <c r="P59" s="60"/>
    </row>
    <row r="60" spans="5:16" x14ac:dyDescent="0.25">
      <c r="E60" s="62"/>
      <c r="F60" s="62"/>
      <c r="K60" s="60"/>
      <c r="O60" s="61"/>
      <c r="P60" s="60"/>
    </row>
    <row r="61" spans="5:16" x14ac:dyDescent="0.25">
      <c r="E61" s="62"/>
      <c r="F61" s="62"/>
      <c r="K61" s="60"/>
      <c r="O61" s="61"/>
      <c r="P61" s="60"/>
    </row>
    <row r="62" spans="5:16" x14ac:dyDescent="0.25">
      <c r="E62" s="62"/>
      <c r="F62" s="62"/>
      <c r="K62" s="60"/>
      <c r="O62" s="61"/>
      <c r="P62" s="60"/>
    </row>
    <row r="63" spans="5:16" x14ac:dyDescent="0.25">
      <c r="E63" s="62"/>
      <c r="F63" s="62"/>
      <c r="K63" s="60"/>
      <c r="O63" s="61"/>
      <c r="P63" s="60"/>
    </row>
    <row r="64" spans="5:16" x14ac:dyDescent="0.25">
      <c r="E64" s="62"/>
      <c r="F64" s="62"/>
      <c r="K64" s="60"/>
      <c r="O64" s="61"/>
      <c r="P64" s="60"/>
    </row>
    <row r="65" spans="5:16" x14ac:dyDescent="0.25">
      <c r="E65" s="62"/>
      <c r="F65" s="62"/>
      <c r="K65" s="60"/>
      <c r="O65" s="61"/>
      <c r="P65" s="60"/>
    </row>
    <row r="66" spans="5:16" x14ac:dyDescent="0.25">
      <c r="E66" s="62"/>
      <c r="F66" s="62"/>
      <c r="K66" s="60"/>
      <c r="O66" s="61"/>
      <c r="P66" s="60"/>
    </row>
    <row r="67" spans="5:16" x14ac:dyDescent="0.25">
      <c r="E67" s="62"/>
      <c r="F67" s="62"/>
      <c r="K67" s="60"/>
      <c r="O67" s="61"/>
      <c r="P67" s="60"/>
    </row>
    <row r="68" spans="5:16" x14ac:dyDescent="0.25">
      <c r="E68" s="62"/>
      <c r="F68" s="62"/>
      <c r="K68" s="60"/>
      <c r="O68" s="61"/>
      <c r="P68" s="60"/>
    </row>
    <row r="69" spans="5:16" x14ac:dyDescent="0.25">
      <c r="E69" s="62"/>
      <c r="F69" s="62"/>
      <c r="K69" s="60"/>
      <c r="O69" s="61"/>
      <c r="P69" s="60"/>
    </row>
    <row r="70" spans="5:16" x14ac:dyDescent="0.25">
      <c r="E70" s="62"/>
      <c r="F70" s="62"/>
      <c r="K70" s="60"/>
      <c r="O70" s="61"/>
      <c r="P70" s="60"/>
    </row>
    <row r="71" spans="5:16" x14ac:dyDescent="0.25">
      <c r="E71" s="62"/>
      <c r="F71" s="62"/>
      <c r="K71" s="60"/>
      <c r="O71" s="61"/>
      <c r="P71" s="60"/>
    </row>
    <row r="72" spans="5:16" x14ac:dyDescent="0.25">
      <c r="E72" s="62"/>
      <c r="F72" s="62"/>
      <c r="K72" s="60"/>
      <c r="O72" s="61"/>
      <c r="P72" s="60"/>
    </row>
    <row r="73" spans="5:16" x14ac:dyDescent="0.25">
      <c r="E73" s="62"/>
      <c r="F73" s="62"/>
      <c r="K73" s="60"/>
      <c r="O73" s="61"/>
      <c r="P73" s="60"/>
    </row>
    <row r="74" spans="5:16" x14ac:dyDescent="0.25">
      <c r="E74" s="62"/>
      <c r="F74" s="62"/>
      <c r="K74" s="60"/>
      <c r="O74" s="61"/>
      <c r="P74" s="60"/>
    </row>
    <row r="75" spans="5:16" x14ac:dyDescent="0.25">
      <c r="E75" s="62"/>
      <c r="F75" s="62"/>
      <c r="K75" s="60"/>
      <c r="O75" s="61"/>
      <c r="P75" s="60"/>
    </row>
    <row r="76" spans="5:16" x14ac:dyDescent="0.25">
      <c r="E76" s="62"/>
      <c r="F76" s="62"/>
      <c r="K76" s="60"/>
      <c r="O76" s="61"/>
      <c r="P76" s="60"/>
    </row>
    <row r="77" spans="5:16" x14ac:dyDescent="0.25">
      <c r="E77" s="62"/>
      <c r="F77" s="62"/>
      <c r="K77" s="60"/>
      <c r="O77" s="61"/>
      <c r="P77" s="60"/>
    </row>
    <row r="78" spans="5:16" x14ac:dyDescent="0.25">
      <c r="E78" s="62"/>
      <c r="F78" s="62"/>
      <c r="K78" s="60"/>
      <c r="O78" s="61"/>
      <c r="P78" s="60"/>
    </row>
    <row r="79" spans="5:16" x14ac:dyDescent="0.25">
      <c r="E79" s="62"/>
      <c r="F79" s="62"/>
      <c r="K79" s="60"/>
      <c r="O79" s="61"/>
      <c r="P79" s="60"/>
    </row>
    <row r="80" spans="5:16" x14ac:dyDescent="0.25">
      <c r="E80" s="62"/>
      <c r="F80" s="62"/>
      <c r="K80" s="60"/>
      <c r="O80" s="61"/>
      <c r="P80" s="60"/>
    </row>
    <row r="81" spans="5:16" x14ac:dyDescent="0.25">
      <c r="E81" s="62"/>
      <c r="F81" s="62"/>
      <c r="K81" s="60"/>
      <c r="O81" s="61"/>
      <c r="P81" s="60"/>
    </row>
    <row r="82" spans="5:16" x14ac:dyDescent="0.25">
      <c r="E82" s="62"/>
      <c r="F82" s="62"/>
      <c r="K82" s="60"/>
      <c r="O82" s="61"/>
      <c r="P82" s="60"/>
    </row>
    <row r="83" spans="5:16" x14ac:dyDescent="0.25">
      <c r="E83" s="62"/>
      <c r="F83" s="62"/>
      <c r="K83" s="60"/>
      <c r="O83" s="61"/>
      <c r="P83" s="60"/>
    </row>
    <row r="84" spans="5:16" x14ac:dyDescent="0.25">
      <c r="E84" s="62"/>
      <c r="F84" s="62"/>
      <c r="K84" s="60"/>
      <c r="O84" s="61"/>
      <c r="P84" s="60"/>
    </row>
    <row r="85" spans="5:16" x14ac:dyDescent="0.25">
      <c r="E85" s="62"/>
      <c r="F85" s="62"/>
      <c r="K85" s="60"/>
      <c r="O85" s="61"/>
      <c r="P85" s="60"/>
    </row>
    <row r="86" spans="5:16" x14ac:dyDescent="0.25">
      <c r="E86" s="62"/>
      <c r="F86" s="62"/>
      <c r="K86" s="60"/>
      <c r="O86" s="61"/>
      <c r="P86" s="60"/>
    </row>
    <row r="87" spans="5:16" x14ac:dyDescent="0.25">
      <c r="E87" s="62"/>
      <c r="F87" s="62"/>
      <c r="K87" s="60"/>
      <c r="O87" s="61"/>
      <c r="P87" s="60"/>
    </row>
    <row r="88" spans="5:16" x14ac:dyDescent="0.25">
      <c r="E88" s="62"/>
      <c r="F88" s="62"/>
      <c r="K88" s="60"/>
      <c r="O88" s="61"/>
      <c r="P88" s="60"/>
    </row>
    <row r="89" spans="5:16" x14ac:dyDescent="0.25">
      <c r="E89" s="62"/>
      <c r="F89" s="62"/>
      <c r="K89" s="60"/>
      <c r="O89" s="61"/>
      <c r="P89" s="60"/>
    </row>
    <row r="90" spans="5:16" x14ac:dyDescent="0.25">
      <c r="E90" s="62"/>
      <c r="F90" s="62"/>
      <c r="K90" s="60"/>
      <c r="O90" s="61"/>
      <c r="P90" s="60"/>
    </row>
    <row r="91" spans="5:16" x14ac:dyDescent="0.25">
      <c r="E91" s="62"/>
      <c r="F91" s="62"/>
      <c r="K91" s="60"/>
      <c r="O91" s="61"/>
      <c r="P91" s="60"/>
    </row>
    <row r="92" spans="5:16" x14ac:dyDescent="0.25">
      <c r="E92" s="62"/>
      <c r="F92" s="62"/>
      <c r="K92" s="60"/>
      <c r="O92" s="61"/>
      <c r="P92" s="60"/>
    </row>
    <row r="93" spans="5:16" x14ac:dyDescent="0.25">
      <c r="E93" s="62"/>
      <c r="F93" s="62"/>
      <c r="K93" s="60"/>
      <c r="O93" s="61"/>
      <c r="P93" s="60"/>
    </row>
  </sheetData>
  <mergeCells count="23">
    <mergeCell ref="F2:J2"/>
    <mergeCell ref="K2:O2"/>
    <mergeCell ref="A4:R4"/>
    <mergeCell ref="P2:P3"/>
    <mergeCell ref="Q2:Q3"/>
    <mergeCell ref="R2:R3"/>
    <mergeCell ref="D2:D3"/>
    <mergeCell ref="E2:E3"/>
    <mergeCell ref="A2:A3"/>
    <mergeCell ref="B2:B3"/>
    <mergeCell ref="C2:C3"/>
    <mergeCell ref="A35:C35"/>
    <mergeCell ref="A24:C24"/>
    <mergeCell ref="A25:R25"/>
    <mergeCell ref="A29:C29"/>
    <mergeCell ref="A31:A34"/>
    <mergeCell ref="A26:A28"/>
    <mergeCell ref="B12:C12"/>
    <mergeCell ref="A30:R30"/>
    <mergeCell ref="B9:C9"/>
    <mergeCell ref="B16:C16"/>
    <mergeCell ref="B23:C23"/>
    <mergeCell ref="A5:A23"/>
  </mergeCells>
  <pageMargins left="0.7" right="0.7" top="0.75" bottom="0.75" header="0.3" footer="0.3"/>
  <pageSetup scale="62" fitToHeight="0" orientation="landscape" r:id="rId1"/>
  <headerFooter>
    <oddHeader>&amp;A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35"/>
  <sheetViews>
    <sheetView topLeftCell="A46" workbookViewId="0">
      <selection activeCell="O37" sqref="O37"/>
    </sheetView>
  </sheetViews>
  <sheetFormatPr defaultColWidth="8.7109375" defaultRowHeight="15" x14ac:dyDescent="0.25"/>
  <cols>
    <col min="1" max="3" width="8.7109375" style="140"/>
    <col min="4" max="4" width="0" style="140" hidden="1" customWidth="1"/>
    <col min="5" max="16" width="8.7109375" style="140"/>
    <col min="17" max="18" width="0" style="140" hidden="1" customWidth="1"/>
    <col min="19" max="16384" width="8.7109375" style="140"/>
  </cols>
  <sheetData>
    <row r="1" spans="1:18" x14ac:dyDescent="0.25">
      <c r="A1" s="224" t="s">
        <v>4</v>
      </c>
      <c r="B1" s="217" t="s">
        <v>11</v>
      </c>
      <c r="C1" s="217" t="s">
        <v>8</v>
      </c>
      <c r="D1" s="227" t="s">
        <v>1</v>
      </c>
      <c r="E1" s="229" t="s">
        <v>3</v>
      </c>
      <c r="F1" s="212" t="s">
        <v>2</v>
      </c>
      <c r="G1" s="213"/>
      <c r="H1" s="213"/>
      <c r="I1" s="213"/>
      <c r="J1" s="214"/>
      <c r="K1" s="212" t="s">
        <v>19</v>
      </c>
      <c r="L1" s="213"/>
      <c r="M1" s="213"/>
      <c r="N1" s="213"/>
      <c r="O1" s="214"/>
      <c r="P1" s="215" t="s">
        <v>17</v>
      </c>
      <c r="Q1" s="217" t="s">
        <v>5</v>
      </c>
      <c r="R1" s="219" t="s">
        <v>6</v>
      </c>
    </row>
    <row r="2" spans="1:18" ht="45" x14ac:dyDescent="0.25">
      <c r="A2" s="225"/>
      <c r="B2" s="226"/>
      <c r="C2" s="226"/>
      <c r="D2" s="228"/>
      <c r="E2" s="230"/>
      <c r="F2" s="83" t="s">
        <v>12</v>
      </c>
      <c r="G2" s="84" t="s">
        <v>13</v>
      </c>
      <c r="H2" s="84" t="s">
        <v>14</v>
      </c>
      <c r="I2" s="84" t="s">
        <v>15</v>
      </c>
      <c r="J2" s="85" t="s">
        <v>16</v>
      </c>
      <c r="K2" s="86" t="s">
        <v>25</v>
      </c>
      <c r="L2" s="84" t="s">
        <v>13</v>
      </c>
      <c r="M2" s="84" t="s">
        <v>14</v>
      </c>
      <c r="N2" s="84" t="s">
        <v>15</v>
      </c>
      <c r="O2" s="87" t="s">
        <v>16</v>
      </c>
      <c r="P2" s="216"/>
      <c r="Q2" s="218"/>
      <c r="R2" s="220"/>
    </row>
    <row r="3" spans="1:18" x14ac:dyDescent="0.25">
      <c r="A3" s="221" t="s">
        <v>18</v>
      </c>
      <c r="B3" s="222"/>
      <c r="C3" s="222"/>
      <c r="D3" s="222"/>
      <c r="E3" s="222"/>
      <c r="F3" s="222"/>
      <c r="G3" s="222"/>
      <c r="H3" s="222"/>
      <c r="I3" s="222"/>
      <c r="J3" s="222"/>
      <c r="K3" s="222"/>
      <c r="L3" s="222"/>
      <c r="M3" s="222"/>
      <c r="N3" s="222"/>
      <c r="O3" s="222"/>
      <c r="P3" s="222"/>
      <c r="Q3" s="222"/>
      <c r="R3" s="223"/>
    </row>
    <row r="4" spans="1:18" ht="146.25" x14ac:dyDescent="0.25">
      <c r="A4" s="208" t="s">
        <v>23</v>
      </c>
      <c r="B4" s="96" t="s">
        <v>52</v>
      </c>
      <c r="C4" s="96" t="s">
        <v>26</v>
      </c>
      <c r="D4" s="88"/>
      <c r="E4" s="89">
        <v>5</v>
      </c>
      <c r="F4" s="90">
        <v>5</v>
      </c>
      <c r="G4" s="91">
        <v>1</v>
      </c>
      <c r="H4" s="91">
        <v>5</v>
      </c>
      <c r="I4" s="91">
        <v>4</v>
      </c>
      <c r="J4" s="89">
        <f t="shared" ref="J4:J12" si="0">+H4*I4</f>
        <v>20</v>
      </c>
      <c r="K4" s="90">
        <f t="shared" ref="K4:K12" si="1">+E4-F4</f>
        <v>0</v>
      </c>
      <c r="L4" s="91">
        <v>0</v>
      </c>
      <c r="M4" s="91">
        <f t="shared" ref="M4:M16" si="2">+K4*L4</f>
        <v>0</v>
      </c>
      <c r="N4" s="91">
        <f>0</f>
        <v>0</v>
      </c>
      <c r="O4" s="92">
        <f t="shared" ref="O4:O5" si="3">M4*N4</f>
        <v>0</v>
      </c>
      <c r="P4" s="93">
        <f t="shared" ref="P4:P17" si="4">+O4+J4</f>
        <v>20</v>
      </c>
      <c r="Q4" s="94">
        <v>58.44</v>
      </c>
      <c r="R4" s="95">
        <f t="shared" ref="R4:R9" si="5">Q4*P4</f>
        <v>1168.8</v>
      </c>
    </row>
    <row r="5" spans="1:18" ht="123.75" x14ac:dyDescent="0.25">
      <c r="A5" s="209"/>
      <c r="B5" s="96" t="s">
        <v>53</v>
      </c>
      <c r="C5" s="96" t="s">
        <v>38</v>
      </c>
      <c r="D5" s="88"/>
      <c r="E5" s="89">
        <v>15</v>
      </c>
      <c r="F5" s="90">
        <v>15</v>
      </c>
      <c r="G5" s="91">
        <v>1</v>
      </c>
      <c r="H5" s="91">
        <v>15</v>
      </c>
      <c r="I5" s="91">
        <v>3</v>
      </c>
      <c r="J5" s="89">
        <f t="shared" si="0"/>
        <v>45</v>
      </c>
      <c r="K5" s="90">
        <f t="shared" si="1"/>
        <v>0</v>
      </c>
      <c r="L5" s="91">
        <v>0</v>
      </c>
      <c r="M5" s="91">
        <f t="shared" si="2"/>
        <v>0</v>
      </c>
      <c r="N5" s="91">
        <f>0</f>
        <v>0</v>
      </c>
      <c r="O5" s="92">
        <f t="shared" si="3"/>
        <v>0</v>
      </c>
      <c r="P5" s="93">
        <f t="shared" si="4"/>
        <v>45</v>
      </c>
      <c r="Q5" s="94">
        <v>58.44</v>
      </c>
      <c r="R5" s="95">
        <f t="shared" si="5"/>
        <v>2629.7999999999997</v>
      </c>
    </row>
    <row r="6" spans="1:18" ht="146.25" x14ac:dyDescent="0.25">
      <c r="A6" s="209"/>
      <c r="B6" s="96" t="s">
        <v>41</v>
      </c>
      <c r="C6" s="96" t="s">
        <v>38</v>
      </c>
      <c r="D6" s="88"/>
      <c r="E6" s="89">
        <v>15</v>
      </c>
      <c r="F6" s="90">
        <v>15</v>
      </c>
      <c r="G6" s="91">
        <v>1</v>
      </c>
      <c r="H6" s="91">
        <v>15</v>
      </c>
      <c r="I6" s="91">
        <v>1</v>
      </c>
      <c r="J6" s="89">
        <f t="shared" si="0"/>
        <v>15</v>
      </c>
      <c r="K6" s="90">
        <v>0</v>
      </c>
      <c r="L6" s="91">
        <v>0</v>
      </c>
      <c r="M6" s="91">
        <v>0</v>
      </c>
      <c r="N6" s="91">
        <v>0</v>
      </c>
      <c r="O6" s="92">
        <v>0</v>
      </c>
      <c r="P6" s="93">
        <f t="shared" si="4"/>
        <v>15</v>
      </c>
      <c r="Q6" s="94">
        <v>58.44</v>
      </c>
      <c r="R6" s="95">
        <f t="shared" si="5"/>
        <v>876.59999999999991</v>
      </c>
    </row>
    <row r="7" spans="1:18" ht="27.95" customHeight="1" x14ac:dyDescent="0.25">
      <c r="A7" s="209"/>
      <c r="B7" s="210" t="s">
        <v>36</v>
      </c>
      <c r="C7" s="211"/>
      <c r="D7" s="123"/>
      <c r="E7" s="124">
        <f>SUM(E5:E6)</f>
        <v>30</v>
      </c>
      <c r="F7" s="125">
        <f>SUM(E7)</f>
        <v>30</v>
      </c>
      <c r="G7" s="126">
        <f>SUM(H7/F7)</f>
        <v>1.1666666666666667</v>
      </c>
      <c r="H7" s="127">
        <f>SUM(H4:H6)</f>
        <v>35</v>
      </c>
      <c r="I7" s="128">
        <f>J7/H7</f>
        <v>2.2857142857142856</v>
      </c>
      <c r="J7" s="124">
        <f>SUM(J4:J6)</f>
        <v>80</v>
      </c>
      <c r="K7" s="125">
        <v>0</v>
      </c>
      <c r="L7" s="127">
        <v>0</v>
      </c>
      <c r="M7" s="127">
        <v>0</v>
      </c>
      <c r="N7" s="127">
        <v>0</v>
      </c>
      <c r="O7" s="129">
        <v>0</v>
      </c>
      <c r="P7" s="130">
        <f>SUM(P4:P6)</f>
        <v>80</v>
      </c>
      <c r="Q7" s="130" t="s">
        <v>7</v>
      </c>
      <c r="R7" s="131">
        <f>R4+R5+R6</f>
        <v>4675.1999999999989</v>
      </c>
    </row>
    <row r="8" spans="1:18" ht="146.25" x14ac:dyDescent="0.25">
      <c r="A8" s="209"/>
      <c r="B8" s="96" t="s">
        <v>57</v>
      </c>
      <c r="C8" s="96" t="s">
        <v>26</v>
      </c>
      <c r="D8" s="88"/>
      <c r="E8" s="89">
        <v>4</v>
      </c>
      <c r="F8" s="90">
        <v>4</v>
      </c>
      <c r="G8" s="91">
        <v>1</v>
      </c>
      <c r="H8" s="91">
        <v>4</v>
      </c>
      <c r="I8" s="91">
        <v>4</v>
      </c>
      <c r="J8" s="89">
        <f t="shared" ref="J8:J9" si="6">+H8*I8</f>
        <v>16</v>
      </c>
      <c r="K8" s="90">
        <f t="shared" ref="K8:K9" si="7">+E8-F8</f>
        <v>0</v>
      </c>
      <c r="L8" s="91">
        <v>0</v>
      </c>
      <c r="M8" s="91">
        <f t="shared" ref="M8:M9" si="8">+K8*L8</f>
        <v>0</v>
      </c>
      <c r="N8" s="91">
        <f>0</f>
        <v>0</v>
      </c>
      <c r="O8" s="92">
        <f t="shared" ref="O8:O9" si="9">M8*N8</f>
        <v>0</v>
      </c>
      <c r="P8" s="93">
        <f t="shared" ref="P8:P9" si="10">+O8+J8</f>
        <v>16</v>
      </c>
      <c r="Q8" s="94">
        <v>58.44</v>
      </c>
      <c r="R8" s="95">
        <f t="shared" si="5"/>
        <v>935.04</v>
      </c>
    </row>
    <row r="9" spans="1:18" ht="191.25" x14ac:dyDescent="0.25">
      <c r="A9" s="209"/>
      <c r="B9" s="96" t="s">
        <v>42</v>
      </c>
      <c r="C9" s="96" t="s">
        <v>40</v>
      </c>
      <c r="D9" s="88"/>
      <c r="E9" s="89">
        <v>12</v>
      </c>
      <c r="F9" s="90">
        <v>12</v>
      </c>
      <c r="G9" s="91">
        <v>1</v>
      </c>
      <c r="H9" s="91">
        <v>12</v>
      </c>
      <c r="I9" s="91">
        <v>3</v>
      </c>
      <c r="J9" s="89">
        <f t="shared" si="6"/>
        <v>36</v>
      </c>
      <c r="K9" s="90">
        <f t="shared" si="7"/>
        <v>0</v>
      </c>
      <c r="L9" s="91">
        <v>0</v>
      </c>
      <c r="M9" s="91">
        <f t="shared" si="8"/>
        <v>0</v>
      </c>
      <c r="N9" s="91">
        <f>0</f>
        <v>0</v>
      </c>
      <c r="O9" s="92">
        <f t="shared" si="9"/>
        <v>0</v>
      </c>
      <c r="P9" s="93">
        <f t="shared" si="10"/>
        <v>36</v>
      </c>
      <c r="Q9" s="94">
        <v>58.44</v>
      </c>
      <c r="R9" s="95">
        <f t="shared" si="5"/>
        <v>2103.84</v>
      </c>
    </row>
    <row r="10" spans="1:18" x14ac:dyDescent="0.25">
      <c r="A10" s="209"/>
      <c r="B10" s="210" t="s">
        <v>35</v>
      </c>
      <c r="C10" s="211"/>
      <c r="D10" s="123"/>
      <c r="E10" s="124">
        <f>SUM(E9)</f>
        <v>12</v>
      </c>
      <c r="F10" s="125">
        <f>SUM(F9)</f>
        <v>12</v>
      </c>
      <c r="G10" s="127">
        <f>H10/F10</f>
        <v>1.3333333333333333</v>
      </c>
      <c r="H10" s="127">
        <f>SUM(H8:H9)</f>
        <v>16</v>
      </c>
      <c r="I10" s="127">
        <f>J10/H10</f>
        <v>3.25</v>
      </c>
      <c r="J10" s="124">
        <f>SUM(J8:J9)</f>
        <v>52</v>
      </c>
      <c r="K10" s="125">
        <v>0</v>
      </c>
      <c r="L10" s="127">
        <v>0</v>
      </c>
      <c r="M10" s="127">
        <v>0</v>
      </c>
      <c r="N10" s="127">
        <v>0</v>
      </c>
      <c r="O10" s="129">
        <v>0</v>
      </c>
      <c r="P10" s="130">
        <f>SUM(P8:P9)</f>
        <v>52</v>
      </c>
      <c r="Q10" s="130" t="s">
        <v>7</v>
      </c>
      <c r="R10" s="131">
        <f>R8+R9</f>
        <v>3038.88</v>
      </c>
    </row>
    <row r="11" spans="1:18" ht="78.75" x14ac:dyDescent="0.25">
      <c r="A11" s="209"/>
      <c r="B11" s="96" t="s">
        <v>43</v>
      </c>
      <c r="C11" s="96" t="s">
        <v>9</v>
      </c>
      <c r="D11" s="88"/>
      <c r="E11" s="89">
        <v>5</v>
      </c>
      <c r="F11" s="90">
        <v>5</v>
      </c>
      <c r="G11" s="91">
        <v>1</v>
      </c>
      <c r="H11" s="91">
        <f t="shared" ref="H11:H12" si="11">+F11*G11</f>
        <v>5</v>
      </c>
      <c r="I11" s="91">
        <v>3</v>
      </c>
      <c r="J11" s="89">
        <f t="shared" si="0"/>
        <v>15</v>
      </c>
      <c r="K11" s="90">
        <f t="shared" si="1"/>
        <v>0</v>
      </c>
      <c r="L11" s="91">
        <v>0</v>
      </c>
      <c r="M11" s="91">
        <f t="shared" ref="M11:M12" si="12">+K11*L11</f>
        <v>0</v>
      </c>
      <c r="N11" s="91">
        <f>0</f>
        <v>0</v>
      </c>
      <c r="O11" s="92">
        <f t="shared" ref="O11:O12" si="13">M11*N11</f>
        <v>0</v>
      </c>
      <c r="P11" s="93">
        <f t="shared" ref="P11:P12" si="14">+O11+J11</f>
        <v>15</v>
      </c>
      <c r="Q11" s="94">
        <v>44.25</v>
      </c>
      <c r="R11" s="95">
        <f t="shared" ref="R11:R12" si="15">Q11*P11</f>
        <v>663.75</v>
      </c>
    </row>
    <row r="12" spans="1:18" ht="56.25" x14ac:dyDescent="0.25">
      <c r="A12" s="209"/>
      <c r="B12" s="96" t="s">
        <v>44</v>
      </c>
      <c r="C12" s="96" t="s">
        <v>39</v>
      </c>
      <c r="D12" s="88"/>
      <c r="E12" s="89">
        <v>5</v>
      </c>
      <c r="F12" s="90">
        <v>5</v>
      </c>
      <c r="G12" s="91">
        <v>2</v>
      </c>
      <c r="H12" s="91">
        <f t="shared" si="11"/>
        <v>10</v>
      </c>
      <c r="I12" s="91">
        <v>4</v>
      </c>
      <c r="J12" s="89">
        <f t="shared" si="0"/>
        <v>40</v>
      </c>
      <c r="K12" s="90">
        <f t="shared" si="1"/>
        <v>0</v>
      </c>
      <c r="L12" s="91">
        <v>0</v>
      </c>
      <c r="M12" s="91">
        <f t="shared" si="12"/>
        <v>0</v>
      </c>
      <c r="N12" s="91">
        <f>0</f>
        <v>0</v>
      </c>
      <c r="O12" s="92">
        <f t="shared" si="13"/>
        <v>0</v>
      </c>
      <c r="P12" s="93">
        <f t="shared" si="14"/>
        <v>40</v>
      </c>
      <c r="Q12" s="94">
        <v>44.25</v>
      </c>
      <c r="R12" s="95">
        <f t="shared" si="15"/>
        <v>1770</v>
      </c>
    </row>
    <row r="13" spans="1:18" x14ac:dyDescent="0.25">
      <c r="A13" s="209"/>
      <c r="B13" s="210" t="s">
        <v>34</v>
      </c>
      <c r="C13" s="211"/>
      <c r="D13" s="123"/>
      <c r="E13" s="124">
        <f>SUM(E11+E12)</f>
        <v>10</v>
      </c>
      <c r="F13" s="125">
        <f>SUM(F11+F12)</f>
        <v>10</v>
      </c>
      <c r="G13" s="127">
        <f>H13/F13</f>
        <v>1.5</v>
      </c>
      <c r="H13" s="127">
        <f>SUM(H11:H12)</f>
        <v>15</v>
      </c>
      <c r="I13" s="123">
        <f>J13/H13</f>
        <v>3.6666666666666665</v>
      </c>
      <c r="J13" s="124">
        <f>SUM(J11:J12)</f>
        <v>55</v>
      </c>
      <c r="K13" s="125">
        <v>0</v>
      </c>
      <c r="L13" s="127">
        <v>0</v>
      </c>
      <c r="M13" s="127">
        <v>0</v>
      </c>
      <c r="N13" s="127">
        <v>0</v>
      </c>
      <c r="O13" s="129">
        <v>0</v>
      </c>
      <c r="P13" s="130">
        <f>SUM(P11:P12)</f>
        <v>55</v>
      </c>
      <c r="Q13" s="130" t="s">
        <v>7</v>
      </c>
      <c r="R13" s="131" t="e">
        <f>R11+#REF!+R12</f>
        <v>#REF!</v>
      </c>
    </row>
    <row r="14" spans="1:18" ht="90" x14ac:dyDescent="0.25">
      <c r="A14" s="209"/>
      <c r="B14" s="96" t="s">
        <v>54</v>
      </c>
      <c r="C14" s="96" t="s">
        <v>27</v>
      </c>
      <c r="D14" s="88"/>
      <c r="E14" s="89">
        <v>10</v>
      </c>
      <c r="F14" s="90">
        <v>10</v>
      </c>
      <c r="G14" s="91">
        <v>1</v>
      </c>
      <c r="H14" s="91">
        <v>10</v>
      </c>
      <c r="I14" s="91">
        <v>2</v>
      </c>
      <c r="J14" s="89">
        <f>H14*I14</f>
        <v>20</v>
      </c>
      <c r="K14" s="90">
        <f t="shared" ref="K14:K17" si="16">+E14-F14</f>
        <v>0</v>
      </c>
      <c r="L14" s="91">
        <v>0</v>
      </c>
      <c r="M14" s="91">
        <f t="shared" si="2"/>
        <v>0</v>
      </c>
      <c r="N14" s="91">
        <v>0</v>
      </c>
      <c r="O14" s="92">
        <f t="shared" ref="O14:O16" si="17">M14*N14</f>
        <v>0</v>
      </c>
      <c r="P14" s="93">
        <f t="shared" si="4"/>
        <v>20</v>
      </c>
      <c r="Q14" s="94">
        <v>34.46</v>
      </c>
      <c r="R14" s="95">
        <f t="shared" ref="R14:R17" si="18">Q14*P14</f>
        <v>689.2</v>
      </c>
    </row>
    <row r="15" spans="1:18" ht="146.25" x14ac:dyDescent="0.25">
      <c r="A15" s="209"/>
      <c r="B15" s="96" t="s">
        <v>55</v>
      </c>
      <c r="C15" s="96" t="s">
        <v>20</v>
      </c>
      <c r="D15" s="88"/>
      <c r="E15" s="89">
        <v>10</v>
      </c>
      <c r="F15" s="90">
        <v>10</v>
      </c>
      <c r="G15" s="91">
        <v>1</v>
      </c>
      <c r="H15" s="91">
        <v>10</v>
      </c>
      <c r="I15" s="91">
        <v>1</v>
      </c>
      <c r="J15" s="89">
        <f t="shared" ref="J15:J17" si="19">H15*I15</f>
        <v>10</v>
      </c>
      <c r="K15" s="90">
        <f t="shared" si="16"/>
        <v>0</v>
      </c>
      <c r="L15" s="91">
        <v>0</v>
      </c>
      <c r="M15" s="91">
        <f t="shared" si="2"/>
        <v>0</v>
      </c>
      <c r="N15" s="91">
        <v>0</v>
      </c>
      <c r="O15" s="92">
        <f t="shared" si="17"/>
        <v>0</v>
      </c>
      <c r="P15" s="93">
        <f t="shared" si="4"/>
        <v>10</v>
      </c>
      <c r="Q15" s="94">
        <v>34.46</v>
      </c>
      <c r="R15" s="95">
        <f t="shared" si="18"/>
        <v>344.6</v>
      </c>
    </row>
    <row r="16" spans="1:18" ht="78.75" x14ac:dyDescent="0.25">
      <c r="A16" s="209"/>
      <c r="B16" s="96" t="s">
        <v>45</v>
      </c>
      <c r="C16" s="96" t="s">
        <v>22</v>
      </c>
      <c r="D16" s="88"/>
      <c r="E16" s="89">
        <v>50</v>
      </c>
      <c r="F16" s="90">
        <v>50</v>
      </c>
      <c r="G16" s="91">
        <v>1</v>
      </c>
      <c r="H16" s="91">
        <v>50</v>
      </c>
      <c r="I16" s="91">
        <v>2</v>
      </c>
      <c r="J16" s="89">
        <f t="shared" si="19"/>
        <v>100</v>
      </c>
      <c r="K16" s="90">
        <f t="shared" si="16"/>
        <v>0</v>
      </c>
      <c r="L16" s="91">
        <v>0</v>
      </c>
      <c r="M16" s="91">
        <f t="shared" si="2"/>
        <v>0</v>
      </c>
      <c r="N16" s="91">
        <v>0</v>
      </c>
      <c r="O16" s="92">
        <f t="shared" si="17"/>
        <v>0</v>
      </c>
      <c r="P16" s="93">
        <f t="shared" si="4"/>
        <v>100</v>
      </c>
      <c r="Q16" s="94">
        <v>22.14</v>
      </c>
      <c r="R16" s="95">
        <f t="shared" si="18"/>
        <v>2214</v>
      </c>
    </row>
    <row r="17" spans="1:18" ht="101.25" x14ac:dyDescent="0.25">
      <c r="A17" s="209"/>
      <c r="B17" s="96" t="s">
        <v>46</v>
      </c>
      <c r="C17" s="96" t="s">
        <v>37</v>
      </c>
      <c r="D17" s="88"/>
      <c r="E17" s="89">
        <v>10</v>
      </c>
      <c r="F17" s="90">
        <v>10</v>
      </c>
      <c r="G17" s="91">
        <v>1</v>
      </c>
      <c r="H17" s="91">
        <v>10</v>
      </c>
      <c r="I17" s="91">
        <v>4</v>
      </c>
      <c r="J17" s="89">
        <f t="shared" si="19"/>
        <v>40</v>
      </c>
      <c r="K17" s="90">
        <f t="shared" si="16"/>
        <v>0</v>
      </c>
      <c r="L17" s="91">
        <v>0</v>
      </c>
      <c r="M17" s="91">
        <v>0</v>
      </c>
      <c r="N17" s="91">
        <v>0</v>
      </c>
      <c r="O17" s="92">
        <v>0</v>
      </c>
      <c r="P17" s="93">
        <f t="shared" si="4"/>
        <v>40</v>
      </c>
      <c r="Q17" s="94">
        <v>22.14</v>
      </c>
      <c r="R17" s="95">
        <f t="shared" si="18"/>
        <v>885.6</v>
      </c>
    </row>
    <row r="18" spans="1:18" x14ac:dyDescent="0.25">
      <c r="A18" s="209"/>
      <c r="B18" s="210" t="s">
        <v>33</v>
      </c>
      <c r="C18" s="211"/>
      <c r="D18" s="123"/>
      <c r="E18" s="124">
        <f>SUM(E14+E16+E17)</f>
        <v>70</v>
      </c>
      <c r="F18" s="125">
        <f>SUM(E18)</f>
        <v>70</v>
      </c>
      <c r="G18" s="127">
        <f>H18/F18</f>
        <v>1</v>
      </c>
      <c r="H18" s="127">
        <f>SUM(F18)</f>
        <v>70</v>
      </c>
      <c r="I18" s="123">
        <f>J18/H18</f>
        <v>2.4285714285714284</v>
      </c>
      <c r="J18" s="124">
        <f>SUM(J14:J17)</f>
        <v>170</v>
      </c>
      <c r="K18" s="125">
        <v>0</v>
      </c>
      <c r="L18" s="127">
        <v>0</v>
      </c>
      <c r="M18" s="127">
        <v>0</v>
      </c>
      <c r="N18" s="127">
        <v>0</v>
      </c>
      <c r="O18" s="129">
        <v>0</v>
      </c>
      <c r="P18" s="130">
        <f>SUM(P14:P17)</f>
        <v>170</v>
      </c>
      <c r="Q18" s="130" t="s">
        <v>7</v>
      </c>
      <c r="R18" s="131">
        <f>SUM(R14:R17)</f>
        <v>4133.4000000000005</v>
      </c>
    </row>
    <row r="19" spans="1:18" x14ac:dyDescent="0.25">
      <c r="A19" s="231" t="s">
        <v>23</v>
      </c>
      <c r="B19" s="232"/>
      <c r="C19" s="233"/>
      <c r="D19" s="123"/>
      <c r="E19" s="124">
        <f>E18+E13+E7+E10</f>
        <v>122</v>
      </c>
      <c r="F19" s="125">
        <f>F18+F13+F7+F10</f>
        <v>122</v>
      </c>
      <c r="G19" s="124">
        <f>H19/F19</f>
        <v>1.1147540983606556</v>
      </c>
      <c r="H19" s="124">
        <f>SUM(H18+H13+H10+H7)</f>
        <v>136</v>
      </c>
      <c r="I19" s="132">
        <f>J19/H19</f>
        <v>2.625</v>
      </c>
      <c r="J19" s="124">
        <f>J18+J13+J7+J10</f>
        <v>357</v>
      </c>
      <c r="K19" s="124">
        <f>K18+K13+K7+K10</f>
        <v>0</v>
      </c>
      <c r="L19" s="124">
        <f>L18+L13+L7</f>
        <v>0</v>
      </c>
      <c r="M19" s="124">
        <f>M18+M13+M7+M10</f>
        <v>0</v>
      </c>
      <c r="N19" s="124">
        <f>N18+N13+N7</f>
        <v>0</v>
      </c>
      <c r="O19" s="124">
        <f>O18+O13+O7+O10</f>
        <v>0</v>
      </c>
      <c r="P19" s="125">
        <f>P18+P13+P7+P10</f>
        <v>357</v>
      </c>
      <c r="Q19" s="133" t="s">
        <v>7</v>
      </c>
      <c r="R19" s="131" t="e">
        <f>R18+R13+R10+R7</f>
        <v>#REF!</v>
      </c>
    </row>
    <row r="20" spans="1:18" x14ac:dyDescent="0.25">
      <c r="A20" s="231" t="s">
        <v>29</v>
      </c>
      <c r="B20" s="232"/>
      <c r="C20" s="232"/>
      <c r="D20" s="232"/>
      <c r="E20" s="232"/>
      <c r="F20" s="232"/>
      <c r="G20" s="232"/>
      <c r="H20" s="232"/>
      <c r="I20" s="232"/>
      <c r="J20" s="232"/>
      <c r="K20" s="232"/>
      <c r="L20" s="232"/>
      <c r="M20" s="232"/>
      <c r="N20" s="232"/>
      <c r="O20" s="232"/>
      <c r="P20" s="232"/>
      <c r="Q20" s="232"/>
      <c r="R20" s="234"/>
    </row>
    <row r="21" spans="1:18" ht="90" x14ac:dyDescent="0.25">
      <c r="A21" s="208" t="s">
        <v>30</v>
      </c>
      <c r="B21" s="96" t="s">
        <v>47</v>
      </c>
      <c r="C21" s="96" t="s">
        <v>27</v>
      </c>
      <c r="D21" s="88"/>
      <c r="E21" s="89">
        <v>30</v>
      </c>
      <c r="F21" s="90">
        <v>25</v>
      </c>
      <c r="G21" s="91">
        <v>1</v>
      </c>
      <c r="H21" s="91">
        <v>25</v>
      </c>
      <c r="I21" s="91">
        <v>2</v>
      </c>
      <c r="J21" s="89">
        <f>I21*H21</f>
        <v>50</v>
      </c>
      <c r="K21" s="90">
        <v>5</v>
      </c>
      <c r="L21" s="91">
        <v>1</v>
      </c>
      <c r="M21" s="91">
        <f t="shared" ref="M21" si="20">+K21*L21</f>
        <v>5</v>
      </c>
      <c r="N21" s="97">
        <v>0.05</v>
      </c>
      <c r="O21" s="98">
        <f>N21*M21</f>
        <v>0.25</v>
      </c>
      <c r="P21" s="99">
        <f t="shared" ref="P21:P22" si="21">+O21+J21</f>
        <v>50.25</v>
      </c>
      <c r="Q21" s="94">
        <v>34.46</v>
      </c>
      <c r="R21" s="95">
        <f t="shared" ref="R21:R22" si="22">Q21*P21</f>
        <v>1731.615</v>
      </c>
    </row>
    <row r="22" spans="1:18" ht="101.25" x14ac:dyDescent="0.25">
      <c r="A22" s="209"/>
      <c r="B22" s="96" t="s">
        <v>47</v>
      </c>
      <c r="C22" s="96" t="s">
        <v>28</v>
      </c>
      <c r="D22" s="88"/>
      <c r="E22" s="89">
        <v>25</v>
      </c>
      <c r="F22" s="90">
        <v>25</v>
      </c>
      <c r="G22" s="91">
        <v>1</v>
      </c>
      <c r="H22" s="91">
        <v>25</v>
      </c>
      <c r="I22" s="91">
        <v>1</v>
      </c>
      <c r="J22" s="89">
        <v>25</v>
      </c>
      <c r="K22" s="90">
        <v>0</v>
      </c>
      <c r="L22" s="91">
        <v>0</v>
      </c>
      <c r="M22" s="91">
        <v>0</v>
      </c>
      <c r="N22" s="91">
        <v>0</v>
      </c>
      <c r="O22" s="92">
        <v>0</v>
      </c>
      <c r="P22" s="93">
        <f t="shared" si="21"/>
        <v>25</v>
      </c>
      <c r="Q22" s="94">
        <v>34.46</v>
      </c>
      <c r="R22" s="95">
        <f t="shared" si="22"/>
        <v>861.5</v>
      </c>
    </row>
    <row r="23" spans="1:18" x14ac:dyDescent="0.25">
      <c r="A23" s="231" t="s">
        <v>32</v>
      </c>
      <c r="B23" s="232"/>
      <c r="C23" s="233"/>
      <c r="D23" s="123"/>
      <c r="E23" s="129">
        <f>SUM(E21+E22)</f>
        <v>55</v>
      </c>
      <c r="F23" s="125">
        <v>50</v>
      </c>
      <c r="G23" s="127">
        <f>H23/F23</f>
        <v>1</v>
      </c>
      <c r="H23" s="127">
        <f>SUM(H21:H22)</f>
        <v>50</v>
      </c>
      <c r="I23" s="127">
        <f>J23/H23</f>
        <v>1.5</v>
      </c>
      <c r="J23" s="124">
        <f>SUM(J21:J22)</f>
        <v>75</v>
      </c>
      <c r="K23" s="125">
        <f>K21</f>
        <v>5</v>
      </c>
      <c r="L23" s="127">
        <f>M23/K23</f>
        <v>1</v>
      </c>
      <c r="M23" s="127">
        <f>SUM(M21:M22)</f>
        <v>5</v>
      </c>
      <c r="N23" s="123">
        <f>O23/M23</f>
        <v>0.05</v>
      </c>
      <c r="O23" s="132">
        <f>SUM(O21:O22)</f>
        <v>0.25</v>
      </c>
      <c r="P23" s="132">
        <f>+O23+J23</f>
        <v>75.25</v>
      </c>
      <c r="Q23" s="133" t="s">
        <v>7</v>
      </c>
      <c r="R23" s="131">
        <f>SUM(R21:R22)</f>
        <v>2593.1149999999998</v>
      </c>
    </row>
    <row r="24" spans="1:18" x14ac:dyDescent="0.25">
      <c r="A24" s="231" t="s">
        <v>10</v>
      </c>
      <c r="B24" s="232"/>
      <c r="C24" s="232"/>
      <c r="D24" s="232"/>
      <c r="E24" s="232"/>
      <c r="F24" s="232"/>
      <c r="G24" s="232"/>
      <c r="H24" s="232"/>
      <c r="I24" s="232"/>
      <c r="J24" s="232"/>
      <c r="K24" s="232"/>
      <c r="L24" s="232"/>
      <c r="M24" s="232"/>
      <c r="N24" s="232"/>
      <c r="O24" s="232"/>
      <c r="P24" s="232"/>
      <c r="Q24" s="232"/>
      <c r="R24" s="234"/>
    </row>
    <row r="25" spans="1:18" ht="56.25" x14ac:dyDescent="0.25">
      <c r="A25" s="235" t="s">
        <v>10</v>
      </c>
      <c r="B25" s="100" t="s">
        <v>48</v>
      </c>
      <c r="C25" s="96" t="s">
        <v>24</v>
      </c>
      <c r="D25" s="101"/>
      <c r="E25" s="102">
        <v>10</v>
      </c>
      <c r="F25" s="103">
        <v>8</v>
      </c>
      <c r="G25" s="104">
        <v>1</v>
      </c>
      <c r="H25" s="104">
        <f t="shared" ref="H25" si="23">F25*G25</f>
        <v>8</v>
      </c>
      <c r="I25" s="105">
        <v>0.5</v>
      </c>
      <c r="J25" s="102">
        <f>I25*H25</f>
        <v>4</v>
      </c>
      <c r="K25" s="103">
        <v>2</v>
      </c>
      <c r="L25" s="104">
        <v>1</v>
      </c>
      <c r="M25" s="104">
        <v>2</v>
      </c>
      <c r="N25" s="106">
        <v>0.05</v>
      </c>
      <c r="O25" s="107">
        <f t="shared" ref="O25:O28" si="24">M25*N25</f>
        <v>0.1</v>
      </c>
      <c r="P25" s="108">
        <f>O25+J25</f>
        <v>4.0999999999999996</v>
      </c>
      <c r="Q25" s="109">
        <v>7.25</v>
      </c>
      <c r="R25" s="95">
        <f t="shared" ref="R25" si="25">Q25*P25</f>
        <v>29.724999999999998</v>
      </c>
    </row>
    <row r="26" spans="1:18" ht="123.75" x14ac:dyDescent="0.25">
      <c r="A26" s="236"/>
      <c r="B26" s="100" t="s">
        <v>50</v>
      </c>
      <c r="C26" s="96" t="s">
        <v>21</v>
      </c>
      <c r="D26" s="101"/>
      <c r="E26" s="102">
        <v>8</v>
      </c>
      <c r="F26" s="103">
        <v>8</v>
      </c>
      <c r="G26" s="104">
        <v>1</v>
      </c>
      <c r="H26" s="104">
        <v>8</v>
      </c>
      <c r="I26" s="104">
        <v>1</v>
      </c>
      <c r="J26" s="102">
        <f>I26*H26</f>
        <v>8</v>
      </c>
      <c r="K26" s="103">
        <v>0</v>
      </c>
      <c r="L26" s="104">
        <v>0</v>
      </c>
      <c r="M26" s="104">
        <v>0</v>
      </c>
      <c r="N26" s="104">
        <v>0</v>
      </c>
      <c r="O26" s="92">
        <f t="shared" si="24"/>
        <v>0</v>
      </c>
      <c r="P26" s="110">
        <f>O26+J26</f>
        <v>8</v>
      </c>
      <c r="Q26" s="109">
        <v>7.25</v>
      </c>
      <c r="R26" s="95">
        <f>Q26*P26</f>
        <v>58</v>
      </c>
    </row>
    <row r="27" spans="1:18" ht="56.25" x14ac:dyDescent="0.25">
      <c r="A27" s="236"/>
      <c r="B27" s="100" t="s">
        <v>49</v>
      </c>
      <c r="C27" s="96" t="s">
        <v>24</v>
      </c>
      <c r="D27" s="101"/>
      <c r="E27" s="102">
        <v>20</v>
      </c>
      <c r="F27" s="103">
        <v>18</v>
      </c>
      <c r="G27" s="104">
        <v>1</v>
      </c>
      <c r="H27" s="104">
        <v>18</v>
      </c>
      <c r="I27" s="105">
        <v>0.5</v>
      </c>
      <c r="J27" s="102">
        <f>I27*H27</f>
        <v>9</v>
      </c>
      <c r="K27" s="103">
        <v>2</v>
      </c>
      <c r="L27" s="104">
        <v>1</v>
      </c>
      <c r="M27" s="104">
        <v>2</v>
      </c>
      <c r="N27" s="106">
        <v>0.05</v>
      </c>
      <c r="O27" s="107">
        <f t="shared" si="24"/>
        <v>0.1</v>
      </c>
      <c r="P27" s="108">
        <f>O27+J27</f>
        <v>9.1</v>
      </c>
      <c r="Q27" s="109">
        <v>7.25</v>
      </c>
      <c r="R27" s="95">
        <f>Q27*P27</f>
        <v>65.974999999999994</v>
      </c>
    </row>
    <row r="28" spans="1:18" ht="123.75" x14ac:dyDescent="0.25">
      <c r="A28" s="237"/>
      <c r="B28" s="100" t="s">
        <v>51</v>
      </c>
      <c r="C28" s="96" t="s">
        <v>21</v>
      </c>
      <c r="D28" s="101"/>
      <c r="E28" s="102">
        <v>18</v>
      </c>
      <c r="F28" s="103">
        <v>18</v>
      </c>
      <c r="G28" s="104">
        <v>1</v>
      </c>
      <c r="H28" s="104">
        <v>18</v>
      </c>
      <c r="I28" s="104">
        <v>1</v>
      </c>
      <c r="J28" s="102">
        <f>I28*H28</f>
        <v>18</v>
      </c>
      <c r="K28" s="103">
        <v>0</v>
      </c>
      <c r="L28" s="104">
        <v>0</v>
      </c>
      <c r="M28" s="104">
        <v>0</v>
      </c>
      <c r="N28" s="104">
        <v>0</v>
      </c>
      <c r="O28" s="92">
        <f t="shared" si="24"/>
        <v>0</v>
      </c>
      <c r="P28" s="110">
        <f>O28+J28</f>
        <v>18</v>
      </c>
      <c r="Q28" s="109">
        <v>7.25</v>
      </c>
      <c r="R28" s="95">
        <f>Q28*P28</f>
        <v>130.5</v>
      </c>
    </row>
    <row r="29" spans="1:18" x14ac:dyDescent="0.25">
      <c r="A29" s="231" t="s">
        <v>31</v>
      </c>
      <c r="B29" s="232"/>
      <c r="C29" s="233"/>
      <c r="D29" s="134"/>
      <c r="E29" s="135">
        <f>SUM(E25:E28)</f>
        <v>56</v>
      </c>
      <c r="F29" s="136">
        <v>52</v>
      </c>
      <c r="G29" s="137">
        <f>H29/F29</f>
        <v>1</v>
      </c>
      <c r="H29" s="137">
        <f>SUM(H25:H28)</f>
        <v>52</v>
      </c>
      <c r="I29" s="134">
        <f>J29/H29</f>
        <v>0.75</v>
      </c>
      <c r="J29" s="135">
        <f>SUM(J25:J28)</f>
        <v>39</v>
      </c>
      <c r="K29" s="136">
        <f>SUM(K25:K28)</f>
        <v>4</v>
      </c>
      <c r="L29" s="137">
        <v>1</v>
      </c>
      <c r="M29" s="137">
        <f>SUM(M25:M28)</f>
        <v>4</v>
      </c>
      <c r="N29" s="134">
        <f>O29/M29</f>
        <v>0.05</v>
      </c>
      <c r="O29" s="138">
        <f>SUM(O25:O28)</f>
        <v>0.2</v>
      </c>
      <c r="P29" s="139">
        <f>SUM(P25:P28)</f>
        <v>39.200000000000003</v>
      </c>
      <c r="Q29" s="133" t="s">
        <v>7</v>
      </c>
      <c r="R29" s="131">
        <f>SUM(R25:R28)</f>
        <v>284.2</v>
      </c>
    </row>
    <row r="30" spans="1:18" ht="15.75" thickBot="1" x14ac:dyDescent="0.3">
      <c r="A30" s="111"/>
      <c r="B30" s="112" t="s">
        <v>0</v>
      </c>
      <c r="C30" s="113"/>
      <c r="D30" s="114"/>
      <c r="E30" s="117">
        <f>SUM(E29+E23+E19)</f>
        <v>233</v>
      </c>
      <c r="F30" s="115">
        <f>F19+F23+F29</f>
        <v>224</v>
      </c>
      <c r="G30" s="116">
        <f>+H30/F30</f>
        <v>1.0625</v>
      </c>
      <c r="H30" s="118">
        <f>H19+H23+H29</f>
        <v>238</v>
      </c>
      <c r="I30" s="114">
        <f>+J30/H30</f>
        <v>1.9789915966386555</v>
      </c>
      <c r="J30" s="117">
        <f>J19+J23+J29</f>
        <v>471</v>
      </c>
      <c r="K30" s="115">
        <f>K19+K23+K29</f>
        <v>9</v>
      </c>
      <c r="L30" s="118">
        <v>1</v>
      </c>
      <c r="M30" s="118">
        <f>M19+M23+M29</f>
        <v>9</v>
      </c>
      <c r="N30" s="114">
        <f>O30/M30</f>
        <v>0.05</v>
      </c>
      <c r="O30" s="119">
        <f>O29+O23</f>
        <v>0.45</v>
      </c>
      <c r="P30" s="120">
        <f>P19+P23+P29</f>
        <v>471.45</v>
      </c>
      <c r="Q30" s="121" t="s">
        <v>7</v>
      </c>
      <c r="R30" s="122" t="e">
        <f>R19+R23+#REF!+R29</f>
        <v>#REF!</v>
      </c>
    </row>
    <row r="33" spans="1:6" x14ac:dyDescent="0.25">
      <c r="A33" s="3" t="s">
        <v>56</v>
      </c>
      <c r="B33" s="56"/>
      <c r="C33" s="56"/>
      <c r="D33" s="3"/>
      <c r="E33" s="62"/>
      <c r="F33" s="62"/>
    </row>
    <row r="34" spans="1:6" x14ac:dyDescent="0.25">
      <c r="A34" s="3" t="s">
        <v>58</v>
      </c>
      <c r="B34" s="56"/>
      <c r="C34" s="56"/>
      <c r="D34" s="3"/>
      <c r="E34" s="62"/>
      <c r="F34" s="62"/>
    </row>
    <row r="35" spans="1:6" x14ac:dyDescent="0.25">
      <c r="A35" s="3" t="s">
        <v>59</v>
      </c>
      <c r="B35" s="56"/>
      <c r="C35" s="56"/>
      <c r="D35" s="3"/>
      <c r="E35" s="62"/>
      <c r="F35" s="62"/>
    </row>
  </sheetData>
  <mergeCells count="23">
    <mergeCell ref="A29:C29"/>
    <mergeCell ref="A19:C19"/>
    <mergeCell ref="A20:R20"/>
    <mergeCell ref="A21:A22"/>
    <mergeCell ref="A23:C23"/>
    <mergeCell ref="A24:R24"/>
    <mergeCell ref="A25:A28"/>
    <mergeCell ref="K1:O1"/>
    <mergeCell ref="P1:P2"/>
    <mergeCell ref="Q1:Q2"/>
    <mergeCell ref="R1:R2"/>
    <mergeCell ref="A3:R3"/>
    <mergeCell ref="A1:A2"/>
    <mergeCell ref="B1:B2"/>
    <mergeCell ref="C1:C2"/>
    <mergeCell ref="D1:D2"/>
    <mergeCell ref="E1:E2"/>
    <mergeCell ref="F1:J1"/>
    <mergeCell ref="A4:A18"/>
    <mergeCell ref="B7:C7"/>
    <mergeCell ref="B10:C10"/>
    <mergeCell ref="B13:C13"/>
    <mergeCell ref="B18:C18"/>
  </mergeCells>
  <pageMargins left="0.7" right="0.7" top="0.75" bottom="0.75" header="0.3" footer="0.3"/>
  <pageSetup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>
  <documentManagement>
    <Rank xmlns="9dbcbb5a-2d39-43bd-b6c7-d27f844c7fb7">6</Rank>
    <Description0 xmlns="9dbcbb5a-2d39-43bd-b6c7-d27f844c7fb7">Complex Burden Table Template - for Studies</Description0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9153BEC61D80344AC147B80D934BDFD" ma:contentTypeVersion="2" ma:contentTypeDescription="Create a new document." ma:contentTypeScope="" ma:versionID="14a5e6ad631fcf04b74043bfb0c12f9f">
  <xsd:schema xmlns:xsd="http://www.w3.org/2001/XMLSchema" xmlns:p="http://schemas.microsoft.com/office/2006/metadata/properties" xmlns:ns2="9dbcbb5a-2d39-43bd-b6c7-d27f844c7fb7" targetNamespace="http://schemas.microsoft.com/office/2006/metadata/properties" ma:root="true" ma:fieldsID="41d8cef941c44b07acba7b2f1d173e7b" ns2:_="">
    <xsd:import namespace="9dbcbb5a-2d39-43bd-b6c7-d27f844c7fb7"/>
    <xsd:element name="properties">
      <xsd:complexType>
        <xsd:sequence>
          <xsd:element name="documentManagement">
            <xsd:complexType>
              <xsd:all>
                <xsd:element ref="ns2:Rank" minOccurs="0"/>
                <xsd:element ref="ns2:Description0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9dbcbb5a-2d39-43bd-b6c7-d27f844c7fb7" elementFormDefault="qualified">
    <xsd:import namespace="http://schemas.microsoft.com/office/2006/documentManagement/types"/>
    <xsd:element name="Rank" ma:index="8" nillable="true" ma:displayName="Rank" ma:internalName="Rank">
      <xsd:simpleType>
        <xsd:restriction base="dms:Number"/>
      </xsd:simpleType>
    </xsd:element>
    <xsd:element name="Description0" ma:index="9" nillable="true" ma:displayName="Description" ma:internalName="Description0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1EC02A8-0ED5-4103-B250-F4592D9E333E}">
  <ds:schemaRefs>
    <ds:schemaRef ds:uri="http://purl.org/dc/elements/1.1/"/>
    <ds:schemaRef ds:uri="http://purl.org/dc/terms/"/>
    <ds:schemaRef ds:uri="9dbcbb5a-2d39-43bd-b6c7-d27f844c7fb7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24E27527-1B61-4C6E-9B61-FAD668AE49D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dbcbb5a-2d39-43bd-b6c7-d27f844c7fb7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E9DC8363-D6E4-4B61-85E9-7C246BF9B1F2}">
  <ds:schemaRefs>
    <ds:schemaRef ds:uri="http://schemas.microsoft.com/office/2006/metadata/customXsn"/>
  </ds:schemaRefs>
</ds:datastoreItem>
</file>

<file path=customXml/itemProps4.xml><?xml version="1.0" encoding="utf-8"?>
<ds:datastoreItem xmlns:ds="http://schemas.openxmlformats.org/officeDocument/2006/customXml" ds:itemID="{AB616761-173A-4729-ABE6-18C63678866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Burden Table</vt:lpstr>
      <vt:lpstr>Sheet1</vt:lpstr>
      <vt:lpstr>'Burden Table'!Print_Area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lywilliams</dc:creator>
  <cp:lastModifiedBy>Williams, Eric - FNS</cp:lastModifiedBy>
  <cp:lastPrinted>2019-01-10T14:49:40Z</cp:lastPrinted>
  <dcterms:created xsi:type="dcterms:W3CDTF">2013-01-08T21:49:18Z</dcterms:created>
  <dcterms:modified xsi:type="dcterms:W3CDTF">2021-04-26T13:31:26Z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0x010100E9153BEC61D80344AC147B80D934BDFD</vt:lpwstr>
  </property>
  <property fmtid="{D5CDD505-2E9C-101B-9397-08002B2CF9AE}" pid="3" name="Order">
    <vt:r8>300</vt:r8>
  </property>
  <property fmtid="{D5CDD505-2E9C-101B-9397-08002B2CF9AE}" pid="4" name="ESRI_WORKBOOK_ID">
    <vt:lpwstr>aac9ccd26d14402aa5bf6ddcbe7cb918</vt:lpwstr>
  </property>
</Properties>
</file>