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FD0E01AE-2906-46A1-89EC-9A73CD25E376}" xr6:coauthVersionLast="45" xr6:coauthVersionMax="45" xr10:uidLastSave="{00000000-0000-0000-0000-000000000000}"/>
  <bookViews>
    <workbookView xWindow="-110" yWindow="-110" windowWidth="19420" windowHeight="10420" xr2:uid="{00000000-000D-0000-FFFF-FFFF00000000}"/>
  </bookViews>
  <sheets>
    <sheet name="Table 1" sheetId="1" r:id="rId1"/>
    <sheet name="Table 2" sheetId="2" r:id="rId2"/>
    <sheet name="O&amp;M"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4" i="3" l="1"/>
  <c r="F94" i="1"/>
  <c r="I11" i="2"/>
  <c r="I10" i="2"/>
  <c r="I6" i="2"/>
  <c r="I5" i="2"/>
  <c r="I96" i="1"/>
  <c r="I94" i="1"/>
  <c r="F93" i="1"/>
  <c r="I93" i="1"/>
  <c r="F22" i="1"/>
  <c r="I22" i="1"/>
  <c r="I7" i="1"/>
  <c r="I36" i="1"/>
  <c r="K94" i="1" l="1"/>
  <c r="E88" i="1"/>
  <c r="E56" i="1"/>
  <c r="E71" i="1"/>
  <c r="E70" i="1"/>
  <c r="E43" i="1"/>
  <c r="E21" i="1"/>
  <c r="E20" i="1"/>
  <c r="E16" i="1"/>
  <c r="E91" i="1"/>
  <c r="E90" i="1"/>
  <c r="E87" i="1"/>
  <c r="E85" i="1"/>
  <c r="E83" i="1"/>
  <c r="E82" i="1"/>
  <c r="E79" i="1"/>
  <c r="E78" i="1"/>
  <c r="E73" i="1"/>
  <c r="E72" i="1"/>
  <c r="E69" i="1"/>
  <c r="E67" i="1"/>
  <c r="E66" i="1"/>
  <c r="E55" i="1"/>
  <c r="E52" i="1"/>
  <c r="E50" i="1"/>
  <c r="E42" i="1"/>
  <c r="E40" i="1"/>
  <c r="E37" i="1"/>
  <c r="E36" i="1"/>
  <c r="E10" i="1"/>
  <c r="L18" i="3"/>
  <c r="F20" i="3"/>
  <c r="F21" i="3"/>
  <c r="F22" i="3"/>
  <c r="F19" i="3"/>
  <c r="K23" i="3"/>
  <c r="I21" i="3" l="1"/>
  <c r="I20" i="3"/>
  <c r="I18" i="3"/>
  <c r="E15" i="1"/>
  <c r="E6" i="2" l="1"/>
  <c r="E7" i="2"/>
  <c r="E5" i="2"/>
  <c r="E7" i="1"/>
  <c r="G9" i="3"/>
  <c r="L19" i="3" l="1"/>
  <c r="L20" i="3"/>
  <c r="L21" i="3"/>
  <c r="L22" i="3"/>
  <c r="L23" i="3"/>
  <c r="G10" i="3"/>
  <c r="I95" i="1" s="1"/>
  <c r="I8" i="2" l="1"/>
  <c r="D6" i="2" l="1"/>
  <c r="F6" i="2" s="1"/>
  <c r="H6" i="2" s="1"/>
  <c r="D7" i="2"/>
  <c r="F7" i="2" s="1"/>
  <c r="D10" i="2"/>
  <c r="F10" i="2" s="1"/>
  <c r="D5" i="2"/>
  <c r="F5" i="2" s="1"/>
  <c r="G5" i="2" l="1"/>
  <c r="H5" i="2"/>
  <c r="H10" i="2"/>
  <c r="G10" i="2"/>
  <c r="H7" i="2"/>
  <c r="G7" i="2"/>
  <c r="G6" i="2"/>
  <c r="D36" i="1"/>
  <c r="F36" i="1" s="1"/>
  <c r="H36" i="1" s="1"/>
  <c r="F13" i="1"/>
  <c r="H13" i="1"/>
  <c r="D21" i="1"/>
  <c r="F21" i="1" s="1"/>
  <c r="D10" i="1"/>
  <c r="F10" i="1" s="1"/>
  <c r="H10" i="1" s="1"/>
  <c r="D12" i="1"/>
  <c r="F12" i="1" s="1"/>
  <c r="D13" i="1"/>
  <c r="D14" i="1"/>
  <c r="F14" i="1" s="1"/>
  <c r="D15" i="1"/>
  <c r="F15" i="1" s="1"/>
  <c r="H15" i="1" s="1"/>
  <c r="D16" i="1"/>
  <c r="F16" i="1" s="1"/>
  <c r="D17" i="1"/>
  <c r="F17" i="1" s="1"/>
  <c r="H17" i="1" s="1"/>
  <c r="D18" i="1"/>
  <c r="F18" i="1" s="1"/>
  <c r="D19" i="1"/>
  <c r="F19" i="1" s="1"/>
  <c r="H19" i="1" s="1"/>
  <c r="D20" i="1"/>
  <c r="F20" i="1" s="1"/>
  <c r="D25" i="1"/>
  <c r="F25" i="1" s="1"/>
  <c r="D27" i="1"/>
  <c r="F27" i="1" s="1"/>
  <c r="D28" i="1"/>
  <c r="F28" i="1" s="1"/>
  <c r="D29" i="1"/>
  <c r="F29" i="1" s="1"/>
  <c r="D30" i="1"/>
  <c r="F30" i="1" s="1"/>
  <c r="D31" i="1"/>
  <c r="F31" i="1" s="1"/>
  <c r="D32" i="1"/>
  <c r="F32" i="1" s="1"/>
  <c r="D33" i="1"/>
  <c r="F33" i="1" s="1"/>
  <c r="D34" i="1"/>
  <c r="F34" i="1" s="1"/>
  <c r="D35" i="1"/>
  <c r="F35" i="1" s="1"/>
  <c r="G35" i="1" s="1"/>
  <c r="D37" i="1"/>
  <c r="F37" i="1" s="1"/>
  <c r="G37" i="1" s="1"/>
  <c r="D40" i="1"/>
  <c r="F40" i="1" s="1"/>
  <c r="G40" i="1" s="1"/>
  <c r="D42" i="1"/>
  <c r="F42" i="1" s="1"/>
  <c r="G42" i="1" s="1"/>
  <c r="D43" i="1"/>
  <c r="F43" i="1" s="1"/>
  <c r="G43" i="1" s="1"/>
  <c r="D44" i="1"/>
  <c r="F44" i="1" s="1"/>
  <c r="G44" i="1" s="1"/>
  <c r="D46" i="1"/>
  <c r="F46" i="1" s="1"/>
  <c r="G46" i="1" s="1"/>
  <c r="D47" i="1"/>
  <c r="F47" i="1" s="1"/>
  <c r="G47" i="1" s="1"/>
  <c r="D48" i="1"/>
  <c r="F48" i="1" s="1"/>
  <c r="G48" i="1" s="1"/>
  <c r="D50" i="1"/>
  <c r="F50" i="1" s="1"/>
  <c r="G50" i="1" s="1"/>
  <c r="D51" i="1"/>
  <c r="F51" i="1" s="1"/>
  <c r="G51" i="1" s="1"/>
  <c r="D52" i="1"/>
  <c r="F52" i="1" s="1"/>
  <c r="G52" i="1" s="1"/>
  <c r="D53" i="1"/>
  <c r="F53" i="1" s="1"/>
  <c r="G53" i="1" s="1"/>
  <c r="D54" i="1"/>
  <c r="F54" i="1" s="1"/>
  <c r="G54" i="1" s="1"/>
  <c r="D55" i="1"/>
  <c r="F55" i="1" s="1"/>
  <c r="G55" i="1" s="1"/>
  <c r="D56" i="1"/>
  <c r="F56" i="1" s="1"/>
  <c r="G56" i="1" s="1"/>
  <c r="D57" i="1"/>
  <c r="F57" i="1" s="1"/>
  <c r="G57" i="1" s="1"/>
  <c r="D58" i="1"/>
  <c r="F58" i="1" s="1"/>
  <c r="G58" i="1" s="1"/>
  <c r="D59" i="1"/>
  <c r="F59" i="1" s="1"/>
  <c r="G59" i="1" s="1"/>
  <c r="D60" i="1"/>
  <c r="F60" i="1" s="1"/>
  <c r="G60" i="1" s="1"/>
  <c r="D62" i="1"/>
  <c r="F62" i="1" s="1"/>
  <c r="G62" i="1" s="1"/>
  <c r="D63" i="1"/>
  <c r="F63" i="1" s="1"/>
  <c r="G63" i="1" s="1"/>
  <c r="D64" i="1"/>
  <c r="F64" i="1" s="1"/>
  <c r="G64" i="1" s="1"/>
  <c r="D65" i="1"/>
  <c r="F65" i="1" s="1"/>
  <c r="G65" i="1" s="1"/>
  <c r="D66" i="1"/>
  <c r="F66" i="1" s="1"/>
  <c r="G66" i="1" s="1"/>
  <c r="D67" i="1"/>
  <c r="F67" i="1" s="1"/>
  <c r="G67" i="1" s="1"/>
  <c r="D69" i="1"/>
  <c r="F69" i="1" s="1"/>
  <c r="G69" i="1" s="1"/>
  <c r="D70" i="1"/>
  <c r="F70" i="1" s="1"/>
  <c r="G70" i="1" s="1"/>
  <c r="D71" i="1"/>
  <c r="F71" i="1" s="1"/>
  <c r="G71" i="1" s="1"/>
  <c r="D72" i="1"/>
  <c r="F72" i="1" s="1"/>
  <c r="G72" i="1" s="1"/>
  <c r="D73" i="1"/>
  <c r="F73" i="1" s="1"/>
  <c r="G73" i="1" s="1"/>
  <c r="D74" i="1"/>
  <c r="F74" i="1" s="1"/>
  <c r="G74" i="1" s="1"/>
  <c r="D76" i="1"/>
  <c r="F76" i="1" s="1"/>
  <c r="G76" i="1" s="1"/>
  <c r="D77" i="1"/>
  <c r="F77" i="1" s="1"/>
  <c r="G77" i="1" s="1"/>
  <c r="D78" i="1"/>
  <c r="F78" i="1" s="1"/>
  <c r="G78" i="1" s="1"/>
  <c r="D79" i="1"/>
  <c r="F79" i="1" s="1"/>
  <c r="G79" i="1" s="1"/>
  <c r="D80" i="1"/>
  <c r="F80" i="1" s="1"/>
  <c r="G80" i="1" s="1"/>
  <c r="D81" i="1"/>
  <c r="F81" i="1" s="1"/>
  <c r="G81" i="1" s="1"/>
  <c r="D82" i="1"/>
  <c r="F82" i="1" s="1"/>
  <c r="G82" i="1" s="1"/>
  <c r="D83" i="1"/>
  <c r="F83" i="1" s="1"/>
  <c r="G83" i="1" s="1"/>
  <c r="D85" i="1"/>
  <c r="F85" i="1" s="1"/>
  <c r="G85" i="1" s="1"/>
  <c r="D87" i="1"/>
  <c r="F87" i="1" s="1"/>
  <c r="G87" i="1" s="1"/>
  <c r="D88" i="1"/>
  <c r="F88" i="1" s="1"/>
  <c r="G88" i="1" s="1"/>
  <c r="D90" i="1"/>
  <c r="F90" i="1" s="1"/>
  <c r="G90" i="1" s="1"/>
  <c r="D91" i="1"/>
  <c r="F91" i="1" s="1"/>
  <c r="G91" i="1" s="1"/>
  <c r="D7" i="1"/>
  <c r="F7" i="1" s="1"/>
  <c r="F11" i="2" l="1"/>
  <c r="I7" i="2"/>
  <c r="G27" i="1"/>
  <c r="H27" i="1"/>
  <c r="G18" i="1"/>
  <c r="I18" i="1" s="1"/>
  <c r="H18" i="1"/>
  <c r="G14" i="1"/>
  <c r="H14" i="1"/>
  <c r="H21" i="1"/>
  <c r="G21" i="1"/>
  <c r="I21" i="1" s="1"/>
  <c r="G34" i="1"/>
  <c r="H34" i="1"/>
  <c r="G30" i="1"/>
  <c r="H30" i="1"/>
  <c r="G33" i="1"/>
  <c r="I33" i="1" s="1"/>
  <c r="H33" i="1"/>
  <c r="G29" i="1"/>
  <c r="I29" i="1" s="1"/>
  <c r="H29" i="1"/>
  <c r="G20" i="1"/>
  <c r="H20" i="1"/>
  <c r="H16" i="1"/>
  <c r="G16" i="1"/>
  <c r="I16" i="1" s="1"/>
  <c r="I12" i="1"/>
  <c r="G12" i="1"/>
  <c r="H12" i="1"/>
  <c r="G32" i="1"/>
  <c r="H32" i="1"/>
  <c r="G28" i="1"/>
  <c r="I28" i="1" s="1"/>
  <c r="H28" i="1"/>
  <c r="G31" i="1"/>
  <c r="H31" i="1"/>
  <c r="G19" i="1"/>
  <c r="I19" i="1" s="1"/>
  <c r="G17" i="1"/>
  <c r="I17" i="1" s="1"/>
  <c r="G15" i="1"/>
  <c r="I15" i="1" s="1"/>
  <c r="G13" i="1"/>
  <c r="I13" i="1" s="1"/>
  <c r="G10" i="1"/>
  <c r="I10" i="1" s="1"/>
  <c r="H37" i="1"/>
  <c r="I37" i="1" s="1"/>
  <c r="G36" i="1"/>
  <c r="H7" i="1"/>
  <c r="G7" i="1"/>
  <c r="H91" i="1"/>
  <c r="I91" i="1" s="1"/>
  <c r="H90" i="1"/>
  <c r="I90" i="1" s="1"/>
  <c r="H88" i="1"/>
  <c r="I88" i="1" s="1"/>
  <c r="H87" i="1"/>
  <c r="I87" i="1" s="1"/>
  <c r="H85" i="1"/>
  <c r="I85" i="1" s="1"/>
  <c r="H83" i="1"/>
  <c r="I83" i="1" s="1"/>
  <c r="H82" i="1"/>
  <c r="I82" i="1" s="1"/>
  <c r="H81" i="1"/>
  <c r="I81" i="1" s="1"/>
  <c r="H80" i="1"/>
  <c r="I80" i="1" s="1"/>
  <c r="H79" i="1"/>
  <c r="I79" i="1" s="1"/>
  <c r="H78" i="1"/>
  <c r="I78" i="1" s="1"/>
  <c r="H77" i="1"/>
  <c r="I77" i="1" s="1"/>
  <c r="H76" i="1"/>
  <c r="I76" i="1" s="1"/>
  <c r="H74" i="1"/>
  <c r="I74" i="1" s="1"/>
  <c r="H73" i="1"/>
  <c r="I73" i="1" s="1"/>
  <c r="H72" i="1"/>
  <c r="I72" i="1" s="1"/>
  <c r="H71" i="1"/>
  <c r="I71" i="1" s="1"/>
  <c r="H70" i="1"/>
  <c r="I70" i="1" s="1"/>
  <c r="H69" i="1"/>
  <c r="I69" i="1" s="1"/>
  <c r="H67" i="1"/>
  <c r="I67" i="1" s="1"/>
  <c r="H66" i="1"/>
  <c r="I66" i="1" s="1"/>
  <c r="H65" i="1"/>
  <c r="I65" i="1" s="1"/>
  <c r="H64" i="1"/>
  <c r="I64" i="1" s="1"/>
  <c r="H63" i="1"/>
  <c r="I63" i="1" s="1"/>
  <c r="H62" i="1"/>
  <c r="I62" i="1" s="1"/>
  <c r="H60" i="1"/>
  <c r="I60" i="1" s="1"/>
  <c r="H59" i="1"/>
  <c r="I59" i="1" s="1"/>
  <c r="H58" i="1"/>
  <c r="I58" i="1" s="1"/>
  <c r="H57" i="1"/>
  <c r="I57" i="1" s="1"/>
  <c r="H56" i="1"/>
  <c r="I56" i="1" s="1"/>
  <c r="H55" i="1"/>
  <c r="I55" i="1" s="1"/>
  <c r="H54" i="1"/>
  <c r="I54" i="1" s="1"/>
  <c r="H53" i="1"/>
  <c r="I53" i="1" s="1"/>
  <c r="H52" i="1"/>
  <c r="I52" i="1" s="1"/>
  <c r="H51" i="1"/>
  <c r="I51" i="1" s="1"/>
  <c r="H50" i="1"/>
  <c r="I50" i="1" s="1"/>
  <c r="H48" i="1"/>
  <c r="I48" i="1" s="1"/>
  <c r="H47" i="1"/>
  <c r="I47" i="1" s="1"/>
  <c r="H46" i="1"/>
  <c r="I46" i="1" s="1"/>
  <c r="H44" i="1"/>
  <c r="I44" i="1" s="1"/>
  <c r="H43" i="1"/>
  <c r="I43" i="1" s="1"/>
  <c r="H42" i="1"/>
  <c r="I42" i="1" s="1"/>
  <c r="H40" i="1"/>
  <c r="I40" i="1" s="1"/>
  <c r="H35" i="1"/>
  <c r="I35" i="1" s="1"/>
  <c r="G25" i="1"/>
  <c r="H25" i="1"/>
  <c r="I14" i="1" l="1"/>
  <c r="I20" i="1"/>
  <c r="I31" i="1"/>
  <c r="I32" i="1"/>
  <c r="I25" i="1"/>
  <c r="I30" i="1"/>
  <c r="I34" i="1"/>
  <c r="I27" i="1"/>
</calcChain>
</file>

<file path=xl/sharedStrings.xml><?xml version="1.0" encoding="utf-8"?>
<sst xmlns="http://schemas.openxmlformats.org/spreadsheetml/2006/main" count="213" uniqueCount="188">
  <si>
    <t>Table 1: Annual Respondent Burden and Cost – Air Emission Standards for Tanks, Surface Impoundment and Containers (40 CFR Part 264, Subpart CC, and 40 CFR Part 265, Subpart CC) (Renewal)</t>
  </si>
  <si>
    <t>Burden item</t>
  </si>
  <si>
    <t>1.  Applications</t>
  </si>
  <si>
    <t>N/A</t>
  </si>
  <si>
    <t>2.  Survey and Studies</t>
  </si>
  <si>
    <t>3.  Reporting requirements</t>
  </si>
  <si>
    <t>4.  Recordkeeping requirements</t>
  </si>
  <si>
    <t>viii.  Record of amount of methanol directed to reuse, recovery, thermal recovery/treatment and bio-treatment</t>
  </si>
  <si>
    <t>viii.  Owner/operator writes and implements plan with schedule to inspect difficult to inspect covers</t>
  </si>
  <si>
    <t>xiii.  Tanks with difficult to inspect covers, record list of ID numbers, explain why difficult and plan to inspect and monitor each cover</t>
  </si>
  <si>
    <t>iii.  Record each enclosure used to control air emissions and certifies to its specifications</t>
  </si>
  <si>
    <t>Tanks with air emission controls:</t>
  </si>
  <si>
    <t>viii.  Records all continuous monitoring</t>
  </si>
  <si>
    <t>Tanks with alternative emission control (floating roofs):</t>
  </si>
  <si>
    <t xml:space="preserve">xiii.  Records in the facility operating plan of the internal floating roof      </t>
  </si>
  <si>
    <t>xiv.  Record the equipment design and certifies that it meet applicable requirements</t>
  </si>
  <si>
    <t>xvii.  Record the equipment design and certifies that it meets applicable requirements</t>
  </si>
  <si>
    <t>xix.  Continuous monitoring inspections</t>
  </si>
  <si>
    <t>(A)
Person hours per occurrence</t>
  </si>
  <si>
    <t>(B)
No. of occurrences per respondent per year</t>
  </si>
  <si>
    <t>(C) 
Person hours per respondent per year 
(C=AxB)</t>
  </si>
  <si>
    <t>(E) 
Technical person- hours per year 
(E=CxD)</t>
  </si>
  <si>
    <t>(F) 
Management person hours per year 
(F=Ex0.05)</t>
  </si>
  <si>
    <t>(G) 
Clerical person hours per year 
(G=Ex0.1)</t>
  </si>
  <si>
    <t>ii.  Information going into annual report</t>
  </si>
  <si>
    <t>iii.  Startup/shutdown plan</t>
  </si>
  <si>
    <t>iv.  Records of defect repair</t>
  </si>
  <si>
    <t>v.  Records of the inspection and repair of the closed-vent system</t>
  </si>
  <si>
    <t>vi.   Record dates and time that capper unit and condenser are operating</t>
  </si>
  <si>
    <t>vii.  Record amount of methanol generated and recovered; and condenser temperature</t>
  </si>
  <si>
    <t>iv.  Write and implement an inspection plan and place in facility inspection plan</t>
  </si>
  <si>
    <t>vi.  Inspect all coverings and monitor for detectable emissions at least once every 6 months using Method 21</t>
  </si>
  <si>
    <t>vii.  Owner/operator writes and implements plan with schedule to inspect unsafe covers</t>
  </si>
  <si>
    <t>ix.  Secondary seal inspection once a year</t>
  </si>
  <si>
    <t>xi.  General standards, record ID number of BIF, or incinerator used to treat waste</t>
  </si>
  <si>
    <t>xii.  Tanks and unsafe covers, record list of ID numbers for tanks with unsafe covers explain why it’s unsafe and plan to inspect and monitor each cover</t>
  </si>
  <si>
    <t>ii.  Record each floating membrane installed on a  surface impoundment and certifies to its Specifications</t>
  </si>
  <si>
    <t>iv.  Records for each closed vent and control device it is designed to operate at the performance level for tank, surface impoundments, or container</t>
  </si>
  <si>
    <t>v.  Records all Method 27 tests performed by owner/operator for each container</t>
  </si>
  <si>
    <t>vi.  Records all visual inspections for each tank, surface impoundment and container, including covers</t>
  </si>
  <si>
    <t xml:space="preserve">vii.  Records date of each attempts to repair leak, repair methods applied and date of successful repair   </t>
  </si>
  <si>
    <t xml:space="preserve">ix.  Records management of carbon removed from a carbon absorption system                  </t>
  </si>
  <si>
    <t>x.  Records date and time of each sample</t>
  </si>
  <si>
    <t>xi.  Records results of each sample</t>
  </si>
  <si>
    <t>xii.  Records tank dimensions and design capacity</t>
  </si>
  <si>
    <t>xv.  Record each inspection, the tank, date, and what components were inspected</t>
  </si>
  <si>
    <t>xvi.  Record in the facility operating plan the external floating roof</t>
  </si>
  <si>
    <t>xviii.  Record gap measurements of the tank, date of inspection, raw data and calculations</t>
  </si>
  <si>
    <t>xx.  Roof inspections/gap measurements:</t>
  </si>
  <si>
    <t>i.  Waste determination methods</t>
  </si>
  <si>
    <t>ii.  Control equipment inspection and monitor</t>
  </si>
  <si>
    <t>i.  Prepare and record documentation that air emission control present undue hazard</t>
  </si>
  <si>
    <t xml:space="preserve">i.  Waste determination for VO concentration at a point of origin               </t>
  </si>
  <si>
    <t>ii.  Waste determination for treated hazardous waste</t>
  </si>
  <si>
    <t>v.  Inspect all coverings and monitor for initial detectable emissions, initial operation, using Method 21</t>
  </si>
  <si>
    <t>i.  Record each cover installed on a tank and certifies to its specifications</t>
  </si>
  <si>
    <t>(1)  Secondary seal inspection (once a year)</t>
  </si>
  <si>
    <t>(1)  Closed-vent systems</t>
  </si>
  <si>
    <t>(1)  If defects found, record the tank, date tank was emptied, or repairs make and the nature of repair</t>
  </si>
  <si>
    <t>(1)  If defects found, identify the tank and describe the repairs that were made</t>
  </si>
  <si>
    <t>(1)  Tanks (includes Method 27- transportation vehicles)</t>
  </si>
  <si>
    <t>(2)  Surface impoundments</t>
  </si>
  <si>
    <t>(3)  Containers</t>
  </si>
  <si>
    <t>(1)  Tanks</t>
  </si>
  <si>
    <t>(1)  Waste determination for batch process once every 12 months</t>
  </si>
  <si>
    <t>(1)  Waste determination once every 12 months</t>
  </si>
  <si>
    <t>(1)  Emission analysis</t>
  </si>
  <si>
    <t>(2)  Plant performance evaluation</t>
  </si>
  <si>
    <t>(3)  Description of anticipated problems</t>
  </si>
  <si>
    <t>B.  Required activities</t>
  </si>
  <si>
    <t>C.  Create information</t>
  </si>
  <si>
    <t>D.  Gather existing information</t>
  </si>
  <si>
    <t>E.  Write report</t>
  </si>
  <si>
    <t>D.  Implement activities</t>
  </si>
  <si>
    <t>E.  Develop record system</t>
  </si>
  <si>
    <t>F.  Time to enter information</t>
  </si>
  <si>
    <t>G.  Train personnel</t>
  </si>
  <si>
    <t>H.  Audits</t>
  </si>
  <si>
    <t>Assumptions:</t>
  </si>
  <si>
    <t>Activity</t>
  </si>
  <si>
    <t>Table 2: Average Annual EPA Burden and Cost – Air Emission Standards for Tanks, Surface Impoundment and Containers (40 CFR Part 264, Subpart CC, and 40 CFR Part 265, Subpart CC) (Renewal)</t>
  </si>
  <si>
    <t>(A)
EPA person hours per occurrence</t>
  </si>
  <si>
    <t>(B)
No. of occurrences per plant per year</t>
  </si>
  <si>
    <t>(C)
EPA person hours per respondent per year 
(C=AxB)</t>
  </si>
  <si>
    <t>(G)
Clerical person hours per year 
(G=Ex0.1)</t>
  </si>
  <si>
    <t>A.  Review report</t>
  </si>
  <si>
    <t>B.  Review Records</t>
  </si>
  <si>
    <t>hours/response</t>
  </si>
  <si>
    <t>Labor Rates</t>
  </si>
  <si>
    <t>Managerial</t>
  </si>
  <si>
    <t>Technical</t>
  </si>
  <si>
    <t>Clerical</t>
  </si>
  <si>
    <t xml:space="preserve">Recordkeeping Subtotal </t>
  </si>
  <si>
    <r>
      <t xml:space="preserve">Total Capital and O&amp;M Costs (Rounded) </t>
    </r>
    <r>
      <rPr>
        <b/>
        <vertAlign val="superscript"/>
        <sz val="12"/>
        <rFont val="Times New Roman"/>
        <family val="1"/>
      </rPr>
      <t>o</t>
    </r>
  </si>
  <si>
    <r>
      <t xml:space="preserve">Grand Total (Rounded) </t>
    </r>
    <r>
      <rPr>
        <b/>
        <vertAlign val="superscript"/>
        <sz val="12"/>
        <rFont val="Times New Roman"/>
        <family val="1"/>
      </rPr>
      <t>o</t>
    </r>
  </si>
  <si>
    <t>Reporting Subtotal</t>
  </si>
  <si>
    <t>Capital/Startup vs. Operation and Maintenance (O&amp;M) Costs</t>
  </si>
  <si>
    <t>(A)</t>
  </si>
  <si>
    <t>Continuous Monitoring Device</t>
  </si>
  <si>
    <t>(B)</t>
  </si>
  <si>
    <t>Capital/Startup Cost for One Respondent</t>
  </si>
  <si>
    <t>(C)</t>
  </si>
  <si>
    <t>Number of New Respondents</t>
  </si>
  <si>
    <t>(D)</t>
  </si>
  <si>
    <t>Total Capital/Startup Cost, (B X C)</t>
  </si>
  <si>
    <t>(E)</t>
  </si>
  <si>
    <t>Annual O&amp;M Costs for One Respondent</t>
  </si>
  <si>
    <t>(F)</t>
  </si>
  <si>
    <t>Number of Respondents with O&amp;M</t>
  </si>
  <si>
    <t>(G)</t>
  </si>
  <si>
    <t>Organic emission control equipment</t>
  </si>
  <si>
    <t>Total</t>
  </si>
  <si>
    <t xml:space="preserve"> </t>
  </si>
  <si>
    <t>Note: Totals have been rounded to 3 significant figures. Figures may not add exactly due to rounding.</t>
  </si>
  <si>
    <t>Total O&amp;M, (E x F)</t>
  </si>
  <si>
    <t>Number of Respondents</t>
  </si>
  <si>
    <t>Respondents That Submit Reports</t>
  </si>
  <si>
    <t>Respondents That Do Not Submit Any Reports</t>
  </si>
  <si>
    <t>Year</t>
  </si>
  <si>
    <t>Number of Existing Respondents that keep records but do not submit reports</t>
  </si>
  <si>
    <t>Number of Existing Respondents That Are Also New Respondents</t>
  </si>
  <si>
    <t>Average</t>
  </si>
  <si>
    <t>Number of Respondents (E=A+B+C-D)</t>
  </si>
  <si>
    <t>Total Annual Responses</t>
  </si>
  <si>
    <t>Information Collection Activity</t>
  </si>
  <si>
    <t>Number of Responses</t>
  </si>
  <si>
    <t>Number of Existing Respondents That Keep Records But Do Not Submit Reports</t>
  </si>
  <si>
    <t>Notification report for internal and external floating roof</t>
  </si>
  <si>
    <t>Notification of hydrogen peroxide management exemption</t>
  </si>
  <si>
    <t>Semiannual report</t>
  </si>
  <si>
    <t>Annual exceedance report</t>
  </si>
  <si>
    <t>Annual Sisterville Plant project report</t>
  </si>
  <si>
    <t>Recordkeeping requirements</t>
  </si>
  <si>
    <t xml:space="preserve">Total </t>
  </si>
  <si>
    <t>Total Annual Responses E=(BxC)+D</t>
  </si>
  <si>
    <t>Note: The Sisterville Plant is counted twice in the # of Respondents column.</t>
  </si>
  <si>
    <r>
      <t xml:space="preserve">(D)
Respondents per year  </t>
    </r>
    <r>
      <rPr>
        <b/>
        <vertAlign val="superscript"/>
        <sz val="11"/>
        <rFont val="Times New Roman"/>
        <family val="1"/>
      </rPr>
      <t>a</t>
    </r>
  </si>
  <si>
    <r>
      <t xml:space="preserve">(H)
Total Cost Per Year ($) </t>
    </r>
    <r>
      <rPr>
        <b/>
        <vertAlign val="superscript"/>
        <sz val="11"/>
        <rFont val="Times New Roman"/>
        <family val="1"/>
      </rPr>
      <t>b</t>
    </r>
  </si>
  <si>
    <r>
      <t xml:space="preserve">A.  Familiarize with regulatory requirements </t>
    </r>
    <r>
      <rPr>
        <vertAlign val="superscript"/>
        <sz val="11"/>
        <rFont val="Times New Roman"/>
        <family val="1"/>
      </rPr>
      <t>c</t>
    </r>
  </si>
  <si>
    <r>
      <t xml:space="preserve">i.  Annual project report </t>
    </r>
    <r>
      <rPr>
        <vertAlign val="superscript"/>
        <sz val="11"/>
        <rFont val="Times New Roman"/>
        <family val="1"/>
      </rPr>
      <t>d</t>
    </r>
  </si>
  <si>
    <r>
      <t xml:space="preserve">ii.  Final project report </t>
    </r>
    <r>
      <rPr>
        <vertAlign val="superscript"/>
        <sz val="11"/>
        <rFont val="Times New Roman"/>
        <family val="1"/>
      </rPr>
      <t>d</t>
    </r>
  </si>
  <si>
    <r>
      <t xml:space="preserve">iii.  Report required by 264.1080(f)(2)(viii)(F) </t>
    </r>
    <r>
      <rPr>
        <vertAlign val="superscript"/>
        <sz val="11"/>
        <rFont val="Times New Roman"/>
        <family val="1"/>
      </rPr>
      <t>d</t>
    </r>
  </si>
  <si>
    <r>
      <t xml:space="preserve">iv.  Semiannual report </t>
    </r>
    <r>
      <rPr>
        <vertAlign val="superscript"/>
        <sz val="11"/>
        <rFont val="Times New Roman"/>
        <family val="1"/>
      </rPr>
      <t>e</t>
    </r>
  </si>
  <si>
    <r>
      <t xml:space="preserve">v.  Report to EOA within 15 calendar days of waste determination exceedance </t>
    </r>
    <r>
      <rPr>
        <vertAlign val="superscript"/>
        <sz val="11"/>
        <rFont val="Times New Roman"/>
        <family val="1"/>
      </rPr>
      <t>f</t>
    </r>
  </si>
  <si>
    <r>
      <t xml:space="preserve">vi.  Notify EPA/WVDEP 60 days in advance for performance test of incinerator </t>
    </r>
    <r>
      <rPr>
        <vertAlign val="superscript"/>
        <sz val="11"/>
        <rFont val="Times New Roman"/>
        <family val="1"/>
      </rPr>
      <t>d</t>
    </r>
  </si>
  <si>
    <r>
      <t xml:space="preserve">vii.  Performance test results report for Sistersville Plant </t>
    </r>
    <r>
      <rPr>
        <vertAlign val="superscript"/>
        <sz val="11"/>
        <rFont val="Times New Roman"/>
        <family val="1"/>
      </rPr>
      <t>d</t>
    </r>
  </si>
  <si>
    <r>
      <t xml:space="preserve">viii.  Notification regarding hydrogen peroxide management </t>
    </r>
    <r>
      <rPr>
        <vertAlign val="superscript"/>
        <sz val="11"/>
        <rFont val="Times New Roman"/>
        <family val="1"/>
      </rPr>
      <t>g</t>
    </r>
  </si>
  <si>
    <r>
      <t xml:space="preserve">ix.  Notify RA 30 days in advance of any gap measurements to be taken </t>
    </r>
    <r>
      <rPr>
        <vertAlign val="superscript"/>
        <sz val="11"/>
        <rFont val="Times New Roman"/>
        <family val="1"/>
      </rPr>
      <t>h</t>
    </r>
  </si>
  <si>
    <r>
      <t xml:space="preserve">x.  Notify RA 30 days in advance of filling, or refilling tank </t>
    </r>
    <r>
      <rPr>
        <vertAlign val="superscript"/>
        <sz val="11"/>
        <rFont val="Times New Roman"/>
        <family val="1"/>
      </rPr>
      <t>i</t>
    </r>
  </si>
  <si>
    <r>
      <t xml:space="preserve">A.  Recordkeeping for Sistersville, WV plant </t>
    </r>
    <r>
      <rPr>
        <vertAlign val="superscript"/>
        <sz val="11"/>
        <rFont val="Times New Roman"/>
        <family val="1"/>
      </rPr>
      <t>j</t>
    </r>
  </si>
  <si>
    <r>
      <t xml:space="preserve">B.  Familiarize with regulatory requirements </t>
    </r>
    <r>
      <rPr>
        <vertAlign val="superscript"/>
        <sz val="11"/>
        <rFont val="Times New Roman"/>
        <family val="1"/>
      </rPr>
      <t>c</t>
    </r>
  </si>
  <si>
    <r>
      <t xml:space="preserve">C.  Plan activities  </t>
    </r>
    <r>
      <rPr>
        <vertAlign val="superscript"/>
        <sz val="11"/>
        <rFont val="Times New Roman"/>
        <family val="1"/>
      </rPr>
      <t>k</t>
    </r>
  </si>
  <si>
    <r>
      <t xml:space="preserve">iii.  Inspect and monitor each closed vent system </t>
    </r>
    <r>
      <rPr>
        <vertAlign val="superscript"/>
        <sz val="11"/>
        <rFont val="Times New Roman"/>
        <family val="1"/>
      </rPr>
      <t>l</t>
    </r>
  </si>
  <si>
    <r>
      <t xml:space="preserve">x.  Primary seal inspection once every 5 years </t>
    </r>
    <r>
      <rPr>
        <vertAlign val="superscript"/>
        <sz val="11"/>
        <rFont val="Times New Roman"/>
        <family val="1"/>
      </rPr>
      <t>m</t>
    </r>
  </si>
  <si>
    <r>
      <t xml:space="preserve">(2)  Primary seal inspection (once every 5 years) </t>
    </r>
    <r>
      <rPr>
        <vertAlign val="superscript"/>
        <sz val="11"/>
        <rFont val="Times New Roman"/>
        <family val="1"/>
      </rPr>
      <t>n</t>
    </r>
  </si>
  <si>
    <r>
      <t xml:space="preserve">Total Labor Burden and Costs (Rounded) </t>
    </r>
    <r>
      <rPr>
        <b/>
        <vertAlign val="superscript"/>
        <sz val="12"/>
        <rFont val="Times New Roman"/>
        <family val="1"/>
      </rPr>
      <t>o</t>
    </r>
  </si>
  <si>
    <r>
      <t>a</t>
    </r>
    <r>
      <rPr>
        <sz val="11"/>
        <rFont val="Times New Roman"/>
        <family val="1"/>
      </rPr>
      <t xml:space="preserve">  We have assumed that the average number of respondents that will be subject to this rule will be 6,760. There will be no new additional sources during the three year period of this ICR.</t>
    </r>
  </si>
  <si>
    <r>
      <t>b</t>
    </r>
    <r>
      <rPr>
        <sz val="11"/>
        <rFont val="Times New Roman"/>
        <family val="1"/>
      </rPr>
      <t xml:space="preserve">  This ICR uses the following labor rates: $148.45 per hour for Executive, Administrative, and Managerial labor; $121.46 per hour for Technical labor, and $60.23 per hour for Clerical labor.  These rates are from the United States Department of Labor, Bureau of Labor Statistics, March 2020, “Table 2. Civilian Workers, by Occupational and Industry group.” The rates are from column 1, “Total Compensation.”  The rates have been increased by 110 percent to account for the benefit packages available to those employed by private industry.</t>
    </r>
  </si>
  <si>
    <r>
      <t>c</t>
    </r>
    <r>
      <rPr>
        <sz val="11"/>
        <rFont val="Times New Roman"/>
        <family val="1"/>
      </rPr>
      <t xml:space="preserve">  We have assumed that all of the respondents will familiarize with the regulatory requirements each year.</t>
    </r>
  </si>
  <si>
    <r>
      <t>d</t>
    </r>
    <r>
      <rPr>
        <sz val="11"/>
        <rFont val="Times New Roman"/>
        <family val="1"/>
      </rPr>
      <t xml:space="preserve">  We have assumed that only the Sistersville, WV Plant XL Project will be reporting.</t>
    </r>
  </si>
  <si>
    <r>
      <t>e</t>
    </r>
    <r>
      <rPr>
        <sz val="11"/>
        <rFont val="Times New Roman"/>
        <family val="1"/>
      </rPr>
      <t xml:space="preserve">  We have assumed that 0.5 percent of respondents will report control devices malfunction, resulting in exceedance annually (0.5% x 6,760 = 34), along with the Sistersville Plant XL project (1) always reports semiannually for a total of 34 + 1 = 35 semiannual reports.</t>
    </r>
  </si>
  <si>
    <r>
      <t>f</t>
    </r>
    <r>
      <rPr>
        <sz val="11"/>
        <rFont val="Times New Roman"/>
        <family val="1"/>
      </rPr>
      <t xml:space="preserve">  We have assumed that 1 percent of waste determination will result in exceedance annually (1% x 6,760 = 67.6, rounded to 68).</t>
    </r>
  </si>
  <si>
    <r>
      <t>g</t>
    </r>
    <r>
      <rPr>
        <sz val="11"/>
        <rFont val="Times New Roman"/>
        <family val="1"/>
      </rPr>
      <t xml:space="preserve">  We have assumed that only one facility currently uses the exemption regarding hydrogen peroxide management located at 40 CFR 264.1080(d) and 40 CFR 265.1080(d). </t>
    </r>
  </si>
  <si>
    <r>
      <t>h</t>
    </r>
    <r>
      <rPr>
        <sz val="11"/>
        <rFont val="Times New Roman"/>
        <family val="1"/>
      </rPr>
      <t xml:space="preserve">  We have assumed that 20 percent of the tank roofs will be inspected each year (external roof) (20% x 6,760 = 1,352).</t>
    </r>
  </si>
  <si>
    <r>
      <t>j</t>
    </r>
    <r>
      <rPr>
        <sz val="11"/>
        <rFont val="Times New Roman"/>
        <family val="1"/>
      </rPr>
      <t xml:space="preserve">  We assume recordkeeping only for the Sistersville, WV Plant XL Project.  </t>
    </r>
  </si>
  <si>
    <r>
      <t>k</t>
    </r>
    <r>
      <rPr>
        <sz val="11"/>
        <rFont val="Times New Roman"/>
        <family val="1"/>
      </rPr>
      <t xml:space="preserve">  We have assumed that it will take each respondent sixteen hours once per year to plan activities.</t>
    </r>
  </si>
  <si>
    <r>
      <t>l</t>
    </r>
    <r>
      <rPr>
        <sz val="11"/>
        <rFont val="Times New Roman"/>
        <family val="1"/>
      </rPr>
      <t xml:space="preserve">  We have assumed that 50 percent of respondent will be required on a daily basis to inspect and monitor each closed vent system (50% x 6,760 = 3,380).</t>
    </r>
  </si>
  <si>
    <r>
      <t>m</t>
    </r>
    <r>
      <rPr>
        <sz val="11"/>
        <rFont val="Times New Roman"/>
        <family val="1"/>
      </rPr>
      <t xml:space="preserve">  We have assumed that 20 percent of respondents will take 4 hours once every five years to complete the primary seal inspection. (20% x 6,760 = 1,352).</t>
    </r>
  </si>
  <si>
    <r>
      <t>n</t>
    </r>
    <r>
      <rPr>
        <sz val="11"/>
        <rFont val="Times New Roman"/>
        <family val="1"/>
      </rPr>
      <t xml:space="preserve">  We have assumed that 20 percent of tanks with alternative emission controls (floating roofs) will each take 4 hours 0.2 times per year, which equates to once every 5 years, to complete  the primary seal inspection.</t>
    </r>
    <r>
      <rPr>
        <vertAlign val="superscript"/>
        <sz val="11"/>
        <rFont val="Times New Roman"/>
        <family val="1"/>
      </rPr>
      <t xml:space="preserve"> </t>
    </r>
    <r>
      <rPr>
        <sz val="11"/>
        <rFont val="Times New Roman"/>
        <family val="1"/>
      </rPr>
      <t xml:space="preserve"> (20% x 6,760 = 1,352).</t>
    </r>
  </si>
  <si>
    <r>
      <t xml:space="preserve">o  </t>
    </r>
    <r>
      <rPr>
        <sz val="11"/>
        <rFont val="Times New Roman"/>
        <family val="1"/>
      </rPr>
      <t>Totals have been rounded to 3 significant figures. Figures may not add exactly due to rounding.</t>
    </r>
  </si>
  <si>
    <r>
      <t>i</t>
    </r>
    <r>
      <rPr>
        <sz val="11"/>
        <rFont val="Times New Roman"/>
        <family val="1"/>
      </rPr>
      <t xml:space="preserve">  We have assumed that 10 percent of respondents will empty and refill a tank (internal floating roof) (10% x 6,760 = 676).</t>
    </r>
  </si>
  <si>
    <r>
      <t xml:space="preserve">(D)
Plants per year  </t>
    </r>
    <r>
      <rPr>
        <b/>
        <vertAlign val="superscript"/>
        <sz val="11"/>
        <rFont val="Times New Roman"/>
        <family val="1"/>
      </rPr>
      <t>a</t>
    </r>
  </si>
  <si>
    <r>
      <t xml:space="preserve">1.  Waste exceedance reports </t>
    </r>
    <r>
      <rPr>
        <vertAlign val="superscript"/>
        <sz val="11"/>
        <rFont val="Times New Roman"/>
        <family val="1"/>
      </rPr>
      <t>c</t>
    </r>
  </si>
  <si>
    <r>
      <t xml:space="preserve">2.  Control device exceedance reports </t>
    </r>
    <r>
      <rPr>
        <vertAlign val="superscript"/>
        <sz val="11"/>
        <rFont val="Times New Roman"/>
        <family val="1"/>
      </rPr>
      <t>d</t>
    </r>
  </si>
  <si>
    <r>
      <t xml:space="preserve">3.  Notification reports </t>
    </r>
    <r>
      <rPr>
        <vertAlign val="superscript"/>
        <sz val="11"/>
        <rFont val="Times New Roman"/>
        <family val="1"/>
      </rPr>
      <t>e</t>
    </r>
  </si>
  <si>
    <r>
      <t xml:space="preserve">    4.  Annual project report </t>
    </r>
    <r>
      <rPr>
        <vertAlign val="superscript"/>
        <sz val="11"/>
        <rFont val="Times New Roman"/>
        <family val="1"/>
      </rPr>
      <t>f</t>
    </r>
  </si>
  <si>
    <r>
      <t xml:space="preserve">1.  Select site and review permit </t>
    </r>
    <r>
      <rPr>
        <vertAlign val="superscript"/>
        <sz val="11"/>
        <rFont val="Times New Roman"/>
        <family val="1"/>
      </rPr>
      <t>g</t>
    </r>
  </si>
  <si>
    <r>
      <t xml:space="preserve">TOTAL (Rounded) </t>
    </r>
    <r>
      <rPr>
        <b/>
        <vertAlign val="superscript"/>
        <sz val="11"/>
        <rFont val="Times New Roman"/>
        <family val="1"/>
      </rPr>
      <t>h</t>
    </r>
  </si>
  <si>
    <r>
      <t>a</t>
    </r>
    <r>
      <rPr>
        <sz val="11"/>
        <rFont val="Times New Roman"/>
        <family val="1"/>
      </rPr>
      <t xml:space="preserve">  We have assumed that the average number of respondents that will be subject to this rule will be 6,760.  There will be no new additional sources during the next three years of this ICR.</t>
    </r>
  </si>
  <si>
    <r>
      <t>b</t>
    </r>
    <r>
      <rPr>
        <sz val="11"/>
        <rFont val="Times New Roman"/>
        <family val="1"/>
      </rPr>
      <t xml:space="preserve"> The cost is based on the following labor rate which incorporates a 1.6 benefits multiplication factor to account for government overhead expenses.  Managerial rates of $68.37 (GS-13, Step 5, $42.73 × 1.6), Technical rate of $50.72 (GS-12, Step 1, $31.70 × 1.6), and Clerical rate of $27.46 (GS-6, Step 3, $17.16 × 1.6).  These rates are from the Office of Personnel Management (OPM), 2020 General Schedule, which excludes locality, rates of pay.</t>
    </r>
  </si>
  <si>
    <r>
      <t>c</t>
    </r>
    <r>
      <rPr>
        <sz val="11"/>
        <rFont val="Times New Roman"/>
        <family val="1"/>
      </rPr>
      <t xml:space="preserve">  Annual responses assume 1 percent of waste determination results in an exceedance (1% x 6,760 = 67.6. rounded to 68).</t>
    </r>
  </si>
  <si>
    <r>
      <t>d</t>
    </r>
    <r>
      <rPr>
        <sz val="11"/>
        <rFont val="Times New Roman"/>
        <family val="1"/>
      </rPr>
      <t xml:space="preserve">  Semiannual responses assumes 0.5% of control devices malfunction resulting in an exceedance (0.5% x 6,760 = 34) plus the Sistersville, WV Plant. (34 + 1 = 35)</t>
    </r>
    <r>
      <rPr>
        <vertAlign val="superscript"/>
        <sz val="11"/>
        <rFont val="Times New Roman"/>
        <family val="1"/>
      </rPr>
      <t xml:space="preserve"> </t>
    </r>
  </si>
  <si>
    <r>
      <t>e</t>
    </r>
    <r>
      <rPr>
        <sz val="11"/>
        <rFont val="Times New Roman"/>
        <family val="1"/>
      </rPr>
      <t xml:space="preserve">  We have assumed that 10 percent of internal floating roof respondents (10% x 6,760 = 676), plus 20% of external roof respondents (20% x 6,760 = 1,352), and one facility using hydrogen peroxide exemption (676 + 1,352 + 1 = 2,029) will submit notification reports.</t>
    </r>
  </si>
  <si>
    <r>
      <t>f</t>
    </r>
    <r>
      <rPr>
        <sz val="11"/>
        <rFont val="Times New Roman"/>
        <family val="1"/>
      </rPr>
      <t xml:space="preserve">  We have assumed that the Sisterville Plant will submit an annual project report. </t>
    </r>
  </si>
  <si>
    <r>
      <t xml:space="preserve">g  </t>
    </r>
    <r>
      <rPr>
        <sz val="11"/>
        <rFont val="Times New Roman"/>
        <family val="1"/>
      </rPr>
      <t>We have assumed that it will take respondents 8 hours once per year to review selected sites and review permit records.</t>
    </r>
  </si>
  <si>
    <r>
      <t xml:space="preserve">h  </t>
    </r>
    <r>
      <rPr>
        <sz val="11"/>
        <rFont val="Times New Roman"/>
        <family val="1"/>
      </rPr>
      <t>Totals have been rounded to 3 significant figures. Figures may not add exactly due to rounding</t>
    </r>
    <r>
      <rPr>
        <vertAlign val="superscript"/>
        <sz val="11"/>
        <rFont val="Times New Roman"/>
        <family val="1"/>
      </rPr>
      <t>.</t>
    </r>
  </si>
  <si>
    <r>
      <t xml:space="preserve">Number of New Respondents </t>
    </r>
    <r>
      <rPr>
        <vertAlign val="superscript"/>
        <sz val="10"/>
        <rFont val="Times New Roman"/>
        <family val="1"/>
      </rPr>
      <t>a</t>
    </r>
  </si>
  <si>
    <r>
      <t xml:space="preserve">Number of Existing Respondents </t>
    </r>
    <r>
      <rPr>
        <vertAlign val="superscript"/>
        <sz val="10"/>
        <rFont val="Times New Roman"/>
        <family val="1"/>
      </rPr>
      <t>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</si>
</sst>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0.0"/>
    <numFmt numFmtId="165" formatCode="&quot;$&quot;#,##0.00"/>
  </numFmts>
  <fonts count="16" x14ac:knownFonts="1">
    <font>
      <sz val="11"/>
      <color theme="1"/>
      <name val="Calibri"/>
      <family val="2"/>
      <scheme val="minor"/>
    </font>
    <font>
      <b/>
      <sz val="12"/>
      <name val="Times New Roman"/>
      <family val="1"/>
    </font>
    <font>
      <b/>
      <vertAlign val="superscript"/>
      <sz val="12"/>
      <name val="Times New Roman"/>
      <family val="1"/>
    </font>
    <font>
      <sz val="12"/>
      <name val="Times New Roman"/>
      <family val="1"/>
    </font>
    <font>
      <b/>
      <sz val="11"/>
      <name val="Times New Roman"/>
      <family val="1"/>
    </font>
    <font>
      <b/>
      <vertAlign val="superscript"/>
      <sz val="11"/>
      <name val="Times New Roman"/>
      <family val="1"/>
    </font>
    <font>
      <sz val="11"/>
      <name val="Times New Roman"/>
      <family val="1"/>
    </font>
    <font>
      <vertAlign val="superscript"/>
      <sz val="11"/>
      <name val="Times New Roman"/>
      <family val="1"/>
    </font>
    <font>
      <b/>
      <i/>
      <sz val="11"/>
      <name val="Times New Roman"/>
      <family val="1"/>
    </font>
    <font>
      <i/>
      <sz val="11"/>
      <name val="Times New Roman"/>
      <family val="1"/>
    </font>
    <font>
      <sz val="11"/>
      <name val="Calibri"/>
      <family val="2"/>
      <scheme val="minor"/>
    </font>
    <font>
      <sz val="10"/>
      <name val="Times New Roman"/>
      <family val="1"/>
    </font>
    <font>
      <sz val="9"/>
      <name val="Times New Roman"/>
      <family val="1"/>
    </font>
    <font>
      <vertAlign val="superscript"/>
      <sz val="10"/>
      <name val="Times New Roman"/>
      <family val="1"/>
    </font>
    <font>
      <b/>
      <sz val="10"/>
      <name val="Times New Roman"/>
      <family val="1"/>
    </font>
    <font>
      <b/>
      <sz val="9"/>
      <name val="Times New Roman"/>
      <family val="1"/>
    </font>
  </fonts>
  <fills count="3">
    <fill>
      <patternFill patternType="none"/>
    </fill>
    <fill>
      <patternFill patternType="gray125"/>
    </fill>
    <fill>
      <patternFill patternType="solid">
        <fgColor rgb="FFFFFFFF"/>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1" fillId="2" borderId="1" xfId="0" applyFont="1" applyFill="1" applyBorder="1" applyAlignment="1">
      <alignment vertical="center" wrapText="1"/>
    </xf>
    <xf numFmtId="0" fontId="3" fillId="0" borderId="0" xfId="0" applyFont="1"/>
    <xf numFmtId="0" fontId="4" fillId="0" borderId="1" xfId="0" applyFont="1" applyBorder="1" applyAlignment="1">
      <alignment horizontal="center" vertical="center" wrapText="1"/>
    </xf>
    <xf numFmtId="0" fontId="6" fillId="0" borderId="0" xfId="0" applyFont="1"/>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right" vertical="center"/>
    </xf>
    <xf numFmtId="0" fontId="3" fillId="0" borderId="1" xfId="0" applyFont="1" applyBorder="1"/>
    <xf numFmtId="165" fontId="3" fillId="0" borderId="1" xfId="0" applyNumberFormat="1" applyFont="1" applyBorder="1"/>
    <xf numFmtId="0" fontId="6" fillId="0" borderId="1" xfId="0" applyFont="1" applyBorder="1" applyAlignment="1">
      <alignment horizontal="left" vertical="center" wrapText="1" indent="1"/>
    </xf>
    <xf numFmtId="3" fontId="6" fillId="0" borderId="1"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8" fontId="6" fillId="0" borderId="1" xfId="0" applyNumberFormat="1" applyFont="1" applyBorder="1" applyAlignment="1">
      <alignment horizontal="right" vertical="center"/>
    </xf>
    <xf numFmtId="164" fontId="6" fillId="0" borderId="1" xfId="0" applyNumberFormat="1" applyFont="1" applyBorder="1" applyAlignment="1">
      <alignment horizontal="center" vertical="center"/>
    </xf>
    <xf numFmtId="0" fontId="6" fillId="0" borderId="1" xfId="0" applyFont="1" applyBorder="1" applyAlignment="1">
      <alignment horizontal="left" vertical="center" wrapText="1" indent="2"/>
    </xf>
    <xf numFmtId="4" fontId="6" fillId="0" borderId="1" xfId="0" applyNumberFormat="1" applyFont="1" applyBorder="1" applyAlignment="1">
      <alignment horizontal="center" vertical="center"/>
    </xf>
    <xf numFmtId="6" fontId="6" fillId="0" borderId="1" xfId="0" applyNumberFormat="1" applyFont="1" applyBorder="1" applyAlignment="1">
      <alignment horizontal="right" vertical="center"/>
    </xf>
    <xf numFmtId="0" fontId="8" fillId="0" borderId="1" xfId="0" applyFont="1" applyBorder="1" applyAlignment="1">
      <alignment vertical="center" wrapText="1"/>
    </xf>
    <xf numFmtId="0" fontId="9" fillId="0" borderId="1" xfId="0" applyFont="1" applyBorder="1" applyAlignment="1">
      <alignment horizontal="center" vertical="center"/>
    </xf>
    <xf numFmtId="6" fontId="8" fillId="0" borderId="1" xfId="0" applyNumberFormat="1" applyFont="1" applyBorder="1" applyAlignment="1">
      <alignment horizontal="right" vertical="center"/>
    </xf>
    <xf numFmtId="0" fontId="6" fillId="0" borderId="1" xfId="0" applyFont="1" applyBorder="1" applyAlignment="1">
      <alignment horizontal="left" vertical="center" wrapText="1" indent="3"/>
    </xf>
    <xf numFmtId="0" fontId="6" fillId="0" borderId="1" xfId="0" applyFont="1" applyFill="1" applyBorder="1" applyAlignment="1">
      <alignment horizontal="left" vertical="center" wrapText="1" indent="3"/>
    </xf>
    <xf numFmtId="0" fontId="6" fillId="0" borderId="1" xfId="0" applyFont="1" applyFill="1" applyBorder="1" applyAlignment="1">
      <alignment horizontal="center" vertical="center"/>
    </xf>
    <xf numFmtId="8" fontId="6" fillId="0" borderId="1" xfId="0" applyNumberFormat="1" applyFont="1" applyFill="1" applyBorder="1" applyAlignment="1">
      <alignment horizontal="right" vertical="center"/>
    </xf>
    <xf numFmtId="0" fontId="6" fillId="0" borderId="0" xfId="0" applyFont="1" applyFill="1"/>
    <xf numFmtId="0" fontId="3" fillId="0" borderId="0" xfId="0" applyFont="1" applyFill="1"/>
    <xf numFmtId="0" fontId="6" fillId="0" borderId="1" xfId="0" applyFont="1" applyFill="1" applyBorder="1" applyAlignment="1">
      <alignment horizontal="left" vertical="center" wrapText="1" indent="2"/>
    </xf>
    <xf numFmtId="0" fontId="1" fillId="0" borderId="1" xfId="0" applyFont="1" applyBorder="1" applyAlignment="1">
      <alignment vertical="top" wrapText="1"/>
    </xf>
    <xf numFmtId="6" fontId="4" fillId="0" borderId="1" xfId="0" applyNumberFormat="1" applyFont="1" applyBorder="1" applyAlignment="1">
      <alignment horizontal="right" vertical="center"/>
    </xf>
    <xf numFmtId="1" fontId="3" fillId="0" borderId="0" xfId="0" applyNumberFormat="1" applyFont="1"/>
    <xf numFmtId="0" fontId="6" fillId="0" borderId="1" xfId="0" applyFont="1" applyBorder="1"/>
    <xf numFmtId="0" fontId="4" fillId="0" borderId="0" xfId="0" applyFont="1" applyAlignment="1">
      <alignment vertical="center"/>
    </xf>
    <xf numFmtId="0" fontId="4"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left" vertical="center" indent="1"/>
    </xf>
    <xf numFmtId="1" fontId="6" fillId="0" borderId="1" xfId="0" applyNumberFormat="1" applyFont="1" applyBorder="1" applyAlignment="1">
      <alignment horizontal="center" vertical="center"/>
    </xf>
    <xf numFmtId="0" fontId="4" fillId="0" borderId="1" xfId="0" applyFont="1" applyBorder="1" applyAlignment="1">
      <alignment horizontal="left" vertical="center"/>
    </xf>
    <xf numFmtId="0" fontId="10" fillId="0" borderId="0" xfId="0" applyFont="1" applyBorder="1"/>
    <xf numFmtId="0" fontId="1"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vertical="top" wrapText="1"/>
    </xf>
    <xf numFmtId="0" fontId="11" fillId="0" borderId="1" xfId="0" applyFont="1" applyBorder="1" applyAlignment="1">
      <alignment vertical="center" wrapText="1"/>
    </xf>
    <xf numFmtId="6" fontId="11"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6" fontId="11" fillId="0" borderId="1" xfId="0" applyNumberFormat="1" applyFont="1" applyBorder="1" applyAlignment="1">
      <alignment vertical="center" wrapText="1"/>
    </xf>
    <xf numFmtId="0" fontId="3" fillId="0" borderId="0" xfId="0" applyFont="1" applyBorder="1" applyAlignment="1">
      <alignment vertical="center"/>
    </xf>
    <xf numFmtId="0" fontId="11" fillId="0" borderId="0" xfId="0" applyFont="1" applyBorder="1" applyAlignment="1">
      <alignment vertical="center"/>
    </xf>
    <xf numFmtId="0" fontId="1" fillId="0" borderId="1" xfId="0" applyFont="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11" fillId="0" borderId="0" xfId="0" applyFont="1" applyBorder="1" applyAlignment="1">
      <alignment vertical="center" wrapText="1"/>
    </xf>
    <xf numFmtId="3" fontId="11" fillId="0" borderId="0" xfId="0" applyNumberFormat="1" applyFont="1" applyBorder="1" applyAlignment="1">
      <alignment vertical="center" wrapText="1"/>
    </xf>
    <xf numFmtId="0" fontId="14" fillId="0" borderId="1" xfId="0" applyFont="1" applyBorder="1" applyAlignment="1">
      <alignment vertical="center" wrapText="1"/>
    </xf>
    <xf numFmtId="3" fontId="15"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0" fillId="0" borderId="0" xfId="0" applyNumberFormat="1" applyFont="1" applyBorder="1"/>
    <xf numFmtId="3" fontId="11" fillId="0" borderId="0" xfId="0" applyNumberFormat="1" applyFont="1" applyAlignment="1">
      <alignment horizontal="center" vertical="center" wrapText="1"/>
    </xf>
    <xf numFmtId="0" fontId="11" fillId="0" borderId="0" xfId="0" applyFont="1" applyAlignment="1">
      <alignment horizontal="center" vertical="center" wrapText="1"/>
    </xf>
    <xf numFmtId="3" fontId="12" fillId="0" borderId="0" xfId="0" applyNumberFormat="1" applyFont="1" applyAlignment="1">
      <alignment horizontal="center" vertical="center" wrapText="1"/>
    </xf>
    <xf numFmtId="0" fontId="7" fillId="0" borderId="0" xfId="0" applyFont="1" applyAlignment="1">
      <alignment horizontal="left" vertical="top" wrapText="1"/>
    </xf>
    <xf numFmtId="0" fontId="1" fillId="0" borderId="0" xfId="0" applyFont="1" applyAlignment="1">
      <alignment horizontal="left" vertical="top" wrapText="1"/>
    </xf>
    <xf numFmtId="3" fontId="8"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0" fontId="3" fillId="0" borderId="1" xfId="0" applyFont="1" applyBorder="1" applyAlignment="1">
      <alignment horizontal="center"/>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11" fillId="0" borderId="0" xfId="0" applyFont="1" applyFill="1" applyBorder="1" applyAlignment="1">
      <alignment horizontal="left" vertical="top" wrapText="1"/>
    </xf>
    <xf numFmtId="0" fontId="1" fillId="0" borderId="1" xfId="0" applyFont="1" applyBorder="1" applyAlignment="1">
      <alignment horizontal="center" vertical="center" wrapText="1"/>
    </xf>
    <xf numFmtId="0" fontId="3" fillId="0" borderId="0"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6"/>
  <sheetViews>
    <sheetView tabSelected="1" zoomScale="85" zoomScaleNormal="85" workbookViewId="0">
      <selection activeCell="K17" sqref="K17"/>
    </sheetView>
  </sheetViews>
  <sheetFormatPr defaultColWidth="9.1796875" defaultRowHeight="15.5" x14ac:dyDescent="0.35"/>
  <cols>
    <col min="1" max="1" width="46.81640625" style="2" customWidth="1"/>
    <col min="2" max="2" width="12.1796875" style="2" customWidth="1"/>
    <col min="3" max="3" width="11.7265625" style="2" customWidth="1"/>
    <col min="4" max="4" width="10" style="2" customWidth="1"/>
    <col min="5" max="5" width="12" style="2" customWidth="1"/>
    <col min="6" max="6" width="10.81640625" style="2" customWidth="1"/>
    <col min="7" max="7" width="11.1796875" style="2" customWidth="1"/>
    <col min="8" max="8" width="10.1796875" style="2" customWidth="1"/>
    <col min="9" max="9" width="14.453125" style="2" customWidth="1"/>
    <col min="10" max="10" width="9.1796875" style="2"/>
    <col min="11" max="11" width="13.81640625" style="2" customWidth="1"/>
    <col min="12" max="16384" width="9.1796875" style="2"/>
  </cols>
  <sheetData>
    <row r="1" spans="1:12" ht="33" customHeight="1" x14ac:dyDescent="0.35">
      <c r="A1" s="61" t="s">
        <v>0</v>
      </c>
      <c r="B1" s="61"/>
      <c r="C1" s="61"/>
      <c r="D1" s="61"/>
      <c r="E1" s="61"/>
      <c r="F1" s="61"/>
      <c r="G1" s="61"/>
      <c r="H1" s="61"/>
      <c r="I1" s="61"/>
    </row>
    <row r="3" spans="1:12" ht="84" x14ac:dyDescent="0.35">
      <c r="A3" s="3" t="s">
        <v>1</v>
      </c>
      <c r="B3" s="3" t="s">
        <v>18</v>
      </c>
      <c r="C3" s="3" t="s">
        <v>19</v>
      </c>
      <c r="D3" s="3" t="s">
        <v>20</v>
      </c>
      <c r="E3" s="3" t="s">
        <v>136</v>
      </c>
      <c r="F3" s="3" t="s">
        <v>21</v>
      </c>
      <c r="G3" s="3" t="s">
        <v>22</v>
      </c>
      <c r="H3" s="3" t="s">
        <v>23</v>
      </c>
      <c r="I3" s="3" t="s">
        <v>137</v>
      </c>
      <c r="J3" s="4"/>
    </row>
    <row r="4" spans="1:12" x14ac:dyDescent="0.35">
      <c r="A4" s="5" t="s">
        <v>2</v>
      </c>
      <c r="B4" s="6" t="s">
        <v>3</v>
      </c>
      <c r="C4" s="6"/>
      <c r="D4" s="6"/>
      <c r="E4" s="6"/>
      <c r="F4" s="6"/>
      <c r="G4" s="6"/>
      <c r="H4" s="6"/>
      <c r="I4" s="7"/>
      <c r="J4" s="4"/>
      <c r="K4" s="64" t="s">
        <v>88</v>
      </c>
      <c r="L4" s="64"/>
    </row>
    <row r="5" spans="1:12" x14ac:dyDescent="0.35">
      <c r="A5" s="5" t="s">
        <v>4</v>
      </c>
      <c r="B5" s="6" t="s">
        <v>3</v>
      </c>
      <c r="C5" s="6"/>
      <c r="D5" s="6"/>
      <c r="E5" s="6"/>
      <c r="F5" s="6"/>
      <c r="G5" s="6"/>
      <c r="H5" s="6"/>
      <c r="I5" s="7"/>
      <c r="J5" s="4"/>
      <c r="K5" s="8" t="s">
        <v>89</v>
      </c>
      <c r="L5" s="9">
        <v>148.44999999999999</v>
      </c>
    </row>
    <row r="6" spans="1:12" x14ac:dyDescent="0.35">
      <c r="A6" s="5" t="s">
        <v>5</v>
      </c>
      <c r="B6" s="6"/>
      <c r="C6" s="6"/>
      <c r="D6" s="6"/>
      <c r="E6" s="6"/>
      <c r="F6" s="6"/>
      <c r="G6" s="6"/>
      <c r="H6" s="6"/>
      <c r="I6" s="7"/>
      <c r="J6" s="4"/>
      <c r="K6" s="8" t="s">
        <v>90</v>
      </c>
      <c r="L6" s="9">
        <v>121.46</v>
      </c>
    </row>
    <row r="7" spans="1:12" ht="16" x14ac:dyDescent="0.35">
      <c r="A7" s="10" t="s">
        <v>138</v>
      </c>
      <c r="B7" s="6">
        <v>4</v>
      </c>
      <c r="C7" s="6">
        <v>1</v>
      </c>
      <c r="D7" s="6">
        <f>B7*C7</f>
        <v>4</v>
      </c>
      <c r="E7" s="11">
        <f>'O&amp;M'!F9</f>
        <v>6760</v>
      </c>
      <c r="F7" s="12">
        <f>D7*E7</f>
        <v>27040</v>
      </c>
      <c r="G7" s="12">
        <f>+F7*0.05</f>
        <v>1352</v>
      </c>
      <c r="H7" s="12">
        <f>+F7*0.1</f>
        <v>2704</v>
      </c>
      <c r="I7" s="13">
        <f>+$L$6*F7+$L$5*G7+$L$7*H7</f>
        <v>3647844.7199999997</v>
      </c>
      <c r="J7" s="4"/>
      <c r="K7" s="8" t="s">
        <v>91</v>
      </c>
      <c r="L7" s="9">
        <v>60.23</v>
      </c>
    </row>
    <row r="8" spans="1:12" x14ac:dyDescent="0.35">
      <c r="A8" s="10" t="s">
        <v>69</v>
      </c>
      <c r="B8" s="6" t="s">
        <v>3</v>
      </c>
      <c r="C8" s="6"/>
      <c r="D8" s="6"/>
      <c r="E8" s="6"/>
      <c r="F8" s="12"/>
      <c r="G8" s="12"/>
      <c r="H8" s="12"/>
      <c r="I8" s="13"/>
      <c r="J8" s="4"/>
    </row>
    <row r="9" spans="1:12" x14ac:dyDescent="0.35">
      <c r="A9" s="10" t="s">
        <v>70</v>
      </c>
      <c r="B9" s="6" t="s">
        <v>3</v>
      </c>
      <c r="C9" s="6"/>
      <c r="D9" s="6"/>
      <c r="E9" s="6"/>
      <c r="F9" s="12"/>
      <c r="G9" s="12"/>
      <c r="H9" s="12"/>
      <c r="I9" s="13"/>
      <c r="J9" s="4"/>
    </row>
    <row r="10" spans="1:12" x14ac:dyDescent="0.35">
      <c r="A10" s="10" t="s">
        <v>71</v>
      </c>
      <c r="B10" s="6">
        <v>1</v>
      </c>
      <c r="C10" s="6">
        <v>1</v>
      </c>
      <c r="D10" s="6">
        <f t="shared" ref="D10:D71" si="0">B10*C10</f>
        <v>1</v>
      </c>
      <c r="E10" s="12">
        <f>E$7</f>
        <v>6760</v>
      </c>
      <c r="F10" s="12">
        <f t="shared" ref="F10:F21" si="1">D10*E10</f>
        <v>6760</v>
      </c>
      <c r="G10" s="12">
        <f t="shared" ref="G10:G21" si="2">+F10*0.05</f>
        <v>338</v>
      </c>
      <c r="H10" s="12">
        <f t="shared" ref="H10:H21" si="3">+F10*0.1</f>
        <v>676</v>
      </c>
      <c r="I10" s="13">
        <f>+$L$6*F10+$L$5*G10+$L$7*H10</f>
        <v>911961.17999999993</v>
      </c>
      <c r="J10" s="4"/>
    </row>
    <row r="11" spans="1:12" x14ac:dyDescent="0.35">
      <c r="A11" s="10" t="s">
        <v>72</v>
      </c>
      <c r="B11" s="6"/>
      <c r="C11" s="6"/>
      <c r="D11" s="6"/>
      <c r="E11" s="6"/>
      <c r="F11" s="12"/>
      <c r="G11" s="14"/>
      <c r="H11" s="14"/>
      <c r="I11" s="13"/>
      <c r="J11" s="4"/>
    </row>
    <row r="12" spans="1:12" ht="16" x14ac:dyDescent="0.35">
      <c r="A12" s="15" t="s">
        <v>139</v>
      </c>
      <c r="B12" s="6">
        <v>1</v>
      </c>
      <c r="C12" s="6">
        <v>1</v>
      </c>
      <c r="D12" s="6">
        <f t="shared" si="0"/>
        <v>1</v>
      </c>
      <c r="E12" s="6">
        <v>1</v>
      </c>
      <c r="F12" s="12">
        <f t="shared" si="1"/>
        <v>1</v>
      </c>
      <c r="G12" s="16">
        <f t="shared" si="2"/>
        <v>0.05</v>
      </c>
      <c r="H12" s="14">
        <f t="shared" si="3"/>
        <v>0.1</v>
      </c>
      <c r="I12" s="13">
        <f t="shared" ref="I12:I21" si="4">+$L$6*F12+$L$5*G12+$L$7*H12</f>
        <v>134.90549999999999</v>
      </c>
      <c r="J12" s="4"/>
    </row>
    <row r="13" spans="1:12" ht="16" x14ac:dyDescent="0.35">
      <c r="A13" s="15" t="s">
        <v>140</v>
      </c>
      <c r="B13" s="6">
        <v>1</v>
      </c>
      <c r="C13" s="6">
        <v>0</v>
      </c>
      <c r="D13" s="6">
        <f t="shared" si="0"/>
        <v>0</v>
      </c>
      <c r="E13" s="6">
        <v>1</v>
      </c>
      <c r="F13" s="12">
        <f t="shared" si="1"/>
        <v>0</v>
      </c>
      <c r="G13" s="12">
        <f t="shared" si="2"/>
        <v>0</v>
      </c>
      <c r="H13" s="12">
        <f t="shared" si="3"/>
        <v>0</v>
      </c>
      <c r="I13" s="17">
        <f t="shared" si="4"/>
        <v>0</v>
      </c>
      <c r="J13" s="4"/>
    </row>
    <row r="14" spans="1:12" ht="16" x14ac:dyDescent="0.35">
      <c r="A14" s="15" t="s">
        <v>141</v>
      </c>
      <c r="B14" s="6">
        <v>1</v>
      </c>
      <c r="C14" s="6">
        <v>0</v>
      </c>
      <c r="D14" s="6">
        <f t="shared" si="0"/>
        <v>0</v>
      </c>
      <c r="E14" s="6">
        <v>1</v>
      </c>
      <c r="F14" s="12">
        <f t="shared" si="1"/>
        <v>0</v>
      </c>
      <c r="G14" s="12">
        <f t="shared" si="2"/>
        <v>0</v>
      </c>
      <c r="H14" s="12">
        <f t="shared" si="3"/>
        <v>0</v>
      </c>
      <c r="I14" s="17">
        <f t="shared" si="4"/>
        <v>0</v>
      </c>
      <c r="J14" s="4"/>
    </row>
    <row r="15" spans="1:12" ht="16" x14ac:dyDescent="0.35">
      <c r="A15" s="15" t="s">
        <v>142</v>
      </c>
      <c r="B15" s="6">
        <v>1</v>
      </c>
      <c r="C15" s="6">
        <v>2</v>
      </c>
      <c r="D15" s="6">
        <f t="shared" si="0"/>
        <v>2</v>
      </c>
      <c r="E15" s="6">
        <f>ROUND('O&amp;M'!F9*0.005,0)+1</f>
        <v>35</v>
      </c>
      <c r="F15" s="12">
        <f t="shared" si="1"/>
        <v>70</v>
      </c>
      <c r="G15" s="14">
        <f t="shared" si="2"/>
        <v>3.5</v>
      </c>
      <c r="H15" s="14">
        <f t="shared" si="3"/>
        <v>7</v>
      </c>
      <c r="I15" s="13">
        <f t="shared" si="4"/>
        <v>9443.3850000000002</v>
      </c>
      <c r="J15" s="4"/>
    </row>
    <row r="16" spans="1:12" ht="30" x14ac:dyDescent="0.35">
      <c r="A16" s="15" t="s">
        <v>143</v>
      </c>
      <c r="B16" s="6">
        <v>1</v>
      </c>
      <c r="C16" s="6">
        <v>2</v>
      </c>
      <c r="D16" s="6">
        <f t="shared" si="0"/>
        <v>2</v>
      </c>
      <c r="E16" s="6">
        <f>ROUND(E7*0.01,0)</f>
        <v>68</v>
      </c>
      <c r="F16" s="12">
        <f t="shared" si="1"/>
        <v>136</v>
      </c>
      <c r="G16" s="14">
        <f t="shared" si="2"/>
        <v>6.8000000000000007</v>
      </c>
      <c r="H16" s="12">
        <f t="shared" si="3"/>
        <v>13.600000000000001</v>
      </c>
      <c r="I16" s="13">
        <f t="shared" si="4"/>
        <v>18347.147999999997</v>
      </c>
      <c r="J16" s="4"/>
    </row>
    <row r="17" spans="1:10" ht="30" x14ac:dyDescent="0.35">
      <c r="A17" s="15" t="s">
        <v>144</v>
      </c>
      <c r="B17" s="6">
        <v>1</v>
      </c>
      <c r="C17" s="6">
        <v>0</v>
      </c>
      <c r="D17" s="6">
        <f t="shared" si="0"/>
        <v>0</v>
      </c>
      <c r="E17" s="6">
        <v>1</v>
      </c>
      <c r="F17" s="12">
        <f t="shared" si="1"/>
        <v>0</v>
      </c>
      <c r="G17" s="12">
        <f t="shared" si="2"/>
        <v>0</v>
      </c>
      <c r="H17" s="12">
        <f t="shared" si="3"/>
        <v>0</v>
      </c>
      <c r="I17" s="17">
        <f t="shared" si="4"/>
        <v>0</v>
      </c>
      <c r="J17" s="4"/>
    </row>
    <row r="18" spans="1:10" ht="29.25" customHeight="1" x14ac:dyDescent="0.35">
      <c r="A18" s="15" t="s">
        <v>145</v>
      </c>
      <c r="B18" s="6">
        <v>1</v>
      </c>
      <c r="C18" s="6">
        <v>0</v>
      </c>
      <c r="D18" s="6">
        <f t="shared" si="0"/>
        <v>0</v>
      </c>
      <c r="E18" s="6">
        <v>1</v>
      </c>
      <c r="F18" s="12">
        <f t="shared" si="1"/>
        <v>0</v>
      </c>
      <c r="G18" s="12">
        <f t="shared" si="2"/>
        <v>0</v>
      </c>
      <c r="H18" s="12">
        <f t="shared" si="3"/>
        <v>0</v>
      </c>
      <c r="I18" s="17">
        <f t="shared" si="4"/>
        <v>0</v>
      </c>
      <c r="J18" s="4"/>
    </row>
    <row r="19" spans="1:10" ht="33" customHeight="1" x14ac:dyDescent="0.35">
      <c r="A19" s="15" t="s">
        <v>146</v>
      </c>
      <c r="B19" s="6">
        <v>1</v>
      </c>
      <c r="C19" s="6">
        <v>1</v>
      </c>
      <c r="D19" s="6">
        <f t="shared" si="0"/>
        <v>1</v>
      </c>
      <c r="E19" s="6">
        <v>1</v>
      </c>
      <c r="F19" s="12">
        <f t="shared" si="1"/>
        <v>1</v>
      </c>
      <c r="G19" s="16">
        <f t="shared" si="2"/>
        <v>0.05</v>
      </c>
      <c r="H19" s="14">
        <f t="shared" si="3"/>
        <v>0.1</v>
      </c>
      <c r="I19" s="13">
        <f t="shared" si="4"/>
        <v>134.90549999999999</v>
      </c>
      <c r="J19" s="4"/>
    </row>
    <row r="20" spans="1:10" ht="30" x14ac:dyDescent="0.35">
      <c r="A20" s="15" t="s">
        <v>147</v>
      </c>
      <c r="B20" s="6">
        <v>1</v>
      </c>
      <c r="C20" s="6">
        <v>1</v>
      </c>
      <c r="D20" s="6">
        <f t="shared" si="0"/>
        <v>1</v>
      </c>
      <c r="E20" s="12">
        <f>E7*0.2</f>
        <v>1352</v>
      </c>
      <c r="F20" s="12">
        <f t="shared" si="1"/>
        <v>1352</v>
      </c>
      <c r="G20" s="12">
        <f t="shared" si="2"/>
        <v>67.600000000000009</v>
      </c>
      <c r="H20" s="12">
        <f t="shared" si="3"/>
        <v>135.20000000000002</v>
      </c>
      <c r="I20" s="13">
        <f t="shared" si="4"/>
        <v>182392.23599999998</v>
      </c>
      <c r="J20" s="4"/>
    </row>
    <row r="21" spans="1:10" ht="31.5" customHeight="1" x14ac:dyDescent="0.35">
      <c r="A21" s="15" t="s">
        <v>148</v>
      </c>
      <c r="B21" s="6">
        <v>1</v>
      </c>
      <c r="C21" s="6">
        <v>1</v>
      </c>
      <c r="D21" s="6">
        <f t="shared" si="0"/>
        <v>1</v>
      </c>
      <c r="E21" s="6">
        <f>E7*0.1</f>
        <v>676</v>
      </c>
      <c r="F21" s="12">
        <f t="shared" si="1"/>
        <v>676</v>
      </c>
      <c r="G21" s="12">
        <f t="shared" si="2"/>
        <v>33.800000000000004</v>
      </c>
      <c r="H21" s="12">
        <f t="shared" si="3"/>
        <v>67.600000000000009</v>
      </c>
      <c r="I21" s="13">
        <f t="shared" si="4"/>
        <v>91196.117999999988</v>
      </c>
      <c r="J21" s="4"/>
    </row>
    <row r="22" spans="1:10" x14ac:dyDescent="0.35">
      <c r="A22" s="18" t="s">
        <v>95</v>
      </c>
      <c r="B22" s="19"/>
      <c r="C22" s="19"/>
      <c r="D22" s="19"/>
      <c r="E22" s="19"/>
      <c r="F22" s="62">
        <f>SUM(F4:H21)</f>
        <v>41441.4</v>
      </c>
      <c r="G22" s="62"/>
      <c r="H22" s="62"/>
      <c r="I22" s="20">
        <f>SUM(I4:I21)</f>
        <v>4861454.5979999993</v>
      </c>
      <c r="J22" s="4"/>
    </row>
    <row r="23" spans="1:10" x14ac:dyDescent="0.35">
      <c r="A23" s="5" t="s">
        <v>6</v>
      </c>
      <c r="B23" s="6"/>
      <c r="C23" s="6"/>
      <c r="D23" s="6"/>
      <c r="E23" s="6"/>
      <c r="F23" s="6"/>
      <c r="G23" s="6"/>
      <c r="H23" s="6"/>
      <c r="I23" s="7"/>
      <c r="J23" s="4"/>
    </row>
    <row r="24" spans="1:10" ht="16" x14ac:dyDescent="0.35">
      <c r="A24" s="10" t="s">
        <v>149</v>
      </c>
      <c r="B24" s="6"/>
      <c r="C24" s="6"/>
      <c r="D24" s="6"/>
      <c r="E24" s="6"/>
      <c r="F24" s="6"/>
      <c r="G24" s="6"/>
      <c r="H24" s="6"/>
      <c r="I24" s="7"/>
      <c r="J24" s="4"/>
    </row>
    <row r="25" spans="1:10" ht="28" x14ac:dyDescent="0.35">
      <c r="A25" s="15" t="s">
        <v>51</v>
      </c>
      <c r="B25" s="6">
        <v>1</v>
      </c>
      <c r="C25" s="6">
        <v>1</v>
      </c>
      <c r="D25" s="6">
        <f t="shared" si="0"/>
        <v>1</v>
      </c>
      <c r="E25" s="6">
        <v>1</v>
      </c>
      <c r="F25" s="12">
        <f t="shared" ref="F25" si="5">D25*E25</f>
        <v>1</v>
      </c>
      <c r="G25" s="16">
        <f t="shared" ref="G25:G88" si="6">+F25*0.05</f>
        <v>0.05</v>
      </c>
      <c r="H25" s="14">
        <f t="shared" ref="H25" si="7">+F25*0.1</f>
        <v>0.1</v>
      </c>
      <c r="I25" s="13">
        <f>+$L$6*F25+$L$5*G25+$L$7*H25</f>
        <v>134.90549999999999</v>
      </c>
      <c r="J25" s="4"/>
    </row>
    <row r="26" spans="1:10" x14ac:dyDescent="0.35">
      <c r="A26" s="15" t="s">
        <v>24</v>
      </c>
      <c r="B26" s="6"/>
      <c r="C26" s="6"/>
      <c r="D26" s="6"/>
      <c r="E26" s="6"/>
      <c r="F26" s="12"/>
      <c r="G26" s="14"/>
      <c r="H26" s="14"/>
      <c r="I26" s="13"/>
      <c r="J26" s="4"/>
    </row>
    <row r="27" spans="1:10" x14ac:dyDescent="0.35">
      <c r="A27" s="21" t="s">
        <v>66</v>
      </c>
      <c r="B27" s="6">
        <v>0.33</v>
      </c>
      <c r="C27" s="6">
        <v>1</v>
      </c>
      <c r="D27" s="6">
        <f t="shared" si="0"/>
        <v>0.33</v>
      </c>
      <c r="E27" s="6">
        <v>1</v>
      </c>
      <c r="F27" s="16">
        <f>D27*E27</f>
        <v>0.33</v>
      </c>
      <c r="G27" s="16">
        <f t="shared" si="6"/>
        <v>1.6500000000000001E-2</v>
      </c>
      <c r="H27" s="16">
        <f t="shared" ref="H27:H88" si="8">+F27*0.1</f>
        <v>3.3000000000000002E-2</v>
      </c>
      <c r="I27" s="13">
        <f t="shared" ref="I27:I37" si="9">+$L$6*F27+$L$5*G27+$L$7*H27</f>
        <v>44.518814999999996</v>
      </c>
      <c r="J27" s="4"/>
    </row>
    <row r="28" spans="1:10" x14ac:dyDescent="0.35">
      <c r="A28" s="21" t="s">
        <v>67</v>
      </c>
      <c r="B28" s="6">
        <v>0.33</v>
      </c>
      <c r="C28" s="6">
        <v>1</v>
      </c>
      <c r="D28" s="6">
        <f t="shared" si="0"/>
        <v>0.33</v>
      </c>
      <c r="E28" s="6">
        <v>1</v>
      </c>
      <c r="F28" s="16">
        <f t="shared" ref="F28:F88" si="10">D28*E28</f>
        <v>0.33</v>
      </c>
      <c r="G28" s="16">
        <f t="shared" si="6"/>
        <v>1.6500000000000001E-2</v>
      </c>
      <c r="H28" s="16">
        <f t="shared" si="8"/>
        <v>3.3000000000000002E-2</v>
      </c>
      <c r="I28" s="13">
        <f t="shared" si="9"/>
        <v>44.518814999999996</v>
      </c>
      <c r="J28" s="4"/>
    </row>
    <row r="29" spans="1:10" x14ac:dyDescent="0.35">
      <c r="A29" s="21" t="s">
        <v>68</v>
      </c>
      <c r="B29" s="6">
        <v>0.33</v>
      </c>
      <c r="C29" s="6">
        <v>1</v>
      </c>
      <c r="D29" s="6">
        <f t="shared" si="0"/>
        <v>0.33</v>
      </c>
      <c r="E29" s="6">
        <v>1</v>
      </c>
      <c r="F29" s="16">
        <f t="shared" si="10"/>
        <v>0.33</v>
      </c>
      <c r="G29" s="16">
        <f t="shared" si="6"/>
        <v>1.6500000000000001E-2</v>
      </c>
      <c r="H29" s="16">
        <f t="shared" si="8"/>
        <v>3.3000000000000002E-2</v>
      </c>
      <c r="I29" s="13">
        <f t="shared" si="9"/>
        <v>44.518814999999996</v>
      </c>
      <c r="J29" s="4"/>
    </row>
    <row r="30" spans="1:10" x14ac:dyDescent="0.35">
      <c r="A30" s="15" t="s">
        <v>25</v>
      </c>
      <c r="B30" s="6">
        <v>1</v>
      </c>
      <c r="C30" s="6">
        <v>0</v>
      </c>
      <c r="D30" s="6">
        <f t="shared" si="0"/>
        <v>0</v>
      </c>
      <c r="E30" s="6">
        <v>1</v>
      </c>
      <c r="F30" s="12">
        <f t="shared" si="10"/>
        <v>0</v>
      </c>
      <c r="G30" s="12">
        <f t="shared" si="6"/>
        <v>0</v>
      </c>
      <c r="H30" s="12">
        <f t="shared" si="8"/>
        <v>0</v>
      </c>
      <c r="I30" s="17">
        <f t="shared" si="9"/>
        <v>0</v>
      </c>
      <c r="J30" s="4"/>
    </row>
    <row r="31" spans="1:10" x14ac:dyDescent="0.35">
      <c r="A31" s="15" t="s">
        <v>26</v>
      </c>
      <c r="B31" s="6">
        <v>0.5</v>
      </c>
      <c r="C31" s="6">
        <v>2</v>
      </c>
      <c r="D31" s="6">
        <f t="shared" si="0"/>
        <v>1</v>
      </c>
      <c r="E31" s="6">
        <v>1</v>
      </c>
      <c r="F31" s="12">
        <f t="shared" si="10"/>
        <v>1</v>
      </c>
      <c r="G31" s="16">
        <f t="shared" si="6"/>
        <v>0.05</v>
      </c>
      <c r="H31" s="14">
        <f t="shared" si="8"/>
        <v>0.1</v>
      </c>
      <c r="I31" s="13">
        <f t="shared" si="9"/>
        <v>134.90549999999999</v>
      </c>
      <c r="J31" s="4"/>
    </row>
    <row r="32" spans="1:10" ht="31.5" customHeight="1" x14ac:dyDescent="0.35">
      <c r="A32" s="15" t="s">
        <v>27</v>
      </c>
      <c r="B32" s="6">
        <v>0.5</v>
      </c>
      <c r="C32" s="6">
        <v>2</v>
      </c>
      <c r="D32" s="6">
        <f t="shared" si="0"/>
        <v>1</v>
      </c>
      <c r="E32" s="6">
        <v>1</v>
      </c>
      <c r="F32" s="12">
        <f t="shared" si="10"/>
        <v>1</v>
      </c>
      <c r="G32" s="16">
        <f t="shared" si="6"/>
        <v>0.05</v>
      </c>
      <c r="H32" s="14">
        <f t="shared" si="8"/>
        <v>0.1</v>
      </c>
      <c r="I32" s="13">
        <f t="shared" si="9"/>
        <v>134.90549999999999</v>
      </c>
      <c r="J32" s="4"/>
    </row>
    <row r="33" spans="1:10" ht="28" x14ac:dyDescent="0.35">
      <c r="A33" s="15" t="s">
        <v>28</v>
      </c>
      <c r="B33" s="6">
        <v>0.25</v>
      </c>
      <c r="C33" s="6">
        <v>365</v>
      </c>
      <c r="D33" s="6">
        <f t="shared" si="0"/>
        <v>91.25</v>
      </c>
      <c r="E33" s="6">
        <v>1</v>
      </c>
      <c r="F33" s="12">
        <f t="shared" si="10"/>
        <v>91.25</v>
      </c>
      <c r="G33" s="14">
        <f t="shared" si="6"/>
        <v>4.5625</v>
      </c>
      <c r="H33" s="14">
        <f t="shared" si="8"/>
        <v>9.125</v>
      </c>
      <c r="I33" s="13">
        <f t="shared" si="9"/>
        <v>12310.126874999998</v>
      </c>
      <c r="J33" s="4"/>
    </row>
    <row r="34" spans="1:10" ht="28" x14ac:dyDescent="0.35">
      <c r="A34" s="15" t="s">
        <v>29</v>
      </c>
      <c r="B34" s="6">
        <v>0.25</v>
      </c>
      <c r="C34" s="6">
        <v>365</v>
      </c>
      <c r="D34" s="6">
        <f t="shared" si="0"/>
        <v>91.25</v>
      </c>
      <c r="E34" s="6">
        <v>1</v>
      </c>
      <c r="F34" s="12">
        <f t="shared" si="10"/>
        <v>91.25</v>
      </c>
      <c r="G34" s="14">
        <f t="shared" si="6"/>
        <v>4.5625</v>
      </c>
      <c r="H34" s="14">
        <f t="shared" si="8"/>
        <v>9.125</v>
      </c>
      <c r="I34" s="13">
        <f t="shared" si="9"/>
        <v>12310.126874999998</v>
      </c>
      <c r="J34" s="4"/>
    </row>
    <row r="35" spans="1:10" ht="42" x14ac:dyDescent="0.35">
      <c r="A35" s="15" t="s">
        <v>7</v>
      </c>
      <c r="B35" s="6">
        <v>0.25</v>
      </c>
      <c r="C35" s="6">
        <v>365</v>
      </c>
      <c r="D35" s="6">
        <f t="shared" si="0"/>
        <v>91.25</v>
      </c>
      <c r="E35" s="6">
        <v>1</v>
      </c>
      <c r="F35" s="12">
        <f t="shared" si="10"/>
        <v>91.25</v>
      </c>
      <c r="G35" s="14">
        <f t="shared" si="6"/>
        <v>4.5625</v>
      </c>
      <c r="H35" s="14">
        <f t="shared" si="8"/>
        <v>9.125</v>
      </c>
      <c r="I35" s="13">
        <f t="shared" si="9"/>
        <v>12310.126874999998</v>
      </c>
      <c r="J35" s="4"/>
    </row>
    <row r="36" spans="1:10" ht="16" x14ac:dyDescent="0.35">
      <c r="A36" s="10" t="s">
        <v>150</v>
      </c>
      <c r="B36" s="6">
        <v>4</v>
      </c>
      <c r="C36" s="6">
        <v>1</v>
      </c>
      <c r="D36" s="6">
        <f t="shared" si="0"/>
        <v>4</v>
      </c>
      <c r="E36" s="12">
        <f>E$7</f>
        <v>6760</v>
      </c>
      <c r="F36" s="12">
        <f t="shared" si="10"/>
        <v>27040</v>
      </c>
      <c r="G36" s="12">
        <f t="shared" si="6"/>
        <v>1352</v>
      </c>
      <c r="H36" s="12">
        <f t="shared" si="8"/>
        <v>2704</v>
      </c>
      <c r="I36" s="13">
        <f>+$L$6*F36+$L$5*G36+$L$7*H36</f>
        <v>3647844.7199999997</v>
      </c>
      <c r="J36" s="4"/>
    </row>
    <row r="37" spans="1:10" ht="16" x14ac:dyDescent="0.35">
      <c r="A37" s="10" t="s">
        <v>151</v>
      </c>
      <c r="B37" s="6">
        <v>16</v>
      </c>
      <c r="C37" s="6">
        <v>1</v>
      </c>
      <c r="D37" s="6">
        <f t="shared" si="0"/>
        <v>16</v>
      </c>
      <c r="E37" s="12">
        <f>E$7</f>
        <v>6760</v>
      </c>
      <c r="F37" s="12">
        <f t="shared" si="10"/>
        <v>108160</v>
      </c>
      <c r="G37" s="12">
        <f t="shared" si="6"/>
        <v>5408</v>
      </c>
      <c r="H37" s="12">
        <f t="shared" si="8"/>
        <v>10816</v>
      </c>
      <c r="I37" s="13">
        <f t="shared" si="9"/>
        <v>14591378.879999999</v>
      </c>
      <c r="J37" s="4"/>
    </row>
    <row r="38" spans="1:10" x14ac:dyDescent="0.35">
      <c r="A38" s="10" t="s">
        <v>73</v>
      </c>
      <c r="B38" s="6"/>
      <c r="C38" s="6"/>
      <c r="D38" s="6"/>
      <c r="E38" s="6"/>
      <c r="F38" s="12"/>
      <c r="G38" s="14"/>
      <c r="H38" s="14"/>
      <c r="I38" s="13"/>
      <c r="J38" s="4"/>
    </row>
    <row r="39" spans="1:10" ht="30.75" customHeight="1" x14ac:dyDescent="0.35">
      <c r="A39" s="15" t="s">
        <v>52</v>
      </c>
      <c r="B39" s="6"/>
      <c r="C39" s="6"/>
      <c r="D39" s="6"/>
      <c r="E39" s="6"/>
      <c r="F39" s="12"/>
      <c r="G39" s="14"/>
      <c r="H39" s="14"/>
      <c r="I39" s="13"/>
      <c r="J39" s="4"/>
    </row>
    <row r="40" spans="1:10" x14ac:dyDescent="0.35">
      <c r="A40" s="21" t="s">
        <v>65</v>
      </c>
      <c r="B40" s="6">
        <v>2</v>
      </c>
      <c r="C40" s="6">
        <v>1</v>
      </c>
      <c r="D40" s="6">
        <f t="shared" si="0"/>
        <v>2</v>
      </c>
      <c r="E40" s="12">
        <f>E$7</f>
        <v>6760</v>
      </c>
      <c r="F40" s="12">
        <f t="shared" si="10"/>
        <v>13520</v>
      </c>
      <c r="G40" s="12">
        <f t="shared" si="6"/>
        <v>676</v>
      </c>
      <c r="H40" s="12">
        <f t="shared" si="8"/>
        <v>1352</v>
      </c>
      <c r="I40" s="13">
        <f>+$L$6*F40+$L$5*G40+$L$7*H40</f>
        <v>1823922.3599999999</v>
      </c>
      <c r="J40" s="4"/>
    </row>
    <row r="41" spans="1:10" ht="30" customHeight="1" x14ac:dyDescent="0.35">
      <c r="A41" s="15" t="s">
        <v>53</v>
      </c>
      <c r="B41" s="6"/>
      <c r="C41" s="6"/>
      <c r="D41" s="6"/>
      <c r="E41" s="6"/>
      <c r="F41" s="12"/>
      <c r="G41" s="14"/>
      <c r="H41" s="14"/>
      <c r="I41" s="13"/>
      <c r="J41" s="4"/>
    </row>
    <row r="42" spans="1:10" ht="30" customHeight="1" x14ac:dyDescent="0.35">
      <c r="A42" s="21" t="s">
        <v>64</v>
      </c>
      <c r="B42" s="6">
        <v>2</v>
      </c>
      <c r="C42" s="6">
        <v>1</v>
      </c>
      <c r="D42" s="6">
        <f t="shared" si="0"/>
        <v>2</v>
      </c>
      <c r="E42" s="12">
        <f>E$7</f>
        <v>6760</v>
      </c>
      <c r="F42" s="12">
        <f t="shared" si="10"/>
        <v>13520</v>
      </c>
      <c r="G42" s="12">
        <f t="shared" si="6"/>
        <v>676</v>
      </c>
      <c r="H42" s="12">
        <f t="shared" si="8"/>
        <v>1352</v>
      </c>
      <c r="I42" s="13">
        <f>+$L$6*F42+$L$5*G42+$L$7*H42</f>
        <v>1823922.3599999999</v>
      </c>
      <c r="J42" s="4"/>
    </row>
    <row r="43" spans="1:10" ht="16" x14ac:dyDescent="0.35">
      <c r="A43" s="15" t="s">
        <v>152</v>
      </c>
      <c r="B43" s="6">
        <v>0.08</v>
      </c>
      <c r="C43" s="6">
        <v>365</v>
      </c>
      <c r="D43" s="6">
        <f t="shared" si="0"/>
        <v>29.2</v>
      </c>
      <c r="E43" s="12">
        <f>E7*0.5</f>
        <v>3380</v>
      </c>
      <c r="F43" s="12">
        <f t="shared" si="10"/>
        <v>98696</v>
      </c>
      <c r="G43" s="12">
        <f t="shared" si="6"/>
        <v>4934.8</v>
      </c>
      <c r="H43" s="12">
        <f t="shared" si="8"/>
        <v>9869.6</v>
      </c>
      <c r="I43" s="13">
        <f>+$L$6*F43+$L$5*G43+$L$7*H43</f>
        <v>13314633.228</v>
      </c>
      <c r="J43" s="4"/>
    </row>
    <row r="44" spans="1:10" ht="28" x14ac:dyDescent="0.35">
      <c r="A44" s="15" t="s">
        <v>30</v>
      </c>
      <c r="B44" s="6">
        <v>4</v>
      </c>
      <c r="C44" s="6">
        <v>1</v>
      </c>
      <c r="D44" s="6">
        <f t="shared" si="0"/>
        <v>4</v>
      </c>
      <c r="E44" s="6">
        <v>0</v>
      </c>
      <c r="F44" s="12">
        <f t="shared" si="10"/>
        <v>0</v>
      </c>
      <c r="G44" s="12">
        <f t="shared" si="6"/>
        <v>0</v>
      </c>
      <c r="H44" s="12">
        <f t="shared" si="8"/>
        <v>0</v>
      </c>
      <c r="I44" s="17">
        <f>+$L$6*F44+$L$5*G44+$L$7*H44</f>
        <v>0</v>
      </c>
      <c r="J44" s="4"/>
    </row>
    <row r="45" spans="1:10" ht="44.25" customHeight="1" x14ac:dyDescent="0.35">
      <c r="A45" s="15" t="s">
        <v>54</v>
      </c>
      <c r="B45" s="6"/>
      <c r="C45" s="6"/>
      <c r="D45" s="6"/>
      <c r="E45" s="6"/>
      <c r="F45" s="12"/>
      <c r="G45" s="14"/>
      <c r="H45" s="14"/>
      <c r="I45" s="13"/>
      <c r="J45" s="4"/>
    </row>
    <row r="46" spans="1:10" x14ac:dyDescent="0.35">
      <c r="A46" s="21" t="s">
        <v>63</v>
      </c>
      <c r="B46" s="6">
        <v>4</v>
      </c>
      <c r="C46" s="6">
        <v>1</v>
      </c>
      <c r="D46" s="6">
        <f t="shared" si="0"/>
        <v>4</v>
      </c>
      <c r="E46" s="6">
        <v>0</v>
      </c>
      <c r="F46" s="12">
        <f t="shared" si="10"/>
        <v>0</v>
      </c>
      <c r="G46" s="12">
        <f t="shared" si="6"/>
        <v>0</v>
      </c>
      <c r="H46" s="12">
        <f t="shared" si="8"/>
        <v>0</v>
      </c>
      <c r="I46" s="17">
        <f>+$L$6*F46+$L$5*G46+$L$7*H46</f>
        <v>0</v>
      </c>
      <c r="J46" s="4"/>
    </row>
    <row r="47" spans="1:10" x14ac:dyDescent="0.35">
      <c r="A47" s="21" t="s">
        <v>61</v>
      </c>
      <c r="B47" s="6">
        <v>5</v>
      </c>
      <c r="C47" s="6">
        <v>1</v>
      </c>
      <c r="D47" s="6">
        <f t="shared" si="0"/>
        <v>5</v>
      </c>
      <c r="E47" s="6">
        <v>0</v>
      </c>
      <c r="F47" s="12">
        <f t="shared" si="10"/>
        <v>0</v>
      </c>
      <c r="G47" s="12">
        <f t="shared" si="6"/>
        <v>0</v>
      </c>
      <c r="H47" s="12">
        <f t="shared" si="8"/>
        <v>0</v>
      </c>
      <c r="I47" s="17">
        <f>+$L$6*F47+$L$5*G47+$L$7*H47</f>
        <v>0</v>
      </c>
      <c r="J47" s="4"/>
    </row>
    <row r="48" spans="1:10" x14ac:dyDescent="0.35">
      <c r="A48" s="21" t="s">
        <v>62</v>
      </c>
      <c r="B48" s="6">
        <v>2</v>
      </c>
      <c r="C48" s="6">
        <v>1</v>
      </c>
      <c r="D48" s="6">
        <f t="shared" si="0"/>
        <v>2</v>
      </c>
      <c r="E48" s="6">
        <v>0</v>
      </c>
      <c r="F48" s="12">
        <f t="shared" si="10"/>
        <v>0</v>
      </c>
      <c r="G48" s="12">
        <f t="shared" si="6"/>
        <v>0</v>
      </c>
      <c r="H48" s="12">
        <f t="shared" si="8"/>
        <v>0</v>
      </c>
      <c r="I48" s="17">
        <f>+$L$6*F48+$L$5*G48+$L$7*H48</f>
        <v>0</v>
      </c>
      <c r="J48" s="4"/>
    </row>
    <row r="49" spans="1:10" ht="42" x14ac:dyDescent="0.35">
      <c r="A49" s="15" t="s">
        <v>31</v>
      </c>
      <c r="B49" s="6"/>
      <c r="C49" s="6"/>
      <c r="D49" s="6"/>
      <c r="E49" s="6"/>
      <c r="F49" s="12"/>
      <c r="G49" s="14"/>
      <c r="H49" s="14"/>
      <c r="I49" s="13"/>
      <c r="J49" s="4"/>
    </row>
    <row r="50" spans="1:10" ht="29.25" customHeight="1" x14ac:dyDescent="0.35">
      <c r="A50" s="21" t="s">
        <v>60</v>
      </c>
      <c r="B50" s="6">
        <v>4</v>
      </c>
      <c r="C50" s="6">
        <v>2</v>
      </c>
      <c r="D50" s="6">
        <f t="shared" si="0"/>
        <v>8</v>
      </c>
      <c r="E50" s="12">
        <f>E$7</f>
        <v>6760</v>
      </c>
      <c r="F50" s="12">
        <f t="shared" si="10"/>
        <v>54080</v>
      </c>
      <c r="G50" s="12">
        <f t="shared" si="6"/>
        <v>2704</v>
      </c>
      <c r="H50" s="12">
        <f t="shared" si="8"/>
        <v>5408</v>
      </c>
      <c r="I50" s="13">
        <f t="shared" ref="I50:I60" si="11">+$L$6*F50+$L$5*G50+$L$7*H50</f>
        <v>7295689.4399999995</v>
      </c>
      <c r="J50" s="4"/>
    </row>
    <row r="51" spans="1:10" s="26" customFormat="1" x14ac:dyDescent="0.35">
      <c r="A51" s="22" t="s">
        <v>61</v>
      </c>
      <c r="B51" s="23">
        <v>5</v>
      </c>
      <c r="C51" s="23">
        <v>2</v>
      </c>
      <c r="D51" s="23">
        <f t="shared" si="0"/>
        <v>10</v>
      </c>
      <c r="E51" s="23">
        <v>119</v>
      </c>
      <c r="F51" s="11">
        <f t="shared" si="10"/>
        <v>1190</v>
      </c>
      <c r="G51" s="11">
        <f t="shared" si="6"/>
        <v>59.5</v>
      </c>
      <c r="H51" s="11">
        <f t="shared" si="8"/>
        <v>119</v>
      </c>
      <c r="I51" s="24">
        <f t="shared" si="11"/>
        <v>160537.54499999998</v>
      </c>
      <c r="J51" s="25"/>
    </row>
    <row r="52" spans="1:10" x14ac:dyDescent="0.35">
      <c r="A52" s="21" t="s">
        <v>62</v>
      </c>
      <c r="B52" s="6">
        <v>2</v>
      </c>
      <c r="C52" s="6">
        <v>2</v>
      </c>
      <c r="D52" s="6">
        <f t="shared" si="0"/>
        <v>4</v>
      </c>
      <c r="E52" s="12">
        <f>E$7</f>
        <v>6760</v>
      </c>
      <c r="F52" s="12">
        <f t="shared" si="10"/>
        <v>27040</v>
      </c>
      <c r="G52" s="12">
        <f t="shared" si="6"/>
        <v>1352</v>
      </c>
      <c r="H52" s="12">
        <f t="shared" si="8"/>
        <v>2704</v>
      </c>
      <c r="I52" s="13">
        <f t="shared" si="11"/>
        <v>3647844.7199999997</v>
      </c>
      <c r="J52" s="4"/>
    </row>
    <row r="53" spans="1:10" ht="28" x14ac:dyDescent="0.35">
      <c r="A53" s="15" t="s">
        <v>32</v>
      </c>
      <c r="B53" s="6">
        <v>1</v>
      </c>
      <c r="C53" s="6">
        <v>1</v>
      </c>
      <c r="D53" s="6">
        <f t="shared" si="0"/>
        <v>1</v>
      </c>
      <c r="E53" s="6">
        <v>0</v>
      </c>
      <c r="F53" s="12">
        <f t="shared" si="10"/>
        <v>0</v>
      </c>
      <c r="G53" s="12">
        <f t="shared" si="6"/>
        <v>0</v>
      </c>
      <c r="H53" s="12">
        <f t="shared" si="8"/>
        <v>0</v>
      </c>
      <c r="I53" s="17">
        <f t="shared" si="11"/>
        <v>0</v>
      </c>
      <c r="J53" s="4"/>
    </row>
    <row r="54" spans="1:10" ht="28" x14ac:dyDescent="0.35">
      <c r="A54" s="15" t="s">
        <v>8</v>
      </c>
      <c r="B54" s="6">
        <v>1</v>
      </c>
      <c r="C54" s="6">
        <v>1</v>
      </c>
      <c r="D54" s="6">
        <f t="shared" si="0"/>
        <v>1</v>
      </c>
      <c r="E54" s="6">
        <v>0</v>
      </c>
      <c r="F54" s="12">
        <f t="shared" si="10"/>
        <v>0</v>
      </c>
      <c r="G54" s="12">
        <f t="shared" si="6"/>
        <v>0</v>
      </c>
      <c r="H54" s="12">
        <f t="shared" si="8"/>
        <v>0</v>
      </c>
      <c r="I54" s="17">
        <f t="shared" si="11"/>
        <v>0</v>
      </c>
      <c r="J54" s="4"/>
    </row>
    <row r="55" spans="1:10" x14ac:dyDescent="0.35">
      <c r="A55" s="15" t="s">
        <v>33</v>
      </c>
      <c r="B55" s="6">
        <v>4</v>
      </c>
      <c r="C55" s="6">
        <v>1</v>
      </c>
      <c r="D55" s="6">
        <f t="shared" si="0"/>
        <v>4</v>
      </c>
      <c r="E55" s="12">
        <f>E$7</f>
        <v>6760</v>
      </c>
      <c r="F55" s="12">
        <f t="shared" si="10"/>
        <v>27040</v>
      </c>
      <c r="G55" s="12">
        <f t="shared" si="6"/>
        <v>1352</v>
      </c>
      <c r="H55" s="12">
        <f t="shared" si="8"/>
        <v>2704</v>
      </c>
      <c r="I55" s="13">
        <f t="shared" si="11"/>
        <v>3647844.7199999997</v>
      </c>
      <c r="J55" s="4"/>
    </row>
    <row r="56" spans="1:10" ht="16" x14ac:dyDescent="0.35">
      <c r="A56" s="15" t="s">
        <v>153</v>
      </c>
      <c r="B56" s="6">
        <v>4</v>
      </c>
      <c r="C56" s="6">
        <v>1</v>
      </c>
      <c r="D56" s="6">
        <f t="shared" si="0"/>
        <v>4</v>
      </c>
      <c r="E56" s="12">
        <f>E7*0.2</f>
        <v>1352</v>
      </c>
      <c r="F56" s="12">
        <f t="shared" si="10"/>
        <v>5408</v>
      </c>
      <c r="G56" s="12">
        <f t="shared" si="6"/>
        <v>270.40000000000003</v>
      </c>
      <c r="H56" s="12">
        <f t="shared" si="8"/>
        <v>540.80000000000007</v>
      </c>
      <c r="I56" s="13">
        <f t="shared" si="11"/>
        <v>729568.9439999999</v>
      </c>
      <c r="J56" s="4"/>
    </row>
    <row r="57" spans="1:10" ht="28" x14ac:dyDescent="0.35">
      <c r="A57" s="15" t="s">
        <v>34</v>
      </c>
      <c r="B57" s="6">
        <v>0.25</v>
      </c>
      <c r="C57" s="6">
        <v>1</v>
      </c>
      <c r="D57" s="6">
        <f t="shared" si="0"/>
        <v>0.25</v>
      </c>
      <c r="E57" s="6">
        <v>0</v>
      </c>
      <c r="F57" s="12">
        <f t="shared" si="10"/>
        <v>0</v>
      </c>
      <c r="G57" s="12">
        <f t="shared" si="6"/>
        <v>0</v>
      </c>
      <c r="H57" s="12">
        <f t="shared" si="8"/>
        <v>0</v>
      </c>
      <c r="I57" s="17">
        <f t="shared" si="11"/>
        <v>0</v>
      </c>
      <c r="J57" s="4"/>
    </row>
    <row r="58" spans="1:10" ht="56" x14ac:dyDescent="0.35">
      <c r="A58" s="15" t="s">
        <v>35</v>
      </c>
      <c r="B58" s="6">
        <v>0.25</v>
      </c>
      <c r="C58" s="6">
        <v>1</v>
      </c>
      <c r="D58" s="6">
        <f t="shared" si="0"/>
        <v>0.25</v>
      </c>
      <c r="E58" s="6">
        <v>0</v>
      </c>
      <c r="F58" s="12">
        <f t="shared" si="10"/>
        <v>0</v>
      </c>
      <c r="G58" s="12">
        <f t="shared" si="6"/>
        <v>0</v>
      </c>
      <c r="H58" s="12">
        <f t="shared" si="8"/>
        <v>0</v>
      </c>
      <c r="I58" s="17">
        <f t="shared" si="11"/>
        <v>0</v>
      </c>
      <c r="J58" s="4"/>
    </row>
    <row r="59" spans="1:10" ht="42" x14ac:dyDescent="0.35">
      <c r="A59" s="15" t="s">
        <v>9</v>
      </c>
      <c r="B59" s="6">
        <v>0.3</v>
      </c>
      <c r="C59" s="6">
        <v>1</v>
      </c>
      <c r="D59" s="6">
        <f t="shared" si="0"/>
        <v>0.3</v>
      </c>
      <c r="E59" s="6">
        <v>0</v>
      </c>
      <c r="F59" s="12">
        <f t="shared" si="10"/>
        <v>0</v>
      </c>
      <c r="G59" s="12">
        <f t="shared" si="6"/>
        <v>0</v>
      </c>
      <c r="H59" s="12">
        <f t="shared" si="8"/>
        <v>0</v>
      </c>
      <c r="I59" s="17">
        <f t="shared" si="11"/>
        <v>0</v>
      </c>
      <c r="J59" s="4"/>
    </row>
    <row r="60" spans="1:10" x14ac:dyDescent="0.35">
      <c r="A60" s="10" t="s">
        <v>74</v>
      </c>
      <c r="B60" s="6">
        <v>16</v>
      </c>
      <c r="C60" s="6">
        <v>1</v>
      </c>
      <c r="D60" s="6">
        <f t="shared" si="0"/>
        <v>16</v>
      </c>
      <c r="E60" s="6">
        <v>0</v>
      </c>
      <c r="F60" s="12">
        <f t="shared" si="10"/>
        <v>0</v>
      </c>
      <c r="G60" s="12">
        <f t="shared" si="6"/>
        <v>0</v>
      </c>
      <c r="H60" s="12">
        <f t="shared" si="8"/>
        <v>0</v>
      </c>
      <c r="I60" s="17">
        <f t="shared" si="11"/>
        <v>0</v>
      </c>
      <c r="J60" s="4"/>
    </row>
    <row r="61" spans="1:10" x14ac:dyDescent="0.35">
      <c r="A61" s="10" t="s">
        <v>75</v>
      </c>
      <c r="B61" s="6"/>
      <c r="C61" s="6"/>
      <c r="D61" s="6"/>
      <c r="E61" s="6"/>
      <c r="F61" s="12"/>
      <c r="G61" s="14"/>
      <c r="H61" s="14"/>
      <c r="I61" s="13"/>
      <c r="J61" s="4"/>
    </row>
    <row r="62" spans="1:10" ht="28" x14ac:dyDescent="0.35">
      <c r="A62" s="15" t="s">
        <v>55</v>
      </c>
      <c r="B62" s="6">
        <v>0.25</v>
      </c>
      <c r="C62" s="6">
        <v>1</v>
      </c>
      <c r="D62" s="6">
        <f t="shared" si="0"/>
        <v>0.25</v>
      </c>
      <c r="E62" s="6">
        <v>0</v>
      </c>
      <c r="F62" s="12">
        <f t="shared" si="10"/>
        <v>0</v>
      </c>
      <c r="G62" s="12">
        <f t="shared" si="6"/>
        <v>0</v>
      </c>
      <c r="H62" s="12">
        <f t="shared" si="8"/>
        <v>0</v>
      </c>
      <c r="I62" s="17">
        <f t="shared" ref="I62:I67" si="12">+$L$6*F62+$L$5*G62+$L$7*H62</f>
        <v>0</v>
      </c>
      <c r="J62" s="4"/>
    </row>
    <row r="63" spans="1:10" ht="42" x14ac:dyDescent="0.35">
      <c r="A63" s="15" t="s">
        <v>36</v>
      </c>
      <c r="B63" s="6">
        <v>0.25</v>
      </c>
      <c r="C63" s="6">
        <v>1</v>
      </c>
      <c r="D63" s="6">
        <f t="shared" si="0"/>
        <v>0.25</v>
      </c>
      <c r="E63" s="6">
        <v>0</v>
      </c>
      <c r="F63" s="12">
        <f t="shared" si="10"/>
        <v>0</v>
      </c>
      <c r="G63" s="12">
        <f t="shared" si="6"/>
        <v>0</v>
      </c>
      <c r="H63" s="12">
        <f t="shared" si="8"/>
        <v>0</v>
      </c>
      <c r="I63" s="17">
        <f t="shared" si="12"/>
        <v>0</v>
      </c>
      <c r="J63" s="4"/>
    </row>
    <row r="64" spans="1:10" ht="28" x14ac:dyDescent="0.35">
      <c r="A64" s="15" t="s">
        <v>10</v>
      </c>
      <c r="B64" s="6">
        <v>0.25</v>
      </c>
      <c r="C64" s="6">
        <v>1</v>
      </c>
      <c r="D64" s="6">
        <f t="shared" si="0"/>
        <v>0.25</v>
      </c>
      <c r="E64" s="6">
        <v>0</v>
      </c>
      <c r="F64" s="12">
        <f t="shared" si="10"/>
        <v>0</v>
      </c>
      <c r="G64" s="12">
        <f t="shared" si="6"/>
        <v>0</v>
      </c>
      <c r="H64" s="12">
        <f t="shared" si="8"/>
        <v>0</v>
      </c>
      <c r="I64" s="17">
        <f t="shared" si="12"/>
        <v>0</v>
      </c>
      <c r="J64" s="4"/>
    </row>
    <row r="65" spans="1:10" ht="42" x14ac:dyDescent="0.35">
      <c r="A65" s="15" t="s">
        <v>37</v>
      </c>
      <c r="B65" s="6">
        <v>0.25</v>
      </c>
      <c r="C65" s="6">
        <v>1</v>
      </c>
      <c r="D65" s="6">
        <f t="shared" si="0"/>
        <v>0.25</v>
      </c>
      <c r="E65" s="6">
        <v>0</v>
      </c>
      <c r="F65" s="12">
        <f t="shared" si="10"/>
        <v>0</v>
      </c>
      <c r="G65" s="12">
        <f t="shared" si="6"/>
        <v>0</v>
      </c>
      <c r="H65" s="12">
        <f t="shared" si="8"/>
        <v>0</v>
      </c>
      <c r="I65" s="17">
        <f t="shared" si="12"/>
        <v>0</v>
      </c>
      <c r="J65" s="4"/>
    </row>
    <row r="66" spans="1:10" ht="28" x14ac:dyDescent="0.35">
      <c r="A66" s="15" t="s">
        <v>38</v>
      </c>
      <c r="B66" s="6">
        <v>0.5</v>
      </c>
      <c r="C66" s="6">
        <v>1</v>
      </c>
      <c r="D66" s="6">
        <f t="shared" si="0"/>
        <v>0.5</v>
      </c>
      <c r="E66" s="12">
        <f>E$7</f>
        <v>6760</v>
      </c>
      <c r="F66" s="12">
        <f t="shared" si="10"/>
        <v>3380</v>
      </c>
      <c r="G66" s="12">
        <f t="shared" si="6"/>
        <v>169</v>
      </c>
      <c r="H66" s="12">
        <f t="shared" si="8"/>
        <v>338</v>
      </c>
      <c r="I66" s="13">
        <f t="shared" si="12"/>
        <v>455980.58999999997</v>
      </c>
      <c r="J66" s="4"/>
    </row>
    <row r="67" spans="1:10" ht="28" x14ac:dyDescent="0.35">
      <c r="A67" s="15" t="s">
        <v>39</v>
      </c>
      <c r="B67" s="6">
        <v>1</v>
      </c>
      <c r="C67" s="6">
        <v>1</v>
      </c>
      <c r="D67" s="6">
        <f t="shared" si="0"/>
        <v>1</v>
      </c>
      <c r="E67" s="12">
        <f>E$7</f>
        <v>6760</v>
      </c>
      <c r="F67" s="12">
        <f t="shared" si="10"/>
        <v>6760</v>
      </c>
      <c r="G67" s="12">
        <f t="shared" si="6"/>
        <v>338</v>
      </c>
      <c r="H67" s="12">
        <f t="shared" si="8"/>
        <v>676</v>
      </c>
      <c r="I67" s="13">
        <f t="shared" si="12"/>
        <v>911961.17999999993</v>
      </c>
      <c r="J67" s="4"/>
    </row>
    <row r="68" spans="1:10" x14ac:dyDescent="0.35">
      <c r="A68" s="5" t="s">
        <v>11</v>
      </c>
      <c r="B68" s="6"/>
      <c r="C68" s="6"/>
      <c r="D68" s="6"/>
      <c r="E68" s="6"/>
      <c r="F68" s="12"/>
      <c r="G68" s="12"/>
      <c r="H68" s="12"/>
      <c r="I68" s="13"/>
      <c r="J68" s="4"/>
    </row>
    <row r="69" spans="1:10" ht="28" x14ac:dyDescent="0.35">
      <c r="A69" s="15" t="s">
        <v>40</v>
      </c>
      <c r="B69" s="6">
        <v>0.5</v>
      </c>
      <c r="C69" s="6">
        <v>2</v>
      </c>
      <c r="D69" s="6">
        <f t="shared" si="0"/>
        <v>1</v>
      </c>
      <c r="E69" s="12">
        <f>E$7</f>
        <v>6760</v>
      </c>
      <c r="F69" s="12">
        <f t="shared" si="10"/>
        <v>6760</v>
      </c>
      <c r="G69" s="12">
        <f t="shared" si="6"/>
        <v>338</v>
      </c>
      <c r="H69" s="12">
        <f t="shared" si="8"/>
        <v>676</v>
      </c>
      <c r="I69" s="13">
        <f t="shared" ref="I69:I74" si="13">+$L$6*F69+$L$5*G69+$L$7*H69</f>
        <v>911961.17999999993</v>
      </c>
      <c r="J69" s="4"/>
    </row>
    <row r="70" spans="1:10" s="26" customFormat="1" x14ac:dyDescent="0.35">
      <c r="A70" s="27" t="s">
        <v>12</v>
      </c>
      <c r="B70" s="23">
        <v>0.25</v>
      </c>
      <c r="C70" s="23">
        <v>365</v>
      </c>
      <c r="D70" s="23">
        <f t="shared" si="0"/>
        <v>91.25</v>
      </c>
      <c r="E70" s="23">
        <f>E7*0.1</f>
        <v>676</v>
      </c>
      <c r="F70" s="11">
        <f t="shared" si="10"/>
        <v>61685</v>
      </c>
      <c r="G70" s="11">
        <f t="shared" si="6"/>
        <v>3084.25</v>
      </c>
      <c r="H70" s="11">
        <f t="shared" si="8"/>
        <v>6168.5</v>
      </c>
      <c r="I70" s="24">
        <f t="shared" si="13"/>
        <v>8321645.7674999991</v>
      </c>
      <c r="J70" s="25"/>
    </row>
    <row r="71" spans="1:10" s="26" customFormat="1" ht="28" x14ac:dyDescent="0.35">
      <c r="A71" s="27" t="s">
        <v>41</v>
      </c>
      <c r="B71" s="23">
        <v>0.5</v>
      </c>
      <c r="C71" s="23">
        <v>2</v>
      </c>
      <c r="D71" s="23">
        <f t="shared" si="0"/>
        <v>1</v>
      </c>
      <c r="E71" s="11">
        <f>E7*0.5</f>
        <v>3380</v>
      </c>
      <c r="F71" s="11">
        <f t="shared" si="10"/>
        <v>3380</v>
      </c>
      <c r="G71" s="11">
        <f t="shared" si="6"/>
        <v>169</v>
      </c>
      <c r="H71" s="11">
        <f t="shared" si="8"/>
        <v>338</v>
      </c>
      <c r="I71" s="24">
        <f t="shared" si="13"/>
        <v>455980.58999999997</v>
      </c>
      <c r="J71" s="25"/>
    </row>
    <row r="72" spans="1:10" x14ac:dyDescent="0.35">
      <c r="A72" s="15" t="s">
        <v>42</v>
      </c>
      <c r="B72" s="6">
        <v>0.25</v>
      </c>
      <c r="C72" s="6">
        <v>2</v>
      </c>
      <c r="D72" s="6">
        <f t="shared" ref="D72:D91" si="14">B72*C72</f>
        <v>0.5</v>
      </c>
      <c r="E72" s="12">
        <f>E$7</f>
        <v>6760</v>
      </c>
      <c r="F72" s="12">
        <f t="shared" si="10"/>
        <v>3380</v>
      </c>
      <c r="G72" s="12">
        <f t="shared" si="6"/>
        <v>169</v>
      </c>
      <c r="H72" s="12">
        <f t="shared" si="8"/>
        <v>338</v>
      </c>
      <c r="I72" s="13">
        <f t="shared" si="13"/>
        <v>455980.58999999997</v>
      </c>
      <c r="J72" s="4"/>
    </row>
    <row r="73" spans="1:10" x14ac:dyDescent="0.35">
      <c r="A73" s="15" t="s">
        <v>43</v>
      </c>
      <c r="B73" s="6">
        <v>0.25</v>
      </c>
      <c r="C73" s="6">
        <v>2</v>
      </c>
      <c r="D73" s="6">
        <f t="shared" si="14"/>
        <v>0.5</v>
      </c>
      <c r="E73" s="12">
        <f>E$7</f>
        <v>6760</v>
      </c>
      <c r="F73" s="12">
        <f t="shared" si="10"/>
        <v>3380</v>
      </c>
      <c r="G73" s="12">
        <f t="shared" si="6"/>
        <v>169</v>
      </c>
      <c r="H73" s="12">
        <f t="shared" si="8"/>
        <v>338</v>
      </c>
      <c r="I73" s="13">
        <f t="shared" si="13"/>
        <v>455980.58999999997</v>
      </c>
      <c r="J73" s="4"/>
    </row>
    <row r="74" spans="1:10" x14ac:dyDescent="0.35">
      <c r="A74" s="15" t="s">
        <v>44</v>
      </c>
      <c r="B74" s="6">
        <v>0.3</v>
      </c>
      <c r="C74" s="6">
        <v>1</v>
      </c>
      <c r="D74" s="6">
        <f t="shared" si="14"/>
        <v>0.3</v>
      </c>
      <c r="E74" s="6">
        <v>0</v>
      </c>
      <c r="F74" s="12">
        <f t="shared" si="10"/>
        <v>0</v>
      </c>
      <c r="G74" s="12">
        <f t="shared" si="6"/>
        <v>0</v>
      </c>
      <c r="H74" s="12">
        <f t="shared" si="8"/>
        <v>0</v>
      </c>
      <c r="I74" s="17">
        <f t="shared" si="13"/>
        <v>0</v>
      </c>
      <c r="J74" s="4"/>
    </row>
    <row r="75" spans="1:10" x14ac:dyDescent="0.35">
      <c r="A75" s="5" t="s">
        <v>13</v>
      </c>
      <c r="B75" s="6"/>
      <c r="C75" s="6"/>
      <c r="D75" s="6"/>
      <c r="E75" s="6"/>
      <c r="F75" s="12"/>
      <c r="G75" s="14"/>
      <c r="H75" s="14"/>
      <c r="I75" s="13"/>
      <c r="J75" s="4"/>
    </row>
    <row r="76" spans="1:10" ht="28" x14ac:dyDescent="0.35">
      <c r="A76" s="15" t="s">
        <v>14</v>
      </c>
      <c r="B76" s="6">
        <v>0.25</v>
      </c>
      <c r="C76" s="6">
        <v>1</v>
      </c>
      <c r="D76" s="6">
        <f t="shared" si="14"/>
        <v>0.25</v>
      </c>
      <c r="E76" s="6">
        <v>0</v>
      </c>
      <c r="F76" s="12">
        <f t="shared" si="10"/>
        <v>0</v>
      </c>
      <c r="G76" s="12">
        <f t="shared" si="6"/>
        <v>0</v>
      </c>
      <c r="H76" s="12">
        <f t="shared" si="8"/>
        <v>0</v>
      </c>
      <c r="I76" s="17">
        <f t="shared" ref="I76:I83" si="15">+$L$6*F76+$L$5*G76+$L$7*H76</f>
        <v>0</v>
      </c>
      <c r="J76" s="4"/>
    </row>
    <row r="77" spans="1:10" ht="28" x14ac:dyDescent="0.35">
      <c r="A77" s="15" t="s">
        <v>15</v>
      </c>
      <c r="B77" s="6">
        <v>0.25</v>
      </c>
      <c r="C77" s="6">
        <v>1</v>
      </c>
      <c r="D77" s="6">
        <f t="shared" si="14"/>
        <v>0.25</v>
      </c>
      <c r="E77" s="6">
        <v>0</v>
      </c>
      <c r="F77" s="12">
        <f t="shared" si="10"/>
        <v>0</v>
      </c>
      <c r="G77" s="12">
        <f t="shared" si="6"/>
        <v>0</v>
      </c>
      <c r="H77" s="12">
        <f t="shared" si="8"/>
        <v>0</v>
      </c>
      <c r="I77" s="17">
        <f t="shared" si="15"/>
        <v>0</v>
      </c>
      <c r="J77" s="4"/>
    </row>
    <row r="78" spans="1:10" ht="28" x14ac:dyDescent="0.35">
      <c r="A78" s="15" t="s">
        <v>45</v>
      </c>
      <c r="B78" s="6">
        <v>0.25</v>
      </c>
      <c r="C78" s="6">
        <v>2</v>
      </c>
      <c r="D78" s="6">
        <f t="shared" si="14"/>
        <v>0.5</v>
      </c>
      <c r="E78" s="12">
        <f>E$7</f>
        <v>6760</v>
      </c>
      <c r="F78" s="12">
        <f t="shared" si="10"/>
        <v>3380</v>
      </c>
      <c r="G78" s="12">
        <f t="shared" si="6"/>
        <v>169</v>
      </c>
      <c r="H78" s="12">
        <f t="shared" si="8"/>
        <v>338</v>
      </c>
      <c r="I78" s="13">
        <f t="shared" si="15"/>
        <v>455980.58999999997</v>
      </c>
      <c r="J78" s="4"/>
    </row>
    <row r="79" spans="1:10" ht="28" x14ac:dyDescent="0.35">
      <c r="A79" s="21" t="s">
        <v>59</v>
      </c>
      <c r="B79" s="6">
        <v>0.25</v>
      </c>
      <c r="C79" s="6">
        <v>2</v>
      </c>
      <c r="D79" s="6">
        <f t="shared" si="14"/>
        <v>0.5</v>
      </c>
      <c r="E79" s="12">
        <f>E$7</f>
        <v>6760</v>
      </c>
      <c r="F79" s="12">
        <f t="shared" si="10"/>
        <v>3380</v>
      </c>
      <c r="G79" s="12">
        <f t="shared" si="6"/>
        <v>169</v>
      </c>
      <c r="H79" s="12">
        <f t="shared" si="8"/>
        <v>338</v>
      </c>
      <c r="I79" s="13">
        <f t="shared" si="15"/>
        <v>455980.58999999997</v>
      </c>
      <c r="J79" s="4"/>
    </row>
    <row r="80" spans="1:10" ht="32.25" customHeight="1" x14ac:dyDescent="0.35">
      <c r="A80" s="15" t="s">
        <v>46</v>
      </c>
      <c r="B80" s="6">
        <v>0.25</v>
      </c>
      <c r="C80" s="6">
        <v>1</v>
      </c>
      <c r="D80" s="6">
        <f t="shared" si="14"/>
        <v>0.25</v>
      </c>
      <c r="E80" s="6">
        <v>0</v>
      </c>
      <c r="F80" s="12">
        <f t="shared" si="10"/>
        <v>0</v>
      </c>
      <c r="G80" s="12">
        <f t="shared" si="6"/>
        <v>0</v>
      </c>
      <c r="H80" s="12">
        <f t="shared" si="8"/>
        <v>0</v>
      </c>
      <c r="I80" s="17">
        <f t="shared" si="15"/>
        <v>0</v>
      </c>
      <c r="J80" s="4"/>
    </row>
    <row r="81" spans="1:11" ht="28" x14ac:dyDescent="0.35">
      <c r="A81" s="15" t="s">
        <v>16</v>
      </c>
      <c r="B81" s="6">
        <v>0.25</v>
      </c>
      <c r="C81" s="6">
        <v>1</v>
      </c>
      <c r="D81" s="6">
        <f t="shared" si="14"/>
        <v>0.25</v>
      </c>
      <c r="E81" s="6">
        <v>0</v>
      </c>
      <c r="F81" s="12">
        <f t="shared" si="10"/>
        <v>0</v>
      </c>
      <c r="G81" s="12">
        <f t="shared" si="6"/>
        <v>0</v>
      </c>
      <c r="H81" s="12">
        <f t="shared" si="8"/>
        <v>0</v>
      </c>
      <c r="I81" s="17">
        <f t="shared" si="15"/>
        <v>0</v>
      </c>
      <c r="J81" s="4"/>
    </row>
    <row r="82" spans="1:11" ht="28" x14ac:dyDescent="0.35">
      <c r="A82" s="15" t="s">
        <v>47</v>
      </c>
      <c r="B82" s="6">
        <v>0.25</v>
      </c>
      <c r="C82" s="6">
        <v>1</v>
      </c>
      <c r="D82" s="6">
        <f t="shared" si="14"/>
        <v>0.25</v>
      </c>
      <c r="E82" s="12">
        <f>E$7</f>
        <v>6760</v>
      </c>
      <c r="F82" s="12">
        <f t="shared" si="10"/>
        <v>1690</v>
      </c>
      <c r="G82" s="12">
        <f t="shared" si="6"/>
        <v>84.5</v>
      </c>
      <c r="H82" s="12">
        <f t="shared" si="8"/>
        <v>169</v>
      </c>
      <c r="I82" s="13">
        <f t="shared" si="15"/>
        <v>227990.29499999998</v>
      </c>
      <c r="J82" s="4"/>
    </row>
    <row r="83" spans="1:11" ht="47.25" customHeight="1" x14ac:dyDescent="0.35">
      <c r="A83" s="21" t="s">
        <v>58</v>
      </c>
      <c r="B83" s="6">
        <v>0.25</v>
      </c>
      <c r="C83" s="6">
        <v>1</v>
      </c>
      <c r="D83" s="6">
        <f t="shared" si="14"/>
        <v>0.25</v>
      </c>
      <c r="E83" s="12">
        <f>E$7</f>
        <v>6760</v>
      </c>
      <c r="F83" s="12">
        <f t="shared" si="10"/>
        <v>1690</v>
      </c>
      <c r="G83" s="12">
        <f t="shared" si="6"/>
        <v>84.5</v>
      </c>
      <c r="H83" s="12">
        <f t="shared" si="8"/>
        <v>169</v>
      </c>
      <c r="I83" s="13">
        <f t="shared" si="15"/>
        <v>227990.29499999998</v>
      </c>
      <c r="J83" s="4"/>
    </row>
    <row r="84" spans="1:11" x14ac:dyDescent="0.35">
      <c r="A84" s="15" t="s">
        <v>17</v>
      </c>
      <c r="B84" s="6"/>
      <c r="C84" s="6"/>
      <c r="D84" s="6"/>
      <c r="E84" s="6"/>
      <c r="F84" s="12"/>
      <c r="G84" s="14"/>
      <c r="H84" s="14"/>
      <c r="I84" s="13"/>
      <c r="J84" s="4"/>
    </row>
    <row r="85" spans="1:11" x14ac:dyDescent="0.35">
      <c r="A85" s="21" t="s">
        <v>57</v>
      </c>
      <c r="B85" s="6">
        <v>4</v>
      </c>
      <c r="C85" s="6">
        <v>1</v>
      </c>
      <c r="D85" s="6">
        <f t="shared" si="14"/>
        <v>4</v>
      </c>
      <c r="E85" s="12">
        <f>E$7</f>
        <v>6760</v>
      </c>
      <c r="F85" s="12">
        <f t="shared" si="10"/>
        <v>27040</v>
      </c>
      <c r="G85" s="12">
        <f t="shared" si="6"/>
        <v>1352</v>
      </c>
      <c r="H85" s="12">
        <f t="shared" si="8"/>
        <v>2704</v>
      </c>
      <c r="I85" s="13">
        <f>+$L$6*F85+$L$5*G85+$L$7*H85</f>
        <v>3647844.7199999997</v>
      </c>
      <c r="J85" s="4"/>
    </row>
    <row r="86" spans="1:11" x14ac:dyDescent="0.35">
      <c r="A86" s="15" t="s">
        <v>48</v>
      </c>
      <c r="B86" s="6"/>
      <c r="C86" s="6"/>
      <c r="D86" s="6"/>
      <c r="E86" s="6"/>
      <c r="F86" s="12"/>
      <c r="G86" s="12"/>
      <c r="H86" s="12"/>
      <c r="I86" s="13"/>
      <c r="J86" s="4"/>
    </row>
    <row r="87" spans="1:11" x14ac:dyDescent="0.35">
      <c r="A87" s="21" t="s">
        <v>56</v>
      </c>
      <c r="B87" s="6">
        <v>4</v>
      </c>
      <c r="C87" s="6">
        <v>1</v>
      </c>
      <c r="D87" s="6">
        <f t="shared" si="14"/>
        <v>4</v>
      </c>
      <c r="E87" s="12">
        <f>E$7</f>
        <v>6760</v>
      </c>
      <c r="F87" s="12">
        <f t="shared" si="10"/>
        <v>27040</v>
      </c>
      <c r="G87" s="12">
        <f t="shared" si="6"/>
        <v>1352</v>
      </c>
      <c r="H87" s="12">
        <f t="shared" si="8"/>
        <v>2704</v>
      </c>
      <c r="I87" s="13">
        <f>+$L$6*F87+$L$5*G87+$L$7*H87</f>
        <v>3647844.7199999997</v>
      </c>
      <c r="J87" s="4"/>
    </row>
    <row r="88" spans="1:11" ht="16" x14ac:dyDescent="0.35">
      <c r="A88" s="21" t="s">
        <v>154</v>
      </c>
      <c r="B88" s="6">
        <v>4</v>
      </c>
      <c r="C88" s="6">
        <v>0.2</v>
      </c>
      <c r="D88" s="6">
        <f t="shared" si="14"/>
        <v>0.8</v>
      </c>
      <c r="E88" s="12">
        <f>E7*0.2</f>
        <v>1352</v>
      </c>
      <c r="F88" s="12">
        <f t="shared" si="10"/>
        <v>1081.6000000000001</v>
      </c>
      <c r="G88" s="12">
        <f t="shared" si="6"/>
        <v>54.080000000000013</v>
      </c>
      <c r="H88" s="12">
        <f t="shared" si="8"/>
        <v>108.16000000000003</v>
      </c>
      <c r="I88" s="13">
        <f>+$L$6*F88+$L$5*G88+$L$7*H88</f>
        <v>145913.78880000001</v>
      </c>
      <c r="J88" s="4"/>
    </row>
    <row r="89" spans="1:11" x14ac:dyDescent="0.35">
      <c r="A89" s="10" t="s">
        <v>76</v>
      </c>
      <c r="B89" s="6"/>
      <c r="C89" s="6"/>
      <c r="D89" s="6"/>
      <c r="E89" s="6"/>
      <c r="F89" s="12"/>
      <c r="G89" s="12"/>
      <c r="H89" s="12"/>
      <c r="I89" s="13"/>
      <c r="J89" s="4"/>
    </row>
    <row r="90" spans="1:11" x14ac:dyDescent="0.35">
      <c r="A90" s="15" t="s">
        <v>49</v>
      </c>
      <c r="B90" s="6">
        <v>8</v>
      </c>
      <c r="C90" s="6">
        <v>1</v>
      </c>
      <c r="D90" s="6">
        <f t="shared" si="14"/>
        <v>8</v>
      </c>
      <c r="E90" s="12">
        <f>E$7</f>
        <v>6760</v>
      </c>
      <c r="F90" s="12">
        <f t="shared" ref="F90:F91" si="16">D90*E90</f>
        <v>54080</v>
      </c>
      <c r="G90" s="12">
        <f t="shared" ref="G90:G91" si="17">+F90*0.05</f>
        <v>2704</v>
      </c>
      <c r="H90" s="12">
        <f t="shared" ref="H90:H91" si="18">+F90*0.1</f>
        <v>5408</v>
      </c>
      <c r="I90" s="13">
        <f>+$L$6*F90+$L$5*G90+$L$7*H90</f>
        <v>7295689.4399999995</v>
      </c>
      <c r="J90" s="4"/>
    </row>
    <row r="91" spans="1:11" x14ac:dyDescent="0.35">
      <c r="A91" s="15" t="s">
        <v>50</v>
      </c>
      <c r="B91" s="6">
        <v>8</v>
      </c>
      <c r="C91" s="6">
        <v>1</v>
      </c>
      <c r="D91" s="6">
        <f t="shared" si="14"/>
        <v>8</v>
      </c>
      <c r="E91" s="12">
        <f>E$7</f>
        <v>6760</v>
      </c>
      <c r="F91" s="12">
        <f t="shared" si="16"/>
        <v>54080</v>
      </c>
      <c r="G91" s="12">
        <f t="shared" si="17"/>
        <v>2704</v>
      </c>
      <c r="H91" s="12">
        <f t="shared" si="18"/>
        <v>5408</v>
      </c>
      <c r="I91" s="13">
        <f>+$L$6*F91+$L$5*G91+$L$7*H91</f>
        <v>7295689.4399999995</v>
      </c>
      <c r="J91" s="4"/>
    </row>
    <row r="92" spans="1:11" x14ac:dyDescent="0.35">
      <c r="A92" s="10" t="s">
        <v>77</v>
      </c>
      <c r="B92" s="6" t="s">
        <v>3</v>
      </c>
      <c r="C92" s="6"/>
      <c r="D92" s="6"/>
      <c r="E92" s="6"/>
      <c r="F92" s="6"/>
      <c r="G92" s="6"/>
      <c r="H92" s="6"/>
      <c r="I92" s="7"/>
      <c r="J92" s="4"/>
    </row>
    <row r="93" spans="1:11" x14ac:dyDescent="0.35">
      <c r="A93" s="18" t="s">
        <v>92</v>
      </c>
      <c r="B93" s="19"/>
      <c r="C93" s="19"/>
      <c r="D93" s="19"/>
      <c r="E93" s="19"/>
      <c r="F93" s="62">
        <f>SUM(F23:H92)</f>
        <v>733882.0909999999</v>
      </c>
      <c r="G93" s="62"/>
      <c r="H93" s="62"/>
      <c r="I93" s="20">
        <f>SUM(I23:I92)</f>
        <v>86091069.936870009</v>
      </c>
      <c r="J93" s="4"/>
      <c r="K93" s="2" t="s">
        <v>87</v>
      </c>
    </row>
    <row r="94" spans="1:11" ht="18" x14ac:dyDescent="0.35">
      <c r="A94" s="28" t="s">
        <v>155</v>
      </c>
      <c r="B94" s="6"/>
      <c r="C94" s="6"/>
      <c r="D94" s="6"/>
      <c r="E94" s="6"/>
      <c r="F94" s="63">
        <f>ROUND(F22+F93,-3)</f>
        <v>775000</v>
      </c>
      <c r="G94" s="63"/>
      <c r="H94" s="63"/>
      <c r="I94" s="29">
        <f>+ROUND(I22+I93,-5)</f>
        <v>91000000</v>
      </c>
      <c r="J94" s="4"/>
      <c r="K94" s="30">
        <f>+F94/'O&amp;M'!L24</f>
        <v>114.03766921718658</v>
      </c>
    </row>
    <row r="95" spans="1:11" ht="18" x14ac:dyDescent="0.35">
      <c r="A95" s="1" t="s">
        <v>93</v>
      </c>
      <c r="B95" s="31"/>
      <c r="C95" s="31"/>
      <c r="D95" s="31"/>
      <c r="E95" s="31"/>
      <c r="F95" s="31"/>
      <c r="G95" s="31"/>
      <c r="H95" s="31"/>
      <c r="I95" s="29">
        <f>'O&amp;M'!G10</f>
        <v>13500000</v>
      </c>
      <c r="J95" s="4"/>
    </row>
    <row r="96" spans="1:11" ht="18" x14ac:dyDescent="0.35">
      <c r="A96" s="1" t="s">
        <v>94</v>
      </c>
      <c r="B96" s="31"/>
      <c r="C96" s="31"/>
      <c r="D96" s="31"/>
      <c r="E96" s="31"/>
      <c r="F96" s="31"/>
      <c r="G96" s="31"/>
      <c r="H96" s="31"/>
      <c r="I96" s="29">
        <f>ROUND(I94+I95,-6)</f>
        <v>105000000</v>
      </c>
      <c r="J96" s="4"/>
    </row>
    <row r="97" spans="1:10" x14ac:dyDescent="0.35">
      <c r="A97" s="4"/>
      <c r="B97" s="4"/>
      <c r="C97" s="4"/>
      <c r="D97" s="4"/>
      <c r="E97" s="4"/>
      <c r="F97" s="4"/>
      <c r="G97" s="4"/>
      <c r="H97" s="4"/>
      <c r="I97" s="4"/>
      <c r="J97" s="4"/>
    </row>
    <row r="98" spans="1:10" x14ac:dyDescent="0.35">
      <c r="A98" s="32" t="s">
        <v>78</v>
      </c>
      <c r="B98" s="4"/>
      <c r="C98" s="4"/>
      <c r="D98" s="4"/>
      <c r="E98" s="4"/>
      <c r="F98" s="4"/>
      <c r="G98" s="4"/>
      <c r="H98" s="4"/>
      <c r="I98" s="4"/>
      <c r="J98" s="4"/>
    </row>
    <row r="99" spans="1:10" ht="33.75" customHeight="1" x14ac:dyDescent="0.35">
      <c r="A99" s="60" t="s">
        <v>156</v>
      </c>
      <c r="B99" s="60"/>
      <c r="C99" s="60"/>
      <c r="D99" s="60"/>
      <c r="E99" s="60"/>
      <c r="F99" s="60"/>
      <c r="G99" s="60"/>
      <c r="H99" s="60"/>
      <c r="I99" s="60"/>
      <c r="J99" s="4"/>
    </row>
    <row r="100" spans="1:10" ht="71.25" customHeight="1" x14ac:dyDescent="0.35">
      <c r="A100" s="60" t="s">
        <v>157</v>
      </c>
      <c r="B100" s="60"/>
      <c r="C100" s="60"/>
      <c r="D100" s="60"/>
      <c r="E100" s="60"/>
      <c r="F100" s="60"/>
      <c r="G100" s="60"/>
      <c r="H100" s="60"/>
      <c r="I100" s="60"/>
      <c r="J100" s="4"/>
    </row>
    <row r="101" spans="1:10" ht="16" x14ac:dyDescent="0.35">
      <c r="A101" s="60" t="s">
        <v>158</v>
      </c>
      <c r="B101" s="60"/>
      <c r="C101" s="60"/>
      <c r="D101" s="60"/>
      <c r="E101" s="60"/>
      <c r="F101" s="60"/>
      <c r="G101" s="60"/>
      <c r="H101" s="60"/>
      <c r="I101" s="60"/>
      <c r="J101" s="4"/>
    </row>
    <row r="102" spans="1:10" ht="16" x14ac:dyDescent="0.35">
      <c r="A102" s="60" t="s">
        <v>159</v>
      </c>
      <c r="B102" s="60"/>
      <c r="C102" s="60"/>
      <c r="D102" s="60"/>
      <c r="E102" s="60"/>
      <c r="F102" s="60"/>
      <c r="G102" s="60"/>
      <c r="H102" s="60"/>
      <c r="I102" s="60"/>
      <c r="J102" s="4"/>
    </row>
    <row r="103" spans="1:10" ht="33.75" customHeight="1" x14ac:dyDescent="0.35">
      <c r="A103" s="60" t="s">
        <v>160</v>
      </c>
      <c r="B103" s="60"/>
      <c r="C103" s="60"/>
      <c r="D103" s="60"/>
      <c r="E103" s="60"/>
      <c r="F103" s="60"/>
      <c r="G103" s="60"/>
      <c r="H103" s="60"/>
      <c r="I103" s="60"/>
      <c r="J103" s="4"/>
    </row>
    <row r="104" spans="1:10" ht="16" x14ac:dyDescent="0.35">
      <c r="A104" s="60" t="s">
        <v>161</v>
      </c>
      <c r="B104" s="60"/>
      <c r="C104" s="60"/>
      <c r="D104" s="60"/>
      <c r="E104" s="60"/>
      <c r="F104" s="60"/>
      <c r="G104" s="60"/>
      <c r="H104" s="60"/>
      <c r="I104" s="60"/>
      <c r="J104" s="4"/>
    </row>
    <row r="105" spans="1:10" ht="23.25" customHeight="1" x14ac:dyDescent="0.35">
      <c r="A105" s="60" t="s">
        <v>162</v>
      </c>
      <c r="B105" s="60"/>
      <c r="C105" s="60"/>
      <c r="D105" s="60"/>
      <c r="E105" s="60"/>
      <c r="F105" s="60"/>
      <c r="G105" s="60"/>
      <c r="H105" s="60"/>
      <c r="I105" s="60"/>
      <c r="J105" s="4"/>
    </row>
    <row r="106" spans="1:10" ht="16" x14ac:dyDescent="0.35">
      <c r="A106" s="60" t="s">
        <v>163</v>
      </c>
      <c r="B106" s="60"/>
      <c r="C106" s="60"/>
      <c r="D106" s="60"/>
      <c r="E106" s="60"/>
      <c r="F106" s="60"/>
      <c r="G106" s="60"/>
      <c r="H106" s="60"/>
      <c r="I106" s="60"/>
      <c r="J106" s="4"/>
    </row>
    <row r="107" spans="1:10" ht="16" x14ac:dyDescent="0.35">
      <c r="A107" s="60" t="s">
        <v>170</v>
      </c>
      <c r="B107" s="60"/>
      <c r="C107" s="60"/>
      <c r="D107" s="60"/>
      <c r="E107" s="60"/>
      <c r="F107" s="60"/>
      <c r="G107" s="60"/>
      <c r="H107" s="60"/>
      <c r="I107" s="60"/>
      <c r="J107" s="4"/>
    </row>
    <row r="108" spans="1:10" ht="16" x14ac:dyDescent="0.35">
      <c r="A108" s="60" t="s">
        <v>164</v>
      </c>
      <c r="B108" s="60"/>
      <c r="C108" s="60"/>
      <c r="D108" s="60"/>
      <c r="E108" s="60"/>
      <c r="F108" s="60"/>
      <c r="G108" s="60"/>
      <c r="H108" s="60"/>
      <c r="I108" s="60"/>
      <c r="J108" s="4"/>
    </row>
    <row r="109" spans="1:10" ht="16" x14ac:dyDescent="0.35">
      <c r="A109" s="60" t="s">
        <v>165</v>
      </c>
      <c r="B109" s="60"/>
      <c r="C109" s="60"/>
      <c r="D109" s="60"/>
      <c r="E109" s="60"/>
      <c r="F109" s="60"/>
      <c r="G109" s="60"/>
      <c r="H109" s="60"/>
      <c r="I109" s="60"/>
      <c r="J109" s="4"/>
    </row>
    <row r="110" spans="1:10" ht="16" x14ac:dyDescent="0.35">
      <c r="A110" s="60" t="s">
        <v>166</v>
      </c>
      <c r="B110" s="60"/>
      <c r="C110" s="60"/>
      <c r="D110" s="60"/>
      <c r="E110" s="60"/>
      <c r="F110" s="60"/>
      <c r="G110" s="60"/>
      <c r="H110" s="60"/>
      <c r="I110" s="60"/>
      <c r="J110" s="4"/>
    </row>
    <row r="111" spans="1:10" ht="16" x14ac:dyDescent="0.35">
      <c r="A111" s="60" t="s">
        <v>167</v>
      </c>
      <c r="B111" s="60"/>
      <c r="C111" s="60"/>
      <c r="D111" s="60"/>
      <c r="E111" s="60"/>
      <c r="F111" s="60"/>
      <c r="G111" s="60"/>
      <c r="H111" s="60"/>
      <c r="I111" s="60"/>
      <c r="J111" s="4"/>
    </row>
    <row r="112" spans="1:10" ht="37.5" customHeight="1" x14ac:dyDescent="0.35">
      <c r="A112" s="60" t="s">
        <v>168</v>
      </c>
      <c r="B112" s="60"/>
      <c r="C112" s="60"/>
      <c r="D112" s="60"/>
      <c r="E112" s="60"/>
      <c r="F112" s="60"/>
      <c r="G112" s="60"/>
      <c r="H112" s="60"/>
      <c r="I112" s="60"/>
      <c r="J112" s="4"/>
    </row>
    <row r="113" spans="1:10" ht="16" x14ac:dyDescent="0.35">
      <c r="A113" s="60" t="s">
        <v>169</v>
      </c>
      <c r="B113" s="60"/>
      <c r="C113" s="60"/>
      <c r="D113" s="60"/>
      <c r="E113" s="60"/>
      <c r="F113" s="60"/>
      <c r="G113" s="60"/>
      <c r="H113" s="60"/>
      <c r="I113" s="60"/>
      <c r="J113" s="4"/>
    </row>
    <row r="114" spans="1:10" x14ac:dyDescent="0.35">
      <c r="A114" s="4"/>
      <c r="B114" s="4"/>
      <c r="C114" s="4"/>
      <c r="D114" s="4"/>
      <c r="E114" s="4"/>
      <c r="F114" s="4"/>
      <c r="G114" s="4"/>
      <c r="H114" s="4"/>
      <c r="I114" s="4"/>
      <c r="J114" s="4"/>
    </row>
    <row r="115" spans="1:10" x14ac:dyDescent="0.35">
      <c r="A115" s="4"/>
      <c r="B115" s="4"/>
      <c r="C115" s="4"/>
      <c r="D115" s="4"/>
      <c r="E115" s="4"/>
      <c r="F115" s="4"/>
      <c r="G115" s="4"/>
      <c r="H115" s="4"/>
      <c r="I115" s="4"/>
      <c r="J115" s="4"/>
    </row>
    <row r="116" spans="1:10" x14ac:dyDescent="0.35">
      <c r="A116" s="4"/>
      <c r="B116" s="4"/>
      <c r="C116" s="4"/>
      <c r="D116" s="4"/>
      <c r="E116" s="4"/>
      <c r="F116" s="4"/>
      <c r="G116" s="4"/>
      <c r="H116" s="4"/>
      <c r="I116" s="4"/>
      <c r="J116" s="4"/>
    </row>
    <row r="117" spans="1:10" x14ac:dyDescent="0.35">
      <c r="A117" s="4"/>
      <c r="B117" s="4"/>
      <c r="C117" s="4"/>
      <c r="D117" s="4"/>
      <c r="E117" s="4"/>
      <c r="F117" s="4"/>
      <c r="G117" s="4"/>
      <c r="H117" s="4"/>
      <c r="I117" s="4"/>
      <c r="J117" s="4"/>
    </row>
    <row r="118" spans="1:10" x14ac:dyDescent="0.35">
      <c r="A118" s="4"/>
      <c r="B118" s="4"/>
      <c r="C118" s="4"/>
      <c r="D118" s="4"/>
      <c r="E118" s="4"/>
      <c r="F118" s="4"/>
      <c r="G118" s="4"/>
      <c r="H118" s="4"/>
      <c r="I118" s="4"/>
      <c r="J118" s="4"/>
    </row>
    <row r="119" spans="1:10" x14ac:dyDescent="0.35">
      <c r="A119" s="4"/>
      <c r="B119" s="4"/>
      <c r="C119" s="4"/>
      <c r="D119" s="4"/>
      <c r="E119" s="4"/>
      <c r="F119" s="4"/>
      <c r="G119" s="4"/>
      <c r="H119" s="4"/>
      <c r="I119" s="4"/>
      <c r="J119" s="4"/>
    </row>
    <row r="120" spans="1:10" x14ac:dyDescent="0.35">
      <c r="A120" s="4"/>
      <c r="B120" s="4"/>
      <c r="C120" s="4"/>
      <c r="D120" s="4"/>
      <c r="E120" s="4"/>
      <c r="F120" s="4"/>
      <c r="G120" s="4"/>
      <c r="H120" s="4"/>
      <c r="I120" s="4"/>
      <c r="J120" s="4"/>
    </row>
    <row r="121" spans="1:10" x14ac:dyDescent="0.35">
      <c r="A121" s="4"/>
      <c r="B121" s="4"/>
      <c r="C121" s="4"/>
      <c r="D121" s="4"/>
      <c r="E121" s="4"/>
      <c r="F121" s="4"/>
      <c r="G121" s="4"/>
      <c r="H121" s="4"/>
      <c r="I121" s="4"/>
      <c r="J121" s="4"/>
    </row>
    <row r="122" spans="1:10" x14ac:dyDescent="0.35">
      <c r="A122" s="4"/>
      <c r="B122" s="4"/>
      <c r="C122" s="4"/>
      <c r="D122" s="4"/>
      <c r="E122" s="4"/>
      <c r="F122" s="4"/>
      <c r="G122" s="4"/>
      <c r="H122" s="4"/>
      <c r="I122" s="4"/>
      <c r="J122" s="4"/>
    </row>
    <row r="123" spans="1:10" x14ac:dyDescent="0.35">
      <c r="A123" s="4"/>
      <c r="B123" s="4"/>
      <c r="C123" s="4"/>
      <c r="D123" s="4"/>
      <c r="E123" s="4"/>
      <c r="F123" s="4"/>
      <c r="G123" s="4"/>
      <c r="H123" s="4"/>
      <c r="I123" s="4"/>
      <c r="J123" s="4"/>
    </row>
    <row r="124" spans="1:10" x14ac:dyDescent="0.35">
      <c r="A124" s="4"/>
      <c r="B124" s="4"/>
      <c r="C124" s="4"/>
      <c r="D124" s="4"/>
      <c r="E124" s="4"/>
      <c r="F124" s="4"/>
      <c r="G124" s="4"/>
      <c r="H124" s="4"/>
      <c r="I124" s="4"/>
      <c r="J124" s="4"/>
    </row>
    <row r="125" spans="1:10" x14ac:dyDescent="0.35">
      <c r="A125" s="4"/>
      <c r="B125" s="4"/>
      <c r="C125" s="4"/>
      <c r="D125" s="4"/>
      <c r="E125" s="4"/>
      <c r="F125" s="4"/>
      <c r="G125" s="4"/>
      <c r="H125" s="4"/>
      <c r="I125" s="4"/>
      <c r="J125" s="4"/>
    </row>
    <row r="126" spans="1:10" x14ac:dyDescent="0.35">
      <c r="A126" s="4"/>
      <c r="B126" s="4"/>
      <c r="C126" s="4"/>
      <c r="D126" s="4"/>
      <c r="E126" s="4"/>
      <c r="F126" s="4"/>
      <c r="G126" s="4"/>
      <c r="H126" s="4"/>
      <c r="I126" s="4"/>
      <c r="J126" s="4"/>
    </row>
    <row r="127" spans="1:10" x14ac:dyDescent="0.35">
      <c r="A127" s="4"/>
      <c r="B127" s="4"/>
      <c r="C127" s="4"/>
      <c r="D127" s="4"/>
      <c r="E127" s="4"/>
      <c r="F127" s="4"/>
      <c r="G127" s="4"/>
      <c r="H127" s="4"/>
      <c r="I127" s="4"/>
      <c r="J127" s="4"/>
    </row>
    <row r="128" spans="1:10" x14ac:dyDescent="0.35">
      <c r="A128" s="4"/>
      <c r="B128" s="4"/>
      <c r="C128" s="4"/>
      <c r="D128" s="4"/>
      <c r="E128" s="4"/>
      <c r="F128" s="4"/>
      <c r="G128" s="4"/>
      <c r="H128" s="4"/>
      <c r="I128" s="4"/>
      <c r="J128" s="4"/>
    </row>
    <row r="129" spans="1:10" x14ac:dyDescent="0.35">
      <c r="A129" s="4"/>
      <c r="B129" s="4"/>
      <c r="C129" s="4"/>
      <c r="D129" s="4"/>
      <c r="E129" s="4"/>
      <c r="F129" s="4"/>
      <c r="G129" s="4"/>
      <c r="H129" s="4"/>
      <c r="I129" s="4"/>
      <c r="J129" s="4"/>
    </row>
    <row r="130" spans="1:10" x14ac:dyDescent="0.35">
      <c r="A130" s="4"/>
      <c r="B130" s="4"/>
      <c r="C130" s="4"/>
      <c r="D130" s="4"/>
      <c r="E130" s="4"/>
      <c r="F130" s="4"/>
      <c r="G130" s="4"/>
      <c r="H130" s="4"/>
      <c r="I130" s="4"/>
      <c r="J130" s="4"/>
    </row>
    <row r="131" spans="1:10" x14ac:dyDescent="0.35">
      <c r="A131" s="4"/>
      <c r="B131" s="4"/>
      <c r="C131" s="4"/>
      <c r="D131" s="4"/>
      <c r="E131" s="4"/>
      <c r="F131" s="4"/>
      <c r="G131" s="4"/>
      <c r="H131" s="4"/>
      <c r="I131" s="4"/>
      <c r="J131" s="4"/>
    </row>
    <row r="132" spans="1:10" x14ac:dyDescent="0.35">
      <c r="A132" s="4"/>
      <c r="B132" s="4"/>
      <c r="C132" s="4"/>
      <c r="D132" s="4"/>
      <c r="E132" s="4"/>
      <c r="F132" s="4"/>
      <c r="G132" s="4"/>
      <c r="H132" s="4"/>
      <c r="I132" s="4"/>
      <c r="J132" s="4"/>
    </row>
    <row r="133" spans="1:10" x14ac:dyDescent="0.35">
      <c r="A133" s="4"/>
      <c r="B133" s="4"/>
      <c r="C133" s="4"/>
      <c r="D133" s="4"/>
      <c r="E133" s="4"/>
      <c r="F133" s="4"/>
      <c r="G133" s="4"/>
      <c r="H133" s="4"/>
      <c r="I133" s="4"/>
      <c r="J133" s="4"/>
    </row>
    <row r="134" spans="1:10" x14ac:dyDescent="0.35">
      <c r="A134" s="4"/>
      <c r="B134" s="4"/>
      <c r="C134" s="4"/>
      <c r="D134" s="4"/>
      <c r="E134" s="4"/>
      <c r="F134" s="4"/>
      <c r="G134" s="4"/>
      <c r="H134" s="4"/>
      <c r="I134" s="4"/>
      <c r="J134" s="4"/>
    </row>
    <row r="135" spans="1:10" x14ac:dyDescent="0.35">
      <c r="A135" s="4"/>
      <c r="B135" s="4"/>
      <c r="C135" s="4"/>
      <c r="D135" s="4"/>
      <c r="E135" s="4"/>
      <c r="F135" s="4"/>
      <c r="G135" s="4"/>
      <c r="H135" s="4"/>
      <c r="I135" s="4"/>
      <c r="J135" s="4"/>
    </row>
    <row r="136" spans="1:10" x14ac:dyDescent="0.35">
      <c r="A136" s="4"/>
      <c r="B136" s="4"/>
      <c r="C136" s="4"/>
      <c r="D136" s="4"/>
      <c r="E136" s="4"/>
      <c r="F136" s="4"/>
      <c r="G136" s="4"/>
      <c r="H136" s="4"/>
      <c r="I136" s="4"/>
      <c r="J136" s="4"/>
    </row>
    <row r="137" spans="1:10" x14ac:dyDescent="0.35">
      <c r="A137" s="4"/>
      <c r="B137" s="4"/>
      <c r="C137" s="4"/>
      <c r="D137" s="4"/>
      <c r="E137" s="4"/>
      <c r="F137" s="4"/>
      <c r="G137" s="4"/>
      <c r="H137" s="4"/>
      <c r="I137" s="4"/>
      <c r="J137" s="4"/>
    </row>
    <row r="138" spans="1:10" x14ac:dyDescent="0.35">
      <c r="A138" s="4"/>
      <c r="B138" s="4"/>
      <c r="C138" s="4"/>
      <c r="D138" s="4"/>
      <c r="E138" s="4"/>
      <c r="F138" s="4"/>
      <c r="G138" s="4"/>
      <c r="H138" s="4"/>
      <c r="I138" s="4"/>
      <c r="J138" s="4"/>
    </row>
    <row r="139" spans="1:10" x14ac:dyDescent="0.35">
      <c r="A139" s="4"/>
      <c r="B139" s="4"/>
      <c r="C139" s="4"/>
      <c r="D139" s="4"/>
      <c r="E139" s="4"/>
      <c r="F139" s="4"/>
      <c r="G139" s="4"/>
      <c r="H139" s="4"/>
      <c r="I139" s="4"/>
      <c r="J139" s="4"/>
    </row>
    <row r="140" spans="1:10" x14ac:dyDescent="0.35">
      <c r="A140" s="4"/>
      <c r="B140" s="4"/>
      <c r="C140" s="4"/>
      <c r="D140" s="4"/>
      <c r="E140" s="4"/>
      <c r="F140" s="4"/>
      <c r="G140" s="4"/>
      <c r="H140" s="4"/>
      <c r="I140" s="4"/>
      <c r="J140" s="4"/>
    </row>
    <row r="141" spans="1:10" x14ac:dyDescent="0.35">
      <c r="A141" s="4"/>
      <c r="B141" s="4"/>
      <c r="C141" s="4"/>
      <c r="D141" s="4"/>
      <c r="E141" s="4"/>
      <c r="F141" s="4"/>
      <c r="G141" s="4"/>
      <c r="H141" s="4"/>
      <c r="I141" s="4"/>
      <c r="J141" s="4"/>
    </row>
    <row r="142" spans="1:10" x14ac:dyDescent="0.35">
      <c r="A142" s="4"/>
      <c r="B142" s="4"/>
      <c r="C142" s="4"/>
      <c r="D142" s="4"/>
      <c r="E142" s="4"/>
      <c r="F142" s="4"/>
      <c r="G142" s="4"/>
      <c r="H142" s="4"/>
      <c r="I142" s="4"/>
      <c r="J142" s="4"/>
    </row>
    <row r="143" spans="1:10" x14ac:dyDescent="0.35">
      <c r="A143" s="4"/>
      <c r="B143" s="4"/>
      <c r="C143" s="4"/>
      <c r="D143" s="4"/>
      <c r="E143" s="4"/>
      <c r="F143" s="4"/>
      <c r="G143" s="4"/>
      <c r="H143" s="4"/>
      <c r="I143" s="4"/>
      <c r="J143" s="4"/>
    </row>
    <row r="144" spans="1:10" x14ac:dyDescent="0.35">
      <c r="A144" s="4"/>
      <c r="B144" s="4"/>
      <c r="C144" s="4"/>
      <c r="D144" s="4"/>
      <c r="E144" s="4"/>
      <c r="F144" s="4"/>
      <c r="G144" s="4"/>
      <c r="H144" s="4"/>
      <c r="I144" s="4"/>
      <c r="J144" s="4"/>
    </row>
    <row r="145" spans="1:10" x14ac:dyDescent="0.35">
      <c r="A145" s="4"/>
      <c r="B145" s="4"/>
      <c r="C145" s="4"/>
      <c r="D145" s="4"/>
      <c r="E145" s="4"/>
      <c r="F145" s="4"/>
      <c r="G145" s="4"/>
      <c r="H145" s="4"/>
      <c r="I145" s="4"/>
      <c r="J145" s="4"/>
    </row>
    <row r="146" spans="1:10" x14ac:dyDescent="0.35">
      <c r="A146" s="4"/>
      <c r="B146" s="4"/>
      <c r="C146" s="4"/>
      <c r="D146" s="4"/>
      <c r="E146" s="4"/>
      <c r="F146" s="4"/>
      <c r="G146" s="4"/>
      <c r="H146" s="4"/>
      <c r="I146" s="4"/>
      <c r="J146" s="4"/>
    </row>
    <row r="147" spans="1:10" x14ac:dyDescent="0.35">
      <c r="A147" s="4"/>
      <c r="B147" s="4"/>
      <c r="C147" s="4"/>
      <c r="D147" s="4"/>
      <c r="E147" s="4"/>
      <c r="F147" s="4"/>
      <c r="G147" s="4"/>
      <c r="H147" s="4"/>
      <c r="I147" s="4"/>
      <c r="J147" s="4"/>
    </row>
    <row r="148" spans="1:10" x14ac:dyDescent="0.35">
      <c r="A148" s="4"/>
      <c r="B148" s="4"/>
      <c r="C148" s="4"/>
      <c r="D148" s="4"/>
      <c r="E148" s="4"/>
      <c r="F148" s="4"/>
      <c r="G148" s="4"/>
      <c r="H148" s="4"/>
      <c r="I148" s="4"/>
      <c r="J148" s="4"/>
    </row>
    <row r="149" spans="1:10" x14ac:dyDescent="0.35">
      <c r="A149" s="4"/>
      <c r="B149" s="4"/>
      <c r="C149" s="4"/>
      <c r="D149" s="4"/>
      <c r="E149" s="4"/>
      <c r="F149" s="4"/>
      <c r="G149" s="4"/>
      <c r="H149" s="4"/>
      <c r="I149" s="4"/>
      <c r="J149" s="4"/>
    </row>
    <row r="150" spans="1:10" x14ac:dyDescent="0.35">
      <c r="A150" s="4"/>
      <c r="B150" s="4"/>
      <c r="C150" s="4"/>
      <c r="D150" s="4"/>
      <c r="E150" s="4"/>
      <c r="F150" s="4"/>
      <c r="G150" s="4"/>
      <c r="H150" s="4"/>
      <c r="I150" s="4"/>
      <c r="J150" s="4"/>
    </row>
    <row r="151" spans="1:10" x14ac:dyDescent="0.35">
      <c r="A151" s="4"/>
      <c r="B151" s="4"/>
      <c r="C151" s="4"/>
      <c r="D151" s="4"/>
      <c r="E151" s="4"/>
      <c r="F151" s="4"/>
      <c r="G151" s="4"/>
      <c r="H151" s="4"/>
      <c r="I151" s="4"/>
      <c r="J151" s="4"/>
    </row>
    <row r="152" spans="1:10" x14ac:dyDescent="0.35">
      <c r="A152" s="4"/>
      <c r="B152" s="4"/>
      <c r="C152" s="4"/>
      <c r="D152" s="4"/>
      <c r="E152" s="4"/>
      <c r="F152" s="4"/>
      <c r="G152" s="4"/>
      <c r="H152" s="4"/>
      <c r="I152" s="4"/>
      <c r="J152" s="4"/>
    </row>
    <row r="153" spans="1:10" x14ac:dyDescent="0.35">
      <c r="A153" s="4"/>
      <c r="B153" s="4"/>
      <c r="C153" s="4"/>
      <c r="D153" s="4"/>
      <c r="E153" s="4"/>
      <c r="F153" s="4"/>
      <c r="G153" s="4"/>
      <c r="H153" s="4"/>
      <c r="I153" s="4"/>
      <c r="J153" s="4"/>
    </row>
    <row r="154" spans="1:10" x14ac:dyDescent="0.35">
      <c r="A154" s="4"/>
      <c r="B154" s="4"/>
      <c r="C154" s="4"/>
      <c r="D154" s="4"/>
      <c r="E154" s="4"/>
      <c r="F154" s="4"/>
      <c r="G154" s="4"/>
      <c r="H154" s="4"/>
      <c r="I154" s="4"/>
      <c r="J154" s="4"/>
    </row>
    <row r="155" spans="1:10" x14ac:dyDescent="0.35">
      <c r="A155" s="4"/>
      <c r="B155" s="4"/>
      <c r="C155" s="4"/>
      <c r="D155" s="4"/>
      <c r="E155" s="4"/>
      <c r="F155" s="4"/>
      <c r="G155" s="4"/>
      <c r="H155" s="4"/>
      <c r="I155" s="4"/>
      <c r="J155" s="4"/>
    </row>
    <row r="156" spans="1:10" x14ac:dyDescent="0.35">
      <c r="A156" s="4"/>
      <c r="B156" s="4"/>
      <c r="C156" s="4"/>
      <c r="D156" s="4"/>
      <c r="E156" s="4"/>
      <c r="F156" s="4"/>
      <c r="G156" s="4"/>
      <c r="H156" s="4"/>
      <c r="I156" s="4"/>
      <c r="J156" s="4"/>
    </row>
    <row r="157" spans="1:10" x14ac:dyDescent="0.35">
      <c r="A157" s="4"/>
      <c r="B157" s="4"/>
      <c r="C157" s="4"/>
      <c r="D157" s="4"/>
      <c r="E157" s="4"/>
      <c r="F157" s="4"/>
      <c r="G157" s="4"/>
      <c r="H157" s="4"/>
      <c r="I157" s="4"/>
      <c r="J157" s="4"/>
    </row>
    <row r="158" spans="1:10" x14ac:dyDescent="0.35">
      <c r="A158" s="4"/>
      <c r="B158" s="4"/>
      <c r="C158" s="4"/>
      <c r="D158" s="4"/>
      <c r="E158" s="4"/>
      <c r="F158" s="4"/>
      <c r="G158" s="4"/>
      <c r="H158" s="4"/>
      <c r="I158" s="4"/>
      <c r="J158" s="4"/>
    </row>
    <row r="159" spans="1:10" x14ac:dyDescent="0.35">
      <c r="A159" s="4"/>
      <c r="B159" s="4"/>
      <c r="C159" s="4"/>
      <c r="D159" s="4"/>
      <c r="E159" s="4"/>
      <c r="F159" s="4"/>
      <c r="G159" s="4"/>
      <c r="H159" s="4"/>
      <c r="I159" s="4"/>
      <c r="J159" s="4"/>
    </row>
    <row r="160" spans="1:10" x14ac:dyDescent="0.35">
      <c r="A160" s="4"/>
      <c r="B160" s="4"/>
      <c r="C160" s="4"/>
      <c r="D160" s="4"/>
      <c r="E160" s="4"/>
      <c r="F160" s="4"/>
      <c r="G160" s="4"/>
      <c r="H160" s="4"/>
      <c r="I160" s="4"/>
      <c r="J160" s="4"/>
    </row>
    <row r="161" spans="1:10" x14ac:dyDescent="0.35">
      <c r="A161" s="4"/>
      <c r="B161" s="4"/>
      <c r="C161" s="4"/>
      <c r="D161" s="4"/>
      <c r="E161" s="4"/>
      <c r="F161" s="4"/>
      <c r="G161" s="4"/>
      <c r="H161" s="4"/>
      <c r="I161" s="4"/>
      <c r="J161" s="4"/>
    </row>
    <row r="162" spans="1:10" x14ac:dyDescent="0.35">
      <c r="A162" s="4"/>
      <c r="B162" s="4"/>
      <c r="C162" s="4"/>
      <c r="D162" s="4"/>
      <c r="E162" s="4"/>
      <c r="F162" s="4"/>
      <c r="G162" s="4"/>
      <c r="H162" s="4"/>
      <c r="I162" s="4"/>
      <c r="J162" s="4"/>
    </row>
    <row r="163" spans="1:10" x14ac:dyDescent="0.35">
      <c r="A163" s="4"/>
      <c r="B163" s="4"/>
      <c r="C163" s="4"/>
      <c r="D163" s="4"/>
      <c r="E163" s="4"/>
      <c r="F163" s="4"/>
      <c r="G163" s="4"/>
      <c r="H163" s="4"/>
      <c r="I163" s="4"/>
      <c r="J163" s="4"/>
    </row>
    <row r="164" spans="1:10" x14ac:dyDescent="0.35">
      <c r="A164" s="4"/>
      <c r="B164" s="4"/>
      <c r="C164" s="4"/>
      <c r="D164" s="4"/>
      <c r="E164" s="4"/>
      <c r="F164" s="4"/>
      <c r="G164" s="4"/>
      <c r="H164" s="4"/>
      <c r="I164" s="4"/>
      <c r="J164" s="4"/>
    </row>
    <row r="165" spans="1:10" x14ac:dyDescent="0.35">
      <c r="A165" s="4"/>
      <c r="B165" s="4"/>
      <c r="C165" s="4"/>
      <c r="D165" s="4"/>
      <c r="E165" s="4"/>
      <c r="F165" s="4"/>
      <c r="G165" s="4"/>
      <c r="H165" s="4"/>
      <c r="I165" s="4"/>
      <c r="J165" s="4"/>
    </row>
    <row r="166" spans="1:10" x14ac:dyDescent="0.35">
      <c r="A166" s="4"/>
      <c r="B166" s="4"/>
      <c r="C166" s="4"/>
      <c r="D166" s="4"/>
      <c r="E166" s="4"/>
      <c r="F166" s="4"/>
      <c r="G166" s="4"/>
      <c r="H166" s="4"/>
      <c r="I166" s="4"/>
      <c r="J166" s="4"/>
    </row>
    <row r="167" spans="1:10" x14ac:dyDescent="0.35">
      <c r="A167" s="4"/>
      <c r="B167" s="4"/>
      <c r="C167" s="4"/>
      <c r="D167" s="4"/>
      <c r="E167" s="4"/>
      <c r="F167" s="4"/>
      <c r="G167" s="4"/>
      <c r="H167" s="4"/>
      <c r="I167" s="4"/>
      <c r="J167" s="4"/>
    </row>
    <row r="168" spans="1:10" x14ac:dyDescent="0.35">
      <c r="A168" s="4"/>
      <c r="B168" s="4"/>
      <c r="C168" s="4"/>
      <c r="D168" s="4"/>
      <c r="E168" s="4"/>
      <c r="F168" s="4"/>
      <c r="G168" s="4"/>
      <c r="H168" s="4"/>
      <c r="I168" s="4"/>
      <c r="J168" s="4"/>
    </row>
    <row r="169" spans="1:10" x14ac:dyDescent="0.35">
      <c r="A169" s="4"/>
      <c r="B169" s="4"/>
      <c r="C169" s="4"/>
      <c r="D169" s="4"/>
      <c r="E169" s="4"/>
      <c r="F169" s="4"/>
      <c r="G169" s="4"/>
      <c r="H169" s="4"/>
      <c r="I169" s="4"/>
      <c r="J169" s="4"/>
    </row>
    <row r="170" spans="1:10" x14ac:dyDescent="0.35">
      <c r="A170" s="4"/>
      <c r="B170" s="4"/>
      <c r="C170" s="4"/>
      <c r="D170" s="4"/>
      <c r="E170" s="4"/>
      <c r="F170" s="4"/>
      <c r="G170" s="4"/>
      <c r="H170" s="4"/>
      <c r="I170" s="4"/>
      <c r="J170" s="4"/>
    </row>
    <row r="171" spans="1:10" x14ac:dyDescent="0.35">
      <c r="A171" s="4"/>
      <c r="B171" s="4"/>
      <c r="C171" s="4"/>
      <c r="D171" s="4"/>
      <c r="E171" s="4"/>
      <c r="F171" s="4"/>
      <c r="G171" s="4"/>
      <c r="H171" s="4"/>
      <c r="I171" s="4"/>
      <c r="J171" s="4"/>
    </row>
    <row r="172" spans="1:10" x14ac:dyDescent="0.35">
      <c r="A172" s="4"/>
      <c r="B172" s="4"/>
      <c r="C172" s="4"/>
      <c r="D172" s="4"/>
      <c r="E172" s="4"/>
      <c r="F172" s="4"/>
      <c r="G172" s="4"/>
      <c r="H172" s="4"/>
      <c r="I172" s="4"/>
      <c r="J172" s="4"/>
    </row>
    <row r="173" spans="1:10" x14ac:dyDescent="0.35">
      <c r="A173" s="4"/>
      <c r="B173" s="4"/>
      <c r="C173" s="4"/>
      <c r="D173" s="4"/>
      <c r="E173" s="4"/>
      <c r="F173" s="4"/>
      <c r="G173" s="4"/>
      <c r="H173" s="4"/>
      <c r="I173" s="4"/>
      <c r="J173" s="4"/>
    </row>
    <row r="174" spans="1:10" x14ac:dyDescent="0.35">
      <c r="A174" s="4"/>
      <c r="B174" s="4"/>
      <c r="C174" s="4"/>
      <c r="D174" s="4"/>
      <c r="E174" s="4"/>
      <c r="F174" s="4"/>
      <c r="G174" s="4"/>
      <c r="H174" s="4"/>
      <c r="I174" s="4"/>
      <c r="J174" s="4"/>
    </row>
    <row r="175" spans="1:10" x14ac:dyDescent="0.35">
      <c r="A175" s="4"/>
      <c r="B175" s="4"/>
      <c r="C175" s="4"/>
      <c r="D175" s="4"/>
      <c r="E175" s="4"/>
      <c r="F175" s="4"/>
      <c r="G175" s="4"/>
      <c r="H175" s="4"/>
      <c r="I175" s="4"/>
      <c r="J175" s="4"/>
    </row>
    <row r="176" spans="1:10" x14ac:dyDescent="0.35">
      <c r="A176" s="4"/>
      <c r="B176" s="4"/>
      <c r="C176" s="4"/>
      <c r="D176" s="4"/>
      <c r="E176" s="4"/>
      <c r="F176" s="4"/>
      <c r="G176" s="4"/>
      <c r="H176" s="4"/>
      <c r="I176" s="4"/>
      <c r="J176" s="4"/>
    </row>
  </sheetData>
  <mergeCells count="20">
    <mergeCell ref="K4:L4"/>
    <mergeCell ref="A99:I99"/>
    <mergeCell ref="A110:I110"/>
    <mergeCell ref="A111:I111"/>
    <mergeCell ref="A112:I112"/>
    <mergeCell ref="A113:I113"/>
    <mergeCell ref="A1:I1"/>
    <mergeCell ref="A105:I105"/>
    <mergeCell ref="A106:I106"/>
    <mergeCell ref="A107:I107"/>
    <mergeCell ref="A108:I108"/>
    <mergeCell ref="A109:I109"/>
    <mergeCell ref="A100:I100"/>
    <mergeCell ref="A101:I101"/>
    <mergeCell ref="A102:I102"/>
    <mergeCell ref="A103:I103"/>
    <mergeCell ref="A104:I104"/>
    <mergeCell ref="F22:H22"/>
    <mergeCell ref="F93:H93"/>
    <mergeCell ref="F94:H9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1"/>
  <sheetViews>
    <sheetView zoomScale="85" zoomScaleNormal="85" workbookViewId="0">
      <selection sqref="A1:XFD1048576"/>
    </sheetView>
  </sheetViews>
  <sheetFormatPr defaultColWidth="9.1796875" defaultRowHeight="15.5" x14ac:dyDescent="0.35"/>
  <cols>
    <col min="1" max="1" width="35" style="2" customWidth="1"/>
    <col min="2" max="2" width="11.453125" style="2" customWidth="1"/>
    <col min="3" max="3" width="9.1796875" style="2"/>
    <col min="4" max="4" width="9.81640625" style="2" customWidth="1"/>
    <col min="5" max="5" width="9.1796875" style="2"/>
    <col min="6" max="6" width="10" style="2" customWidth="1"/>
    <col min="7" max="7" width="10.81640625" style="2" customWidth="1"/>
    <col min="8" max="8" width="10.453125" style="2" customWidth="1"/>
    <col min="9" max="9" width="12.81640625" style="2" customWidth="1"/>
    <col min="10" max="10" width="9.1796875" style="2"/>
    <col min="11" max="11" width="14.7265625" style="2" customWidth="1"/>
    <col min="12" max="16384" width="9.1796875" style="2"/>
  </cols>
  <sheetData>
    <row r="1" spans="1:12" ht="32.25" customHeight="1" x14ac:dyDescent="0.35">
      <c r="A1" s="61" t="s">
        <v>80</v>
      </c>
      <c r="B1" s="61"/>
      <c r="C1" s="61"/>
      <c r="D1" s="61"/>
      <c r="E1" s="61"/>
      <c r="F1" s="61"/>
      <c r="G1" s="61"/>
      <c r="H1" s="61"/>
      <c r="I1" s="61"/>
    </row>
    <row r="2" spans="1:12" x14ac:dyDescent="0.35">
      <c r="A2" s="4"/>
      <c r="B2" s="4"/>
      <c r="C2" s="4"/>
      <c r="D2" s="4"/>
      <c r="E2" s="4"/>
      <c r="I2" s="4"/>
    </row>
    <row r="3" spans="1:12" ht="98" x14ac:dyDescent="0.35">
      <c r="A3" s="33" t="s">
        <v>79</v>
      </c>
      <c r="B3" s="3" t="s">
        <v>81</v>
      </c>
      <c r="C3" s="3" t="s">
        <v>82</v>
      </c>
      <c r="D3" s="3" t="s">
        <v>83</v>
      </c>
      <c r="E3" s="3" t="s">
        <v>171</v>
      </c>
      <c r="F3" s="3" t="s">
        <v>21</v>
      </c>
      <c r="G3" s="3" t="s">
        <v>22</v>
      </c>
      <c r="H3" s="3" t="s">
        <v>84</v>
      </c>
      <c r="I3" s="3" t="s">
        <v>137</v>
      </c>
    </row>
    <row r="4" spans="1:12" x14ac:dyDescent="0.35">
      <c r="A4" s="34" t="s">
        <v>85</v>
      </c>
      <c r="B4" s="6"/>
      <c r="C4" s="6"/>
      <c r="D4" s="6"/>
      <c r="E4" s="6"/>
      <c r="F4" s="6"/>
      <c r="G4" s="6"/>
      <c r="H4" s="6"/>
      <c r="I4" s="7"/>
      <c r="K4" s="64" t="s">
        <v>88</v>
      </c>
      <c r="L4" s="64"/>
    </row>
    <row r="5" spans="1:12" ht="16" x14ac:dyDescent="0.35">
      <c r="A5" s="35" t="s">
        <v>172</v>
      </c>
      <c r="B5" s="6">
        <v>4</v>
      </c>
      <c r="C5" s="6">
        <v>1</v>
      </c>
      <c r="D5" s="6">
        <f>B5*C5</f>
        <v>4</v>
      </c>
      <c r="E5" s="12">
        <f>ROUND('O&amp;M'!F9*0.01,0)</f>
        <v>68</v>
      </c>
      <c r="F5" s="6">
        <f>D5*E5</f>
        <v>272</v>
      </c>
      <c r="G5" s="36">
        <f>F5*0.05</f>
        <v>13.600000000000001</v>
      </c>
      <c r="H5" s="36">
        <f>F5*0.1</f>
        <v>27.200000000000003</v>
      </c>
      <c r="I5" s="13">
        <f>$L$6*F5+$L$5*G5+$L$7*H5</f>
        <v>15472.584000000001</v>
      </c>
      <c r="K5" s="8" t="s">
        <v>89</v>
      </c>
      <c r="L5" s="9">
        <v>68.37</v>
      </c>
    </row>
    <row r="6" spans="1:12" ht="16" x14ac:dyDescent="0.35">
      <c r="A6" s="35" t="s">
        <v>173</v>
      </c>
      <c r="B6" s="6">
        <v>4</v>
      </c>
      <c r="C6" s="6">
        <v>2</v>
      </c>
      <c r="D6" s="6">
        <f t="shared" ref="D6:D10" si="0">B6*C6</f>
        <v>8</v>
      </c>
      <c r="E6" s="6">
        <f>ROUND('O&amp;M'!F9*0.005,0)+1</f>
        <v>35</v>
      </c>
      <c r="F6" s="6">
        <f t="shared" ref="F6:F10" si="1">D6*E6</f>
        <v>280</v>
      </c>
      <c r="G6" s="6">
        <f t="shared" ref="G6:G10" si="2">F6*0.05</f>
        <v>14</v>
      </c>
      <c r="H6" s="6">
        <f t="shared" ref="H6:H10" si="3">F6*0.1</f>
        <v>28</v>
      </c>
      <c r="I6" s="13">
        <f>$L$6*F6+$L$5*G6+$L$7*H6</f>
        <v>15927.66</v>
      </c>
      <c r="K6" s="8" t="s">
        <v>90</v>
      </c>
      <c r="L6" s="9">
        <v>50.72</v>
      </c>
    </row>
    <row r="7" spans="1:12" ht="16" x14ac:dyDescent="0.35">
      <c r="A7" s="35" t="s">
        <v>174</v>
      </c>
      <c r="B7" s="6">
        <v>1</v>
      </c>
      <c r="C7" s="6">
        <v>1</v>
      </c>
      <c r="D7" s="6">
        <f t="shared" si="0"/>
        <v>1</v>
      </c>
      <c r="E7" s="12">
        <f>'O&amp;M'!F9*0.1+'O&amp;M'!F9*0.2+1</f>
        <v>2029</v>
      </c>
      <c r="F7" s="12">
        <f t="shared" si="1"/>
        <v>2029</v>
      </c>
      <c r="G7" s="36">
        <f t="shared" si="2"/>
        <v>101.45</v>
      </c>
      <c r="H7" s="36">
        <f t="shared" si="3"/>
        <v>202.9</v>
      </c>
      <c r="I7" s="13">
        <f>$L$6*F7+$L$5*G7+$L$7*H7</f>
        <v>115418.6505</v>
      </c>
      <c r="K7" s="8" t="s">
        <v>91</v>
      </c>
      <c r="L7" s="9">
        <v>27.46</v>
      </c>
    </row>
    <row r="8" spans="1:12" ht="16" x14ac:dyDescent="0.35">
      <c r="A8" s="35" t="s">
        <v>175</v>
      </c>
      <c r="B8" s="6">
        <v>4</v>
      </c>
      <c r="C8" s="6">
        <v>1</v>
      </c>
      <c r="D8" s="6">
        <v>4</v>
      </c>
      <c r="E8" s="12">
        <v>1</v>
      </c>
      <c r="F8" s="12">
        <v>4</v>
      </c>
      <c r="G8" s="6">
        <v>0.2</v>
      </c>
      <c r="H8" s="6">
        <v>0.4</v>
      </c>
      <c r="I8" s="13">
        <f>$L$6*F8+$L$5*G8+$L$7*H8</f>
        <v>227.53800000000001</v>
      </c>
    </row>
    <row r="9" spans="1:12" x14ac:dyDescent="0.35">
      <c r="A9" s="34" t="s">
        <v>86</v>
      </c>
      <c r="B9" s="6"/>
      <c r="C9" s="6"/>
      <c r="D9" s="6"/>
      <c r="E9" s="6"/>
      <c r="F9" s="6"/>
      <c r="G9" s="6"/>
      <c r="H9" s="6"/>
      <c r="I9" s="13"/>
    </row>
    <row r="10" spans="1:12" ht="16" x14ac:dyDescent="0.35">
      <c r="A10" s="35" t="s">
        <v>176</v>
      </c>
      <c r="B10" s="6">
        <v>8</v>
      </c>
      <c r="C10" s="6">
        <v>1</v>
      </c>
      <c r="D10" s="6">
        <f t="shared" si="0"/>
        <v>8</v>
      </c>
      <c r="E10" s="6">
        <v>520</v>
      </c>
      <c r="F10" s="12">
        <f t="shared" si="1"/>
        <v>4160</v>
      </c>
      <c r="G10" s="6">
        <f t="shared" si="2"/>
        <v>208</v>
      </c>
      <c r="H10" s="6">
        <f t="shared" si="3"/>
        <v>416</v>
      </c>
      <c r="I10" s="13">
        <f>$L$6*F10+$L$5*G10+$L$7*H10</f>
        <v>236639.51999999996</v>
      </c>
    </row>
    <row r="11" spans="1:12" ht="16.5" x14ac:dyDescent="0.35">
      <c r="A11" s="37" t="s">
        <v>177</v>
      </c>
      <c r="B11" s="6"/>
      <c r="C11" s="6"/>
      <c r="D11" s="6"/>
      <c r="E11" s="6"/>
      <c r="F11" s="63">
        <f>ROUND(SUM(F4:H10),-1)</f>
        <v>7760</v>
      </c>
      <c r="G11" s="63"/>
      <c r="H11" s="63"/>
      <c r="I11" s="29">
        <f>ROUND(SUM(I4:I10),-3)</f>
        <v>384000</v>
      </c>
    </row>
    <row r="12" spans="1:12" x14ac:dyDescent="0.35">
      <c r="A12" s="4"/>
      <c r="B12" s="4"/>
      <c r="C12" s="4"/>
      <c r="D12" s="4"/>
      <c r="E12" s="4"/>
      <c r="F12" s="4"/>
      <c r="G12" s="4"/>
      <c r="H12" s="4"/>
      <c r="I12" s="4"/>
    </row>
    <row r="13" spans="1:12" x14ac:dyDescent="0.35">
      <c r="A13" s="32" t="s">
        <v>78</v>
      </c>
      <c r="B13" s="4"/>
      <c r="C13" s="4"/>
      <c r="D13" s="4"/>
      <c r="E13" s="4"/>
      <c r="F13" s="4"/>
      <c r="G13" s="4"/>
      <c r="H13" s="4"/>
      <c r="I13" s="4"/>
    </row>
    <row r="14" spans="1:12" ht="36" customHeight="1" x14ac:dyDescent="0.35">
      <c r="A14" s="60" t="s">
        <v>178</v>
      </c>
      <c r="B14" s="60"/>
      <c r="C14" s="60"/>
      <c r="D14" s="60"/>
      <c r="E14" s="60"/>
      <c r="F14" s="60"/>
      <c r="G14" s="60"/>
      <c r="H14" s="60"/>
      <c r="I14" s="60"/>
    </row>
    <row r="15" spans="1:12" ht="72" customHeight="1" x14ac:dyDescent="0.35">
      <c r="A15" s="60" t="s">
        <v>179</v>
      </c>
      <c r="B15" s="60"/>
      <c r="C15" s="60"/>
      <c r="D15" s="60"/>
      <c r="E15" s="60"/>
      <c r="F15" s="60"/>
      <c r="G15" s="60"/>
      <c r="H15" s="60"/>
      <c r="I15" s="60"/>
    </row>
    <row r="16" spans="1:12" ht="16" x14ac:dyDescent="0.35">
      <c r="A16" s="60" t="s">
        <v>180</v>
      </c>
      <c r="B16" s="60"/>
      <c r="C16" s="60"/>
      <c r="D16" s="60"/>
      <c r="E16" s="60"/>
      <c r="F16" s="60"/>
      <c r="G16" s="60"/>
      <c r="H16" s="60"/>
      <c r="I16" s="60"/>
    </row>
    <row r="17" spans="1:9" ht="34.5" customHeight="1" x14ac:dyDescent="0.35">
      <c r="A17" s="60" t="s">
        <v>181</v>
      </c>
      <c r="B17" s="60"/>
      <c r="C17" s="60"/>
      <c r="D17" s="60"/>
      <c r="E17" s="60"/>
      <c r="F17" s="60"/>
      <c r="G17" s="60"/>
      <c r="H17" s="60"/>
      <c r="I17" s="60"/>
    </row>
    <row r="18" spans="1:9" ht="36.75" customHeight="1" x14ac:dyDescent="0.35">
      <c r="A18" s="60" t="s">
        <v>182</v>
      </c>
      <c r="B18" s="60"/>
      <c r="C18" s="60"/>
      <c r="D18" s="60"/>
      <c r="E18" s="60"/>
      <c r="F18" s="60"/>
      <c r="G18" s="60"/>
      <c r="H18" s="60"/>
      <c r="I18" s="60"/>
    </row>
    <row r="19" spans="1:9" ht="16" x14ac:dyDescent="0.35">
      <c r="A19" s="60" t="s">
        <v>183</v>
      </c>
      <c r="B19" s="60"/>
      <c r="C19" s="60"/>
      <c r="D19" s="60"/>
      <c r="E19" s="60"/>
      <c r="F19" s="60"/>
      <c r="G19" s="60"/>
      <c r="H19" s="60"/>
      <c r="I19" s="60"/>
    </row>
    <row r="20" spans="1:9" ht="16" x14ac:dyDescent="0.35">
      <c r="A20" s="60" t="s">
        <v>184</v>
      </c>
      <c r="B20" s="60"/>
      <c r="C20" s="60"/>
      <c r="D20" s="60"/>
      <c r="E20" s="60"/>
      <c r="F20" s="60"/>
      <c r="G20" s="60"/>
      <c r="H20" s="60"/>
      <c r="I20" s="60"/>
    </row>
    <row r="21" spans="1:9" ht="16" x14ac:dyDescent="0.35">
      <c r="A21" s="60" t="s">
        <v>185</v>
      </c>
      <c r="B21" s="60"/>
      <c r="C21" s="60"/>
      <c r="D21" s="60"/>
      <c r="E21" s="60"/>
      <c r="F21" s="60"/>
      <c r="G21" s="60"/>
      <c r="H21" s="60"/>
      <c r="I21" s="60"/>
    </row>
  </sheetData>
  <mergeCells count="11">
    <mergeCell ref="A16:I16"/>
    <mergeCell ref="A21:I21"/>
    <mergeCell ref="A17:I17"/>
    <mergeCell ref="A18:I18"/>
    <mergeCell ref="A19:I19"/>
    <mergeCell ref="A20:I20"/>
    <mergeCell ref="A1:I1"/>
    <mergeCell ref="F11:H11"/>
    <mergeCell ref="K4:L4"/>
    <mergeCell ref="A14:I14"/>
    <mergeCell ref="A15:I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A09C5-CFD0-467B-8559-FAEE8BDC5712}">
  <dimension ref="A3:L35"/>
  <sheetViews>
    <sheetView workbookViewId="0"/>
  </sheetViews>
  <sheetFormatPr defaultColWidth="9.1796875" defaultRowHeight="14.5" x14ac:dyDescent="0.35"/>
  <cols>
    <col min="1" max="6" width="13" style="38" customWidth="1"/>
    <col min="7" max="7" width="14.54296875" style="38" customWidth="1"/>
    <col min="8" max="8" width="31.54296875" style="38" customWidth="1"/>
    <col min="9" max="10" width="9.1796875" style="38"/>
    <col min="11" max="11" width="16.1796875" style="38" customWidth="1"/>
    <col min="12" max="16384" width="9.1796875" style="38"/>
  </cols>
  <sheetData>
    <row r="3" spans="1:12" ht="15.5" x14ac:dyDescent="0.35">
      <c r="A3" s="69"/>
      <c r="B3" s="69"/>
      <c r="C3" s="69"/>
      <c r="D3" s="69"/>
      <c r="E3" s="69"/>
      <c r="F3" s="69"/>
      <c r="G3" s="69"/>
    </row>
    <row r="4" spans="1:12" ht="15" x14ac:dyDescent="0.35">
      <c r="A4" s="68" t="s">
        <v>96</v>
      </c>
      <c r="B4" s="68"/>
      <c r="C4" s="68"/>
      <c r="D4" s="68"/>
      <c r="E4" s="68"/>
      <c r="F4" s="68"/>
      <c r="G4" s="68"/>
    </row>
    <row r="5" spans="1:12" ht="15" x14ac:dyDescent="0.35">
      <c r="A5" s="39"/>
      <c r="B5" s="40"/>
      <c r="C5" s="40"/>
      <c r="D5" s="40"/>
      <c r="E5" s="40"/>
      <c r="F5" s="40"/>
      <c r="G5" s="40"/>
    </row>
    <row r="6" spans="1:12" x14ac:dyDescent="0.35">
      <c r="A6" s="40" t="s">
        <v>97</v>
      </c>
      <c r="B6" s="40" t="s">
        <v>99</v>
      </c>
      <c r="C6" s="40" t="s">
        <v>101</v>
      </c>
      <c r="D6" s="40" t="s">
        <v>103</v>
      </c>
      <c r="E6" s="40" t="s">
        <v>105</v>
      </c>
      <c r="F6" s="40" t="s">
        <v>107</v>
      </c>
      <c r="G6" s="40" t="s">
        <v>109</v>
      </c>
    </row>
    <row r="7" spans="1:12" ht="39" x14ac:dyDescent="0.35">
      <c r="A7" s="40" t="s">
        <v>98</v>
      </c>
      <c r="B7" s="40" t="s">
        <v>100</v>
      </c>
      <c r="C7" s="40" t="s">
        <v>102</v>
      </c>
      <c r="D7" s="40" t="s">
        <v>104</v>
      </c>
      <c r="E7" s="40" t="s">
        <v>106</v>
      </c>
      <c r="F7" s="40" t="s">
        <v>108</v>
      </c>
      <c r="G7" s="40" t="s">
        <v>114</v>
      </c>
    </row>
    <row r="8" spans="1:12" x14ac:dyDescent="0.35">
      <c r="A8" s="41"/>
      <c r="B8" s="41"/>
      <c r="C8" s="41"/>
      <c r="D8" s="41"/>
      <c r="E8" s="41"/>
      <c r="F8" s="41"/>
      <c r="G8" s="40"/>
    </row>
    <row r="9" spans="1:12" ht="39" x14ac:dyDescent="0.35">
      <c r="A9" s="42" t="s">
        <v>110</v>
      </c>
      <c r="B9" s="43">
        <v>0</v>
      </c>
      <c r="C9" s="43">
        <v>0</v>
      </c>
      <c r="D9" s="43">
        <v>0</v>
      </c>
      <c r="E9" s="43">
        <v>2000</v>
      </c>
      <c r="F9" s="44">
        <v>6760</v>
      </c>
      <c r="G9" s="45">
        <f>E9*F9</f>
        <v>13520000</v>
      </c>
    </row>
    <row r="10" spans="1:12" x14ac:dyDescent="0.35">
      <c r="A10" s="42" t="s">
        <v>111</v>
      </c>
      <c r="B10" s="40"/>
      <c r="C10" s="40"/>
      <c r="D10" s="43">
        <v>0</v>
      </c>
      <c r="E10" s="42"/>
      <c r="F10" s="42"/>
      <c r="G10" s="45">
        <f>ROUND(G9,-5)</f>
        <v>13500000</v>
      </c>
    </row>
    <row r="11" spans="1:12" ht="15.5" x14ac:dyDescent="0.35">
      <c r="A11" s="46" t="s">
        <v>112</v>
      </c>
      <c r="B11" s="47" t="s">
        <v>113</v>
      </c>
    </row>
    <row r="14" spans="1:12" ht="15.5" x14ac:dyDescent="0.35">
      <c r="A14" s="69"/>
      <c r="B14" s="69"/>
      <c r="C14" s="69"/>
      <c r="D14" s="69"/>
      <c r="E14" s="69"/>
      <c r="F14" s="69"/>
    </row>
    <row r="15" spans="1:12" ht="15" x14ac:dyDescent="0.35">
      <c r="A15" s="68" t="s">
        <v>115</v>
      </c>
      <c r="B15" s="68"/>
      <c r="C15" s="68"/>
      <c r="D15" s="68"/>
      <c r="E15" s="68"/>
      <c r="F15" s="68"/>
      <c r="H15" s="68" t="s">
        <v>123</v>
      </c>
      <c r="I15" s="68"/>
      <c r="J15" s="68"/>
      <c r="K15" s="68"/>
      <c r="L15" s="68"/>
    </row>
    <row r="16" spans="1:12" ht="34.5" x14ac:dyDescent="0.35">
      <c r="A16" s="48"/>
      <c r="B16" s="65" t="s">
        <v>116</v>
      </c>
      <c r="C16" s="65"/>
      <c r="D16" s="49" t="s">
        <v>117</v>
      </c>
      <c r="E16" s="66"/>
      <c r="F16" s="66"/>
      <c r="H16" s="50" t="s">
        <v>97</v>
      </c>
      <c r="I16" s="50" t="s">
        <v>99</v>
      </c>
      <c r="J16" s="50" t="s">
        <v>101</v>
      </c>
      <c r="K16" s="50" t="s">
        <v>103</v>
      </c>
      <c r="L16" s="50" t="s">
        <v>105</v>
      </c>
    </row>
    <row r="17" spans="1:12" ht="46" x14ac:dyDescent="0.35">
      <c r="A17" s="42"/>
      <c r="B17" s="40" t="s">
        <v>97</v>
      </c>
      <c r="C17" s="40" t="s">
        <v>99</v>
      </c>
      <c r="D17" s="40" t="s">
        <v>101</v>
      </c>
      <c r="E17" s="40" t="s">
        <v>103</v>
      </c>
      <c r="F17" s="40" t="s">
        <v>105</v>
      </c>
      <c r="H17" s="50" t="s">
        <v>124</v>
      </c>
      <c r="I17" s="50" t="s">
        <v>115</v>
      </c>
      <c r="J17" s="50" t="s">
        <v>125</v>
      </c>
      <c r="K17" s="50" t="s">
        <v>126</v>
      </c>
      <c r="L17" s="50" t="s">
        <v>134</v>
      </c>
    </row>
    <row r="18" spans="1:12" ht="78" x14ac:dyDescent="0.35">
      <c r="A18" s="40" t="s">
        <v>118</v>
      </c>
      <c r="B18" s="40" t="s">
        <v>186</v>
      </c>
      <c r="C18" s="40" t="s">
        <v>187</v>
      </c>
      <c r="D18" s="40" t="s">
        <v>119</v>
      </c>
      <c r="E18" s="40" t="s">
        <v>120</v>
      </c>
      <c r="F18" s="40" t="s">
        <v>122</v>
      </c>
      <c r="H18" s="42" t="s">
        <v>127</v>
      </c>
      <c r="I18" s="44">
        <f>F9*0.1+F9*0.2</f>
        <v>2028</v>
      </c>
      <c r="J18" s="40">
        <v>1</v>
      </c>
      <c r="K18" s="40">
        <v>0</v>
      </c>
      <c r="L18" s="44">
        <f>I18*J18+K18</f>
        <v>2028</v>
      </c>
    </row>
    <row r="19" spans="1:12" ht="26" x14ac:dyDescent="0.35">
      <c r="A19" s="50">
        <v>1</v>
      </c>
      <c r="B19" s="40">
        <v>0</v>
      </c>
      <c r="C19" s="44">
        <v>2132</v>
      </c>
      <c r="D19" s="44">
        <v>4628</v>
      </c>
      <c r="E19" s="40">
        <v>0</v>
      </c>
      <c r="F19" s="44">
        <f>B19+C19+D19-E19</f>
        <v>6760</v>
      </c>
      <c r="H19" s="42" t="s">
        <v>128</v>
      </c>
      <c r="I19" s="40">
        <v>1</v>
      </c>
      <c r="J19" s="40">
        <v>1</v>
      </c>
      <c r="K19" s="40">
        <v>0</v>
      </c>
      <c r="L19" s="44">
        <f t="shared" ref="L19:L23" si="0">I19*J19+K19</f>
        <v>1</v>
      </c>
    </row>
    <row r="20" spans="1:12" x14ac:dyDescent="0.35">
      <c r="A20" s="50">
        <v>2</v>
      </c>
      <c r="B20" s="40">
        <v>0</v>
      </c>
      <c r="C20" s="44">
        <v>2132</v>
      </c>
      <c r="D20" s="44">
        <v>4628</v>
      </c>
      <c r="E20" s="40">
        <v>0</v>
      </c>
      <c r="F20" s="44">
        <f t="shared" ref="F20:F22" si="1">B20+C20+D20-E20</f>
        <v>6760</v>
      </c>
      <c r="H20" s="42" t="s">
        <v>129</v>
      </c>
      <c r="I20" s="40">
        <f>ROUND(F9*0.005,0)+1</f>
        <v>35</v>
      </c>
      <c r="J20" s="40">
        <v>2</v>
      </c>
      <c r="K20" s="40">
        <v>0</v>
      </c>
      <c r="L20" s="44">
        <f t="shared" si="0"/>
        <v>70</v>
      </c>
    </row>
    <row r="21" spans="1:12" x14ac:dyDescent="0.35">
      <c r="A21" s="50">
        <v>3</v>
      </c>
      <c r="B21" s="40">
        <v>0</v>
      </c>
      <c r="C21" s="44">
        <v>2132</v>
      </c>
      <c r="D21" s="44">
        <v>4628</v>
      </c>
      <c r="E21" s="40">
        <v>0</v>
      </c>
      <c r="F21" s="44">
        <f t="shared" si="1"/>
        <v>6760</v>
      </c>
      <c r="H21" s="42" t="s">
        <v>130</v>
      </c>
      <c r="I21" s="40">
        <f>ROUND(F9*0.01,0)</f>
        <v>68</v>
      </c>
      <c r="J21" s="40">
        <v>1</v>
      </c>
      <c r="K21" s="40">
        <v>0</v>
      </c>
      <c r="L21" s="44">
        <f t="shared" si="0"/>
        <v>68</v>
      </c>
    </row>
    <row r="22" spans="1:12" x14ac:dyDescent="0.35">
      <c r="A22" s="50" t="s">
        <v>121</v>
      </c>
      <c r="B22" s="40">
        <v>0</v>
      </c>
      <c r="C22" s="44">
        <v>2132</v>
      </c>
      <c r="D22" s="44">
        <v>4628</v>
      </c>
      <c r="E22" s="40">
        <v>0</v>
      </c>
      <c r="F22" s="44">
        <f t="shared" si="1"/>
        <v>6760</v>
      </c>
      <c r="H22" s="42" t="s">
        <v>131</v>
      </c>
      <c r="I22" s="40">
        <v>1</v>
      </c>
      <c r="J22" s="40">
        <v>1</v>
      </c>
      <c r="K22" s="40">
        <v>0</v>
      </c>
      <c r="L22" s="44">
        <f t="shared" si="0"/>
        <v>1</v>
      </c>
    </row>
    <row r="23" spans="1:12" x14ac:dyDescent="0.35">
      <c r="B23" s="51"/>
      <c r="C23" s="52"/>
      <c r="D23" s="52"/>
      <c r="E23" s="51"/>
      <c r="F23" s="52"/>
      <c r="H23" s="42" t="s">
        <v>132</v>
      </c>
      <c r="I23" s="40">
        <v>0</v>
      </c>
      <c r="J23" s="40">
        <v>0</v>
      </c>
      <c r="K23" s="44">
        <f>F9-SUM(I18:I21)</f>
        <v>4628</v>
      </c>
      <c r="L23" s="44">
        <f t="shared" si="0"/>
        <v>4628</v>
      </c>
    </row>
    <row r="24" spans="1:12" x14ac:dyDescent="0.35">
      <c r="H24" s="53" t="s">
        <v>133</v>
      </c>
      <c r="I24" s="54"/>
      <c r="J24" s="50"/>
      <c r="K24" s="50"/>
      <c r="L24" s="55">
        <f>SUM(L18:L23)</f>
        <v>6796</v>
      </c>
    </row>
    <row r="25" spans="1:12" x14ac:dyDescent="0.35">
      <c r="I25" s="56"/>
      <c r="J25" s="56"/>
    </row>
    <row r="26" spans="1:12" x14ac:dyDescent="0.35">
      <c r="H26" s="67" t="s">
        <v>135</v>
      </c>
      <c r="I26" s="67"/>
      <c r="J26" s="67"/>
      <c r="K26" s="67"/>
      <c r="L26" s="67"/>
    </row>
    <row r="29" spans="1:12" x14ac:dyDescent="0.35">
      <c r="I29" s="57"/>
    </row>
    <row r="30" spans="1:12" x14ac:dyDescent="0.35">
      <c r="I30" s="58"/>
    </row>
    <row r="31" spans="1:12" x14ac:dyDescent="0.35">
      <c r="I31" s="58"/>
    </row>
    <row r="32" spans="1:12" x14ac:dyDescent="0.35">
      <c r="I32" s="58"/>
    </row>
    <row r="33" spans="9:11" x14ac:dyDescent="0.35">
      <c r="I33" s="58"/>
    </row>
    <row r="34" spans="9:11" x14ac:dyDescent="0.35">
      <c r="I34" s="58"/>
    </row>
    <row r="35" spans="9:11" x14ac:dyDescent="0.35">
      <c r="I35" s="59"/>
      <c r="K35" s="56"/>
    </row>
  </sheetData>
  <mergeCells count="8">
    <mergeCell ref="B16:C16"/>
    <mergeCell ref="E16:F16"/>
    <mergeCell ref="H26:L26"/>
    <mergeCell ref="H15:L15"/>
    <mergeCell ref="A3:G3"/>
    <mergeCell ref="A4:G4"/>
    <mergeCell ref="A14:F14"/>
    <mergeCell ref="A15:F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Language xmlns="http://schemas.microsoft.com/sharepoint/v3">English</Language>
    <Document_x0020_Creation_x0020_Date xmlns="4ffa91fb-a0ff-4ac5-b2db-65c790d184a4">2020-09-28T17:14:13+00:00</Document_x0020_Creation_x0020_Date>
    <_Source xmlns="http://schemas.microsoft.com/sharepoint/v3/fields"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cords_x0020_Date xmlns="0a649cfe-4b5c-4768-8616-91f3c5fa8351" xsi:nil="true"/>
    <Records_x0020_Status xmlns="0a649cfe-4b5c-4768-8616-91f3c5fa8351">Pending</Records_x0020_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7" ma:contentTypeDescription="Create a new document." ma:contentTypeScope="" ma:versionID="520914f0515d11cab6ef72f21af65cf1">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80377dfa-2fcc-4c15-9433-ebfcd06defd6" xmlns:ns7="0a649cfe-4b5c-4768-8616-91f3c5fa8351" targetNamespace="http://schemas.microsoft.com/office/2006/metadata/properties" ma:root="true" ma:fieldsID="428909dbd3eca8fcce87e8707e4f3ed8" ns1:_="" ns3:_="" ns4:_="" ns5:_="" ns6:_="" ns7:_="">
    <xsd:import namespace="http://schemas.microsoft.com/sharepoint/v3"/>
    <xsd:import namespace="4ffa91fb-a0ff-4ac5-b2db-65c790d184a4"/>
    <xsd:import namespace="http://schemas.microsoft.com/sharepoint.v3"/>
    <xsd:import namespace="http://schemas.microsoft.com/sharepoint/v3/fields"/>
    <xsd:import namespace="80377dfa-2fcc-4c15-9433-ebfcd06defd6"/>
    <xsd:import namespace="0a649cfe-4b5c-4768-8616-91f3c5fa835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7:SharedWithUsers" minOccurs="0"/>
                <xsd:element ref="ns7:SharedWithDetails" minOccurs="0"/>
                <xsd:element ref="ns7:SharingHintHash" minOccurs="0"/>
                <xsd:element ref="ns7:Records_x0020_Status" minOccurs="0"/>
                <xsd:element ref="ns7:Records_x0020_Date"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element ref="ns6:MediaServiceDateTaken" minOccurs="0"/>
                <xsd:element ref="ns6: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OCR" ma:index="40" nillable="true" ma:displayName="Extracted Text" ma:internalName="MediaServiceOCR"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ServiceLocation" ma:index="4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SharingHintHash" ma:index="32"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6116E4-0604-4255-B6F9-27FD45B68778}">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sharepoint.v3"/>
    <ds:schemaRef ds:uri="http://purl.org/dc/dcmitype/"/>
    <ds:schemaRef ds:uri="http://schemas.microsoft.com/office/infopath/2007/PartnerControls"/>
    <ds:schemaRef ds:uri="http://schemas.microsoft.com/sharepoint/v3/fields"/>
    <ds:schemaRef ds:uri="http://www.w3.org/XML/1998/namespace"/>
    <ds:schemaRef ds:uri="4ffa91fb-a0ff-4ac5-b2db-65c790d184a4"/>
    <ds:schemaRef ds:uri="http://schemas.microsoft.com/office/2006/metadata/properties"/>
    <ds:schemaRef ds:uri="0a649cfe-4b5c-4768-8616-91f3c5fa8351"/>
    <ds:schemaRef ds:uri="80377dfa-2fcc-4c15-9433-ebfcd06defd6"/>
    <ds:schemaRef ds:uri="http://schemas.microsoft.com/sharepoint/v3"/>
  </ds:schemaRefs>
</ds:datastoreItem>
</file>

<file path=customXml/itemProps2.xml><?xml version="1.0" encoding="utf-8"?>
<ds:datastoreItem xmlns:ds="http://schemas.openxmlformats.org/officeDocument/2006/customXml" ds:itemID="{CE2B6C1F-CB29-403F-9C39-7F33152166C8}">
  <ds:schemaRefs>
    <ds:schemaRef ds:uri="http://schemas.microsoft.com/sharepoint/v3/contenttype/forms"/>
  </ds:schemaRefs>
</ds:datastoreItem>
</file>

<file path=customXml/itemProps3.xml><?xml version="1.0" encoding="utf-8"?>
<ds:datastoreItem xmlns:ds="http://schemas.openxmlformats.org/officeDocument/2006/customXml" ds:itemID="{924C8FC8-0CCF-4523-A54A-E93A5BCE6AC9}">
  <ds:schemaRefs>
    <ds:schemaRef ds:uri="Microsoft.SharePoint.Taxonomy.ContentTypeSync"/>
  </ds:schemaRefs>
</ds:datastoreItem>
</file>

<file path=customXml/itemProps4.xml><?xml version="1.0" encoding="utf-8"?>
<ds:datastoreItem xmlns:ds="http://schemas.openxmlformats.org/officeDocument/2006/customXml" ds:itemID="{733F032D-2A92-4D6D-9F54-7AD168E553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0377dfa-2fcc-4c15-9433-ebfcd06defd6"/>
    <ds:schemaRef ds:uri="0a649cfe-4b5c-4768-8616-91f3c5fa8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2016-08-16T17:45:35Z</dcterms:created>
  <dcterms:modified xsi:type="dcterms:W3CDTF">2020-11-05T14:14:57Z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y fmtid="{D5CDD505-2E9C-101B-9397-08002B2CF9AE}" pid="3" name="TaxKeyword">
    <vt:lpwstr/>
  </property>
</Properties>
</file>