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977DD97D-1048-4BDB-A94B-3BA98D10EB45}"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5" i="1" l="1"/>
  <c r="F17" i="2"/>
  <c r="I17" i="2"/>
  <c r="I6" i="2"/>
  <c r="I36" i="1"/>
  <c r="I35" i="1"/>
  <c r="I34" i="1"/>
  <c r="F34" i="1"/>
  <c r="F22" i="1"/>
  <c r="I10" i="1"/>
  <c r="I8" i="1"/>
  <c r="I22" i="1" l="1"/>
  <c r="E11" i="1"/>
  <c r="E8" i="2"/>
  <c r="I10" i="2" l="1"/>
  <c r="I11" i="2"/>
  <c r="I12" i="2"/>
  <c r="I13" i="2"/>
  <c r="I14" i="2"/>
  <c r="I15" i="2"/>
  <c r="I16" i="2"/>
  <c r="D8" i="2" l="1"/>
  <c r="F8" i="2" s="1"/>
  <c r="D10" i="2"/>
  <c r="F10" i="2" s="1"/>
  <c r="D11" i="2"/>
  <c r="F11" i="2" s="1"/>
  <c r="D12" i="2"/>
  <c r="F12" i="2" s="1"/>
  <c r="D13" i="2"/>
  <c r="F13" i="2" s="1"/>
  <c r="D14" i="2"/>
  <c r="F14" i="2" s="1"/>
  <c r="D15" i="2"/>
  <c r="F15" i="2" s="1"/>
  <c r="D16" i="2"/>
  <c r="F16" i="2" s="1"/>
  <c r="D6" i="2"/>
  <c r="F6" i="2" s="1"/>
  <c r="D10" i="1"/>
  <c r="F10" i="1" s="1"/>
  <c r="D11" i="1"/>
  <c r="F11" i="1" s="1"/>
  <c r="D15" i="1"/>
  <c r="F15" i="1" s="1"/>
  <c r="D16" i="1"/>
  <c r="F16" i="1" s="1"/>
  <c r="D17" i="1"/>
  <c r="F17" i="1" s="1"/>
  <c r="D18" i="1"/>
  <c r="F18" i="1" s="1"/>
  <c r="D20" i="1"/>
  <c r="F20" i="1" s="1"/>
  <c r="D21" i="1"/>
  <c r="F21" i="1" s="1"/>
  <c r="D29" i="1"/>
  <c r="F29" i="1" s="1"/>
  <c r="D30" i="1"/>
  <c r="F30" i="1" s="1"/>
  <c r="G30" i="1" s="1"/>
  <c r="D31" i="1"/>
  <c r="F31" i="1" s="1"/>
  <c r="G31" i="1" s="1"/>
  <c r="D8" i="1"/>
  <c r="F8" i="1" s="1"/>
  <c r="G8" i="1" l="1"/>
  <c r="H8" i="1"/>
  <c r="H11" i="1"/>
  <c r="G11" i="1"/>
  <c r="I11" i="1" s="1"/>
  <c r="H10" i="1"/>
  <c r="G10" i="1"/>
  <c r="G17" i="1"/>
  <c r="H17" i="1"/>
  <c r="G10" i="2"/>
  <c r="H10" i="2"/>
  <c r="H15" i="2"/>
  <c r="G15" i="2"/>
  <c r="H11" i="2"/>
  <c r="G11" i="2"/>
  <c r="H14" i="2"/>
  <c r="G14" i="2"/>
  <c r="H13" i="2"/>
  <c r="G13" i="2"/>
  <c r="H8" i="2"/>
  <c r="G8" i="2"/>
  <c r="I8" i="2" s="1"/>
  <c r="H16" i="2"/>
  <c r="G16" i="2"/>
  <c r="G12" i="2"/>
  <c r="H12" i="2"/>
  <c r="G6" i="2"/>
  <c r="H6" i="2"/>
  <c r="G21" i="1"/>
  <c r="H21" i="1"/>
  <c r="G16" i="1"/>
  <c r="H16" i="1"/>
  <c r="G18" i="1"/>
  <c r="H18" i="1"/>
  <c r="G20" i="1"/>
  <c r="H20" i="1"/>
  <c r="G15" i="1"/>
  <c r="H15" i="1"/>
  <c r="H31" i="1"/>
  <c r="I31" i="1" s="1"/>
  <c r="H30" i="1"/>
  <c r="I30" i="1" s="1"/>
  <c r="G29" i="1"/>
  <c r="H29" i="1"/>
  <c r="I17" i="1" l="1"/>
  <c r="I20" i="1"/>
  <c r="I16" i="1"/>
  <c r="F35" i="1"/>
  <c r="I15" i="1"/>
  <c r="I18" i="1"/>
  <c r="I21" i="1"/>
  <c r="I29" i="1"/>
  <c r="I37" i="1" l="1"/>
</calcChain>
</file>

<file path=xl/sharedStrings.xml><?xml version="1.0" encoding="utf-8"?>
<sst xmlns="http://schemas.openxmlformats.org/spreadsheetml/2006/main" count="132" uniqueCount="113">
  <si>
    <t>Table 1: Annual Respondent Burden and Cost – NSPS for Asphalt Processing and Roofing Manufacture (40 CFR Part 60, Subpart UU) (Renewal)</t>
  </si>
  <si>
    <t>Burden item</t>
  </si>
  <si>
    <t xml:space="preserve">(B) </t>
  </si>
  <si>
    <t>No. of occurrences per respondent per year</t>
  </si>
  <si>
    <t xml:space="preserve">(H) </t>
  </si>
  <si>
    <r>
      <t xml:space="preserve">Cost ($) </t>
    </r>
    <r>
      <rPr>
        <b/>
        <vertAlign val="superscript"/>
        <sz val="10"/>
        <color rgb="FF000000"/>
        <rFont val="Times New Roman"/>
        <family val="1"/>
      </rPr>
      <t>b</t>
    </r>
  </si>
  <si>
    <t>1. Applications</t>
  </si>
  <si>
    <t>N/A</t>
  </si>
  <si>
    <t xml:space="preserve">  </t>
  </si>
  <si>
    <t>2. Survey and Studies</t>
  </si>
  <si>
    <t>3. Reporting requirements</t>
  </si>
  <si>
    <t>See 3B</t>
  </si>
  <si>
    <t xml:space="preserve">See 3B </t>
  </si>
  <si>
    <t>Semiannual reports</t>
  </si>
  <si>
    <t>Subtotal for Reporting Requirements</t>
  </si>
  <si>
    <t>4.  Recordkeeping requirements</t>
  </si>
  <si>
    <t>See 3A</t>
  </si>
  <si>
    <t>Subtotal for Recordkeeping Requirements</t>
  </si>
  <si>
    <r>
      <t xml:space="preserve">A.  Familiarize with the regulatory requirements </t>
    </r>
    <r>
      <rPr>
        <vertAlign val="superscript"/>
        <sz val="10"/>
        <color rgb="FF000000"/>
        <rFont val="Times New Roman"/>
        <family val="1"/>
      </rPr>
      <t>c</t>
    </r>
  </si>
  <si>
    <t>B.  Required activities</t>
  </si>
  <si>
    <t>C.  Create Information</t>
  </si>
  <si>
    <t xml:space="preserve">D.  Gather existing information </t>
  </si>
  <si>
    <t xml:space="preserve">E.   Write report  </t>
  </si>
  <si>
    <t xml:space="preserve">Notification of actual startup </t>
  </si>
  <si>
    <t>Notification of initial performance test</t>
  </si>
  <si>
    <t xml:space="preserve">Report of performance test </t>
  </si>
  <si>
    <t>A.  Familiarize with the regulatory requirements</t>
  </si>
  <si>
    <t>B.  Plan activities</t>
  </si>
  <si>
    <t>C.  Implement activities</t>
  </si>
  <si>
    <t xml:space="preserve">D.  Develop record system </t>
  </si>
  <si>
    <t>E.  Time to enter information</t>
  </si>
  <si>
    <t>F.  Train personnel</t>
  </si>
  <si>
    <t>G.  Audits</t>
  </si>
  <si>
    <t>(A)</t>
  </si>
  <si>
    <t>(B)</t>
  </si>
  <si>
    <t>(D)</t>
  </si>
  <si>
    <t>Assumptions:</t>
  </si>
  <si>
    <r>
      <t xml:space="preserve">c  </t>
    </r>
    <r>
      <rPr>
        <sz val="10"/>
        <color rgb="FF000000"/>
        <rFont val="Times New Roman"/>
        <family val="1"/>
      </rPr>
      <t>We have assumed that all existing respondents will have to familiarize with the regulatory requirements each year.</t>
    </r>
  </si>
  <si>
    <r>
      <t xml:space="preserve">Initial performance tests </t>
    </r>
    <r>
      <rPr>
        <vertAlign val="superscript"/>
        <sz val="10"/>
        <color rgb="FF000000"/>
        <rFont val="Times New Roman"/>
        <family val="1"/>
      </rPr>
      <t>d</t>
    </r>
  </si>
  <si>
    <r>
      <t xml:space="preserve">Notification of construction/ reconstruction </t>
    </r>
    <r>
      <rPr>
        <vertAlign val="superscript"/>
        <sz val="10"/>
        <color rgb="FF000000"/>
        <rFont val="Times New Roman"/>
        <family val="1"/>
      </rPr>
      <t xml:space="preserve">f </t>
    </r>
  </si>
  <si>
    <r>
      <t xml:space="preserve">Notification and demonstration of CMS </t>
    </r>
    <r>
      <rPr>
        <vertAlign val="superscript"/>
        <sz val="10"/>
        <color rgb="FF000000"/>
        <rFont val="Times New Roman"/>
        <family val="1"/>
      </rPr>
      <t>g</t>
    </r>
  </si>
  <si>
    <r>
      <t xml:space="preserve">Notification of physical or operational change </t>
    </r>
    <r>
      <rPr>
        <vertAlign val="superscript"/>
        <sz val="10"/>
        <color rgb="FF000000"/>
        <rFont val="Times New Roman"/>
        <family val="1"/>
      </rPr>
      <t>h</t>
    </r>
  </si>
  <si>
    <r>
      <t xml:space="preserve">Records of daily production rate and  hours of operation </t>
    </r>
    <r>
      <rPr>
        <vertAlign val="superscript"/>
        <sz val="10"/>
        <color rgb="FF000000"/>
        <rFont val="Times New Roman"/>
        <family val="1"/>
      </rPr>
      <t>i</t>
    </r>
  </si>
  <si>
    <r>
      <t xml:space="preserve">Records of operating parameters of CMS </t>
    </r>
    <r>
      <rPr>
        <vertAlign val="superscript"/>
        <sz val="10"/>
        <color rgb="FF000000"/>
        <rFont val="Times New Roman"/>
        <family val="1"/>
      </rPr>
      <t>j</t>
    </r>
  </si>
  <si>
    <r>
      <t xml:space="preserve">Records of  startup, shutdown, and malfunctions </t>
    </r>
    <r>
      <rPr>
        <vertAlign val="superscript"/>
        <sz val="10"/>
        <color rgb="FF000000"/>
        <rFont val="Times New Roman"/>
        <family val="1"/>
      </rPr>
      <t>k</t>
    </r>
  </si>
  <si>
    <r>
      <t>e</t>
    </r>
    <r>
      <rPr>
        <sz val="10"/>
        <color rgb="FF000000"/>
        <rFont val="Times New Roman"/>
        <family val="1"/>
      </rPr>
      <t xml:space="preserve">  We have assumed that 20 percent of respondents will fail the performance test and will have to repeat it.</t>
    </r>
  </si>
  <si>
    <r>
      <t>i</t>
    </r>
    <r>
      <rPr>
        <sz val="10"/>
        <color rgb="FF000000"/>
        <rFont val="Times New Roman"/>
        <family val="1"/>
      </rPr>
      <t xml:space="preserve">  We have assumed that each respondent will enter information of daily production rate and hours of operation 250 times per year.</t>
    </r>
  </si>
  <si>
    <r>
      <t>j</t>
    </r>
    <r>
      <rPr>
        <sz val="10"/>
        <color rgb="FF000000"/>
        <rFont val="Times New Roman"/>
        <family val="1"/>
      </rPr>
      <t xml:space="preserve">  We have assumed that each respondent will take 15 minutes 250 times per year to record the operating parameters of CMS.</t>
    </r>
  </si>
  <si>
    <r>
      <t>k</t>
    </r>
    <r>
      <rPr>
        <sz val="10"/>
        <color rgb="FF000000"/>
        <rFont val="Times New Roman"/>
        <family val="1"/>
      </rPr>
      <t xml:space="preserve">  We have assumed that each respondent will take 60 hours to record startup, shutdown, and malfunction information.</t>
    </r>
  </si>
  <si>
    <r>
      <t xml:space="preserve">l  </t>
    </r>
    <r>
      <rPr>
        <sz val="10"/>
        <color rgb="FF000000"/>
        <rFont val="Times New Roman"/>
        <family val="1"/>
      </rPr>
      <t xml:space="preserve">Totals have been rounded to 3 significant figures. Figures may not add exactly due to rounding. </t>
    </r>
  </si>
  <si>
    <r>
      <t xml:space="preserve">Repeat of performance test </t>
    </r>
    <r>
      <rPr>
        <vertAlign val="superscript"/>
        <sz val="10"/>
        <color rgb="FF000000"/>
        <rFont val="Times New Roman"/>
        <family val="1"/>
      </rPr>
      <t>d, e</t>
    </r>
  </si>
  <si>
    <r>
      <t xml:space="preserve">g  </t>
    </r>
    <r>
      <rPr>
        <sz val="10"/>
        <color rgb="FF000000"/>
        <rFont val="Times New Roman"/>
        <family val="1"/>
      </rPr>
      <t>We have assumed that each respondent will take 40 hours to write the notification and demonstration of CMS report.</t>
    </r>
  </si>
  <si>
    <r>
      <t xml:space="preserve">f  </t>
    </r>
    <r>
      <rPr>
        <sz val="10"/>
        <color rgb="FF000000"/>
        <rFont val="Times New Roman"/>
        <family val="1"/>
      </rPr>
      <t>We have assumed that each respondent will take two hours to write the notification of construction/reconstruction report.</t>
    </r>
  </si>
  <si>
    <r>
      <t>h</t>
    </r>
    <r>
      <rPr>
        <sz val="10"/>
        <color rgb="FF000000"/>
        <rFont val="Times New Roman"/>
        <family val="1"/>
      </rPr>
      <t xml:space="preserve">  We have assumed that each respondent will take 2 hours to write the notification of physical or operational change.</t>
    </r>
  </si>
  <si>
    <t>Table 2: Average Annual EPA Burden and Cost – NSPS for Asphalt Processing and Roofing Manufacture (40 CFR Part 60, Subpart UU) (Renewal)</t>
  </si>
  <si>
    <t>Activity</t>
  </si>
  <si>
    <t xml:space="preserve">(A) </t>
  </si>
  <si>
    <t>EPA person- hours per occurrence</t>
  </si>
  <si>
    <t>No. of occurrences per plant per year</t>
  </si>
  <si>
    <t xml:space="preserve">(C) </t>
  </si>
  <si>
    <t>EPA person- hours per plant per year (C=AxB)</t>
  </si>
  <si>
    <t xml:space="preserve">(D) </t>
  </si>
  <si>
    <r>
      <t xml:space="preserve">Plants per year </t>
    </r>
    <r>
      <rPr>
        <b/>
        <vertAlign val="superscript"/>
        <sz val="10"/>
        <color theme="1"/>
        <rFont val="Times New Roman"/>
        <family val="1"/>
      </rPr>
      <t>a</t>
    </r>
  </si>
  <si>
    <t xml:space="preserve">(G) </t>
  </si>
  <si>
    <t xml:space="preserve">Clerical person-hours per year </t>
  </si>
  <si>
    <r>
      <t xml:space="preserve">Cost ($) </t>
    </r>
    <r>
      <rPr>
        <b/>
        <vertAlign val="superscript"/>
        <sz val="10"/>
        <color theme="1"/>
        <rFont val="Times New Roman"/>
        <family val="1"/>
      </rPr>
      <t>b</t>
    </r>
  </si>
  <si>
    <t xml:space="preserve"> </t>
  </si>
  <si>
    <t>Repeat performance test</t>
  </si>
  <si>
    <t>Report review</t>
  </si>
  <si>
    <t xml:space="preserve">(E) </t>
  </si>
  <si>
    <t>(F)</t>
  </si>
  <si>
    <t>(G)</t>
  </si>
  <si>
    <t>(H)</t>
  </si>
  <si>
    <t>Person- hours per occurrence</t>
  </si>
  <si>
    <t>Person- hours per respondent per year (C=AxB)</t>
  </si>
  <si>
    <r>
      <t xml:space="preserve">Respondents per year </t>
    </r>
    <r>
      <rPr>
        <b/>
        <vertAlign val="superscript"/>
        <sz val="10"/>
        <color rgb="FF000000"/>
        <rFont val="Times New Roman"/>
        <family val="1"/>
      </rPr>
      <t>a</t>
    </r>
  </si>
  <si>
    <t>Technical person- hours per year
(E=CxD)</t>
  </si>
  <si>
    <t>Management person-hours per year
(F=Ex0.05)</t>
  </si>
  <si>
    <t>Clerical person-hours per year
(G=Ex0.1)</t>
  </si>
  <si>
    <t>Technical person- hours per year (E=CxD)</t>
  </si>
  <si>
    <t xml:space="preserve">(F) </t>
  </si>
  <si>
    <t>Management person-hours per year (Ex0.05)</t>
  </si>
  <si>
    <r>
      <t xml:space="preserve">New or modified facility </t>
    </r>
    <r>
      <rPr>
        <b/>
        <vertAlign val="superscript"/>
        <sz val="10"/>
        <color theme="1"/>
        <rFont val="Times New Roman"/>
        <family val="1"/>
      </rPr>
      <t>c</t>
    </r>
  </si>
  <si>
    <r>
      <t>New or modified facility</t>
    </r>
    <r>
      <rPr>
        <b/>
        <vertAlign val="superscript"/>
        <sz val="10"/>
        <color theme="1"/>
        <rFont val="Times New Roman"/>
        <family val="1"/>
      </rPr>
      <t xml:space="preserve"> d</t>
    </r>
  </si>
  <si>
    <r>
      <t xml:space="preserve">Notification of construction/reconstruction </t>
    </r>
    <r>
      <rPr>
        <vertAlign val="superscript"/>
        <sz val="10"/>
        <color theme="1"/>
        <rFont val="Times New Roman"/>
        <family val="1"/>
      </rPr>
      <t>e</t>
    </r>
  </si>
  <si>
    <r>
      <t xml:space="preserve">Notification of physical/operational changes </t>
    </r>
    <r>
      <rPr>
        <vertAlign val="superscript"/>
        <sz val="10"/>
        <color theme="1"/>
        <rFont val="Times New Roman"/>
        <family val="1"/>
      </rPr>
      <t>f</t>
    </r>
  </si>
  <si>
    <t>Notification of actual startup</t>
  </si>
  <si>
    <r>
      <t xml:space="preserve">Review of performance test results </t>
    </r>
    <r>
      <rPr>
        <b/>
        <vertAlign val="superscript"/>
        <sz val="10"/>
        <color theme="1"/>
        <rFont val="Times New Roman"/>
        <family val="1"/>
      </rPr>
      <t>g</t>
    </r>
  </si>
  <si>
    <t>Notification of demonstration of  CMS</t>
  </si>
  <si>
    <t xml:space="preserve">Notification of performance test                      </t>
  </si>
  <si>
    <t>Performance tests</t>
  </si>
  <si>
    <r>
      <t>Assumptions</t>
    </r>
    <r>
      <rPr>
        <sz val="10"/>
        <color rgb="FF000000"/>
        <rFont val="Times New Roman"/>
        <family val="1"/>
      </rPr>
      <t>:</t>
    </r>
  </si>
  <si>
    <r>
      <t xml:space="preserve">d </t>
    </r>
    <r>
      <rPr>
        <sz val="10"/>
        <color rgb="FF000000"/>
        <rFont val="Times New Roman"/>
        <family val="1"/>
      </rPr>
      <t xml:space="preserve"> We have assumed that 20 percent of respondents will fail the performance test and will have to repeat it.</t>
    </r>
  </si>
  <si>
    <r>
      <t>e</t>
    </r>
    <r>
      <rPr>
        <sz val="10"/>
        <color rgb="FF000000"/>
        <rFont val="Times New Roman"/>
        <family val="1"/>
      </rPr>
      <t xml:space="preserve">  We have assumed that it will take each respondent two hours one-time per year to review notification of construction/reconstruction report.</t>
    </r>
  </si>
  <si>
    <r>
      <t>f</t>
    </r>
    <r>
      <rPr>
        <sz val="10"/>
        <color rgb="FF000000"/>
        <rFont val="Times New Roman"/>
        <family val="1"/>
      </rPr>
      <t xml:space="preserve">  We have assumed that it will take each respondent two hours one-time per year to review notification of physical/operation changes.</t>
    </r>
  </si>
  <si>
    <r>
      <t>g</t>
    </r>
    <r>
      <rPr>
        <sz val="10"/>
        <color rgb="FF000000"/>
        <rFont val="Times New Roman"/>
        <family val="1"/>
      </rPr>
      <t xml:space="preserve">  We have assumed that it will take each respondent eight hours one-time per year to review the performance test results report.</t>
    </r>
  </si>
  <si>
    <t>responses</t>
  </si>
  <si>
    <t>hr/responses</t>
  </si>
  <si>
    <t>Labor Rates</t>
  </si>
  <si>
    <t>Technical</t>
  </si>
  <si>
    <t>Management</t>
  </si>
  <si>
    <t>Clerical</t>
  </si>
  <si>
    <r>
      <t xml:space="preserve">Total Capital and O&amp;M Cost (rounded) </t>
    </r>
    <r>
      <rPr>
        <b/>
        <vertAlign val="superscript"/>
        <sz val="10"/>
        <color rgb="FF000000"/>
        <rFont val="Times New Roman"/>
        <family val="1"/>
      </rPr>
      <t>l</t>
    </r>
  </si>
  <si>
    <r>
      <t xml:space="preserve">Total Labor Burden and Costs (rounded) </t>
    </r>
    <r>
      <rPr>
        <b/>
        <vertAlign val="superscript"/>
        <sz val="10"/>
        <color rgb="FF000000"/>
        <rFont val="Times New Roman"/>
        <family val="1"/>
      </rPr>
      <t>l</t>
    </r>
  </si>
  <si>
    <r>
      <t xml:space="preserve">TOTAL (rounded) </t>
    </r>
    <r>
      <rPr>
        <b/>
        <vertAlign val="superscript"/>
        <sz val="10"/>
        <color theme="1"/>
        <rFont val="Times New Roman"/>
        <family val="1"/>
      </rPr>
      <t>h</t>
    </r>
  </si>
  <si>
    <r>
      <t xml:space="preserve">h  </t>
    </r>
    <r>
      <rPr>
        <sz val="10"/>
        <color rgb="FF000000"/>
        <rFont val="Times New Roman"/>
        <family val="1"/>
      </rPr>
      <t xml:space="preserve">Totals have been rounded to 3 significant figures. Figures may not add exactly due to rounding. </t>
    </r>
  </si>
  <si>
    <r>
      <t>a</t>
    </r>
    <r>
      <rPr>
        <sz val="10"/>
        <color rgb="FF000000"/>
        <rFont val="Times New Roman"/>
        <family val="1"/>
      </rPr>
      <t xml:space="preserve">  We have assumed that the average number of respondents will be 144 with two sources undergoing reconstruction per year over the three-year period of this ICR. </t>
    </r>
  </si>
  <si>
    <r>
      <t xml:space="preserve">Grand Total (rounded) </t>
    </r>
    <r>
      <rPr>
        <b/>
        <vertAlign val="superscript"/>
        <sz val="10"/>
        <color rgb="FF000000"/>
        <rFont val="Times New Roman"/>
        <family val="1"/>
      </rPr>
      <t>l</t>
    </r>
  </si>
  <si>
    <r>
      <t>b</t>
    </r>
    <r>
      <rPr>
        <sz val="10"/>
        <color rgb="FF000000"/>
        <rFont val="Times New Roman"/>
        <family val="1"/>
      </rPr>
      <t xml:space="preserve">  This ICR uses the following labor rates: $68.37 for managerial, $50.72 for technical,  and $27.46 for clerical labor. These rates are from the Office of Personnel Management (OPM), 2020 General Schedule, which excludes locality rates of pay.  The rates have been increased by 60 percent to account for the benefit packages available to government employees.</t>
    </r>
  </si>
  <si>
    <r>
      <t>b</t>
    </r>
    <r>
      <rPr>
        <sz val="10"/>
        <color rgb="FF000000"/>
        <rFont val="Times New Roman"/>
        <family val="1"/>
      </rPr>
      <t xml:space="preserve">  This ICR uses the following labor rates for privately-owned sources: $148.45 for managerial, $121.46 for technical,  and $60.23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</si>
  <si>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a</t>
    </r>
    <r>
      <rPr>
        <sz val="10"/>
        <color rgb="FF000000"/>
        <rFont val="Times New Roman"/>
        <family val="1"/>
      </rPr>
      <t xml:space="preserve">  We have assumed that the average number of respondents that are subject to the regulation will be 144, with two sources undergoing reconstruction per year over the three-year period of this ICR.</t>
    </r>
  </si>
  <si>
    <r>
      <t xml:space="preserve">d </t>
    </r>
    <r>
      <rPr>
        <sz val="10"/>
        <rFont val="Times New Roman"/>
        <family val="1"/>
      </rPr>
      <t xml:space="preserve"> We have assumed that it will take 72 hours for each respondent to perform the initial performance test.</t>
    </r>
  </si>
  <si>
    <r>
      <t>c</t>
    </r>
    <r>
      <rPr>
        <sz val="10"/>
        <color rgb="FF000000"/>
        <rFont val="Times New Roman"/>
        <family val="1"/>
      </rPr>
      <t xml:space="preserve">  We have assumed that it will take 24 hours for each respondent to perform initial performance test.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</si>
</sst>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18" x14ac:knownFonts="1">
    <font>
      <sz val="11"/>
      <color theme="1"/>
      <name val="Calibri"/>
      <family val="2"/>
      <scheme val="minor"/>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11"/>
      <color theme="1"/>
      <name val="Times New Roman"/>
      <family val="1"/>
    </font>
    <font>
      <b/>
      <sz val="12"/>
      <color theme="1"/>
      <name val="Times New Roman"/>
      <family val="1"/>
    </font>
    <font>
      <sz val="10"/>
      <name val="Times New Roman"/>
      <family val="1"/>
    </font>
    <font>
      <sz val="8"/>
      <name val="Courier"/>
      <family val="3"/>
    </font>
    <font>
      <b/>
      <i/>
      <sz val="10"/>
      <color rgb="FF000000"/>
      <name val="Times New Roman"/>
      <family val="1"/>
    </font>
    <font>
      <i/>
      <sz val="10"/>
      <color rgb="FF000000"/>
      <name val="Times New Roman"/>
      <family val="1"/>
    </font>
    <font>
      <i/>
      <sz val="10"/>
      <color theme="1"/>
      <name val="Times New Roman"/>
      <family val="1"/>
    </font>
    <font>
      <b/>
      <i/>
      <sz val="10"/>
      <color theme="1"/>
      <name val="Times New Roman"/>
      <family val="1"/>
    </font>
    <font>
      <vertAlign val="superscript"/>
      <sz val="1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2" fillId="0" borderId="0"/>
  </cellStyleXfs>
  <cellXfs count="46">
    <xf numFmtId="0" fontId="0" fillId="0" borderId="0" xfId="0"/>
    <xf numFmtId="0" fontId="4" fillId="0" borderId="1" xfId="0" applyFont="1" applyBorder="1" applyAlignment="1">
      <alignment vertical="center"/>
    </xf>
    <xf numFmtId="0" fontId="4" fillId="0" borderId="1" xfId="0" applyFont="1" applyBorder="1" applyAlignment="1">
      <alignment horizontal="center" vertical="center"/>
    </xf>
    <xf numFmtId="8"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8" fontId="1" fillId="0" borderId="1" xfId="0" applyNumberFormat="1"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xf numFmtId="6" fontId="6" fillId="0" borderId="1" xfId="0" applyNumberFormat="1" applyFont="1" applyBorder="1" applyAlignment="1">
      <alignment horizontal="right" vertical="center"/>
    </xf>
    <xf numFmtId="0" fontId="4" fillId="0" borderId="1" xfId="0" applyFont="1" applyBorder="1" applyAlignment="1">
      <alignment horizontal="left" vertical="center" indent="1"/>
    </xf>
    <xf numFmtId="0" fontId="4" fillId="0" borderId="1" xfId="0" applyFont="1" applyBorder="1" applyAlignment="1">
      <alignment horizontal="left" vertical="center" indent="2"/>
    </xf>
    <xf numFmtId="0" fontId="2" fillId="0" borderId="0" xfId="0" applyFont="1" applyAlignment="1">
      <alignment vertical="center"/>
    </xf>
    <xf numFmtId="0" fontId="6" fillId="0" borderId="1" xfId="0" applyFont="1" applyBorder="1" applyAlignment="1">
      <alignment vertical="center"/>
    </xf>
    <xf numFmtId="0" fontId="1" fillId="0" borderId="1" xfId="0" applyFont="1" applyBorder="1" applyAlignment="1">
      <alignment horizontal="left" vertical="center" inden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0" xfId="0" applyFont="1"/>
    <xf numFmtId="0" fontId="1" fillId="0" borderId="0" xfId="0" applyFont="1"/>
    <xf numFmtId="1" fontId="1" fillId="0" borderId="0" xfId="0" applyNumberFormat="1" applyFont="1"/>
    <xf numFmtId="0" fontId="11" fillId="0" borderId="4" xfId="0" applyFont="1" applyBorder="1"/>
    <xf numFmtId="164" fontId="11" fillId="0" borderId="4" xfId="1" applyNumberFormat="1" applyFont="1" applyBorder="1"/>
    <xf numFmtId="0" fontId="11" fillId="0" borderId="1" xfId="0" applyFont="1" applyBorder="1"/>
    <xf numFmtId="164" fontId="11" fillId="0" borderId="1" xfId="1" applyNumberFormat="1" applyFont="1" applyBorder="1"/>
    <xf numFmtId="0" fontId="11" fillId="0" borderId="1" xfId="0" applyFont="1" applyBorder="1" applyAlignment="1">
      <alignment vertical="center"/>
    </xf>
    <xf numFmtId="164" fontId="1" fillId="0" borderId="1" xfId="0" applyNumberFormat="1" applyFont="1" applyBorder="1"/>
    <xf numFmtId="0" fontId="13" fillId="0" borderId="1" xfId="0" applyFont="1" applyBorder="1" applyAlignment="1">
      <alignmen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xf>
    <xf numFmtId="6" fontId="13" fillId="0" borderId="1" xfId="0" applyNumberFormat="1" applyFont="1" applyBorder="1" applyAlignment="1">
      <alignment horizontal="right" vertical="center"/>
    </xf>
    <xf numFmtId="6" fontId="16" fillId="0" borderId="1" xfId="0" applyNumberFormat="1" applyFont="1" applyBorder="1" applyAlignment="1">
      <alignment horizontal="right" vertical="center"/>
    </xf>
    <xf numFmtId="0" fontId="2" fillId="0" borderId="1" xfId="0" applyFont="1" applyBorder="1" applyAlignment="1">
      <alignment horizontal="center" vertical="center" wrapText="1"/>
    </xf>
    <xf numFmtId="0" fontId="10" fillId="0" borderId="0" xfId="0" applyFont="1" applyAlignment="1">
      <alignment horizontal="left" vertical="top" wrapText="1"/>
    </xf>
    <xf numFmtId="0" fontId="11" fillId="0" borderId="1" xfId="0" applyFont="1" applyBorder="1" applyAlignment="1">
      <alignment horizontal="center"/>
    </xf>
    <xf numFmtId="0" fontId="5" fillId="0" borderId="0" xfId="0" applyFont="1" applyAlignment="1">
      <alignment horizontal="left" vertical="top" wrapText="1"/>
    </xf>
    <xf numFmtId="0" fontId="17" fillId="0" borderId="0" xfId="0" applyFont="1" applyFill="1" applyAlignment="1">
      <alignment horizontal="left" vertical="top" wrapText="1"/>
    </xf>
    <xf numFmtId="3" fontId="13"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cellXfs>
  <cellStyles count="2">
    <cellStyle name="Normal" xfId="0" builtinId="0"/>
    <cellStyle name="Normal_HMIWI EG SS" xfId="1" xr:uid="{A1EA0362-0146-4F48-84F4-1F98D88285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tabSelected="1" zoomScale="86" zoomScaleNormal="86" workbookViewId="0">
      <selection activeCell="A43" sqref="A43:I43"/>
    </sheetView>
  </sheetViews>
  <sheetFormatPr defaultColWidth="9.1796875" defaultRowHeight="13" x14ac:dyDescent="0.3"/>
  <cols>
    <col min="1" max="1" width="49.26953125" style="21" customWidth="1"/>
    <col min="2" max="2" width="10.1796875" style="21" customWidth="1"/>
    <col min="3" max="3" width="10.453125" style="21" customWidth="1"/>
    <col min="4" max="4" width="10" style="21" customWidth="1"/>
    <col min="5" max="5" width="11" style="21" customWidth="1"/>
    <col min="6" max="6" width="9.1796875" style="21"/>
    <col min="7" max="7" width="11" style="21" customWidth="1"/>
    <col min="8" max="8" width="9.1796875" style="21"/>
    <col min="9" max="9" width="12.7265625" style="21" customWidth="1"/>
    <col min="10" max="10" width="6.26953125" style="21" customWidth="1"/>
    <col min="11" max="11" width="11.1796875" style="21" customWidth="1"/>
    <col min="12" max="16384" width="9.1796875" style="21"/>
  </cols>
  <sheetData>
    <row r="1" spans="1:12" ht="33" customHeight="1" x14ac:dyDescent="0.3">
      <c r="A1" s="36" t="s">
        <v>0</v>
      </c>
      <c r="B1" s="36"/>
      <c r="C1" s="36"/>
      <c r="D1" s="36"/>
      <c r="E1" s="36"/>
      <c r="F1" s="36"/>
      <c r="G1" s="36"/>
      <c r="H1" s="36"/>
      <c r="I1" s="36"/>
    </row>
    <row r="3" spans="1:12" x14ac:dyDescent="0.3">
      <c r="A3" s="35" t="s">
        <v>1</v>
      </c>
      <c r="B3" s="18" t="s">
        <v>33</v>
      </c>
      <c r="C3" s="18" t="s">
        <v>34</v>
      </c>
      <c r="D3" s="18" t="s">
        <v>59</v>
      </c>
      <c r="E3" s="18" t="s">
        <v>35</v>
      </c>
      <c r="F3" s="18" t="s">
        <v>69</v>
      </c>
      <c r="G3" s="18" t="s">
        <v>70</v>
      </c>
      <c r="H3" s="18" t="s">
        <v>71</v>
      </c>
      <c r="I3" s="18" t="s">
        <v>72</v>
      </c>
    </row>
    <row r="4" spans="1:12" ht="84.75" customHeight="1" x14ac:dyDescent="0.3">
      <c r="A4" s="35"/>
      <c r="B4" s="18" t="s">
        <v>73</v>
      </c>
      <c r="C4" s="18" t="s">
        <v>3</v>
      </c>
      <c r="D4" s="18" t="s">
        <v>74</v>
      </c>
      <c r="E4" s="18" t="s">
        <v>75</v>
      </c>
      <c r="F4" s="18" t="s">
        <v>76</v>
      </c>
      <c r="G4" s="18" t="s">
        <v>77</v>
      </c>
      <c r="H4" s="18" t="s">
        <v>78</v>
      </c>
      <c r="I4" s="18" t="s">
        <v>5</v>
      </c>
    </row>
    <row r="5" spans="1:12" x14ac:dyDescent="0.3">
      <c r="A5" s="1" t="s">
        <v>6</v>
      </c>
      <c r="B5" s="2" t="s">
        <v>7</v>
      </c>
      <c r="C5" s="2"/>
      <c r="D5" s="2"/>
      <c r="E5" s="2"/>
      <c r="F5" s="2"/>
      <c r="G5" s="2"/>
      <c r="H5" s="2"/>
      <c r="I5" s="1" t="s">
        <v>8</v>
      </c>
      <c r="K5" s="37" t="s">
        <v>98</v>
      </c>
      <c r="L5" s="37"/>
    </row>
    <row r="6" spans="1:12" x14ac:dyDescent="0.3">
      <c r="A6" s="1" t="s">
        <v>9</v>
      </c>
      <c r="B6" s="2" t="s">
        <v>7</v>
      </c>
      <c r="C6" s="2"/>
      <c r="D6" s="2"/>
      <c r="E6" s="2"/>
      <c r="F6" s="2"/>
      <c r="G6" s="2"/>
      <c r="H6" s="2"/>
      <c r="I6" s="1" t="s">
        <v>8</v>
      </c>
      <c r="K6" s="27" t="s">
        <v>100</v>
      </c>
      <c r="L6" s="28">
        <v>148.44999999999999</v>
      </c>
    </row>
    <row r="7" spans="1:12" x14ac:dyDescent="0.3">
      <c r="A7" s="1" t="s">
        <v>10</v>
      </c>
      <c r="B7" s="2"/>
      <c r="C7" s="2"/>
      <c r="D7" s="2"/>
      <c r="E7" s="2"/>
      <c r="F7" s="2"/>
      <c r="G7" s="2"/>
      <c r="H7" s="2"/>
      <c r="I7" s="1" t="s">
        <v>8</v>
      </c>
      <c r="K7" s="27" t="s">
        <v>99</v>
      </c>
      <c r="L7" s="28">
        <v>121.46</v>
      </c>
    </row>
    <row r="8" spans="1:12" ht="15.5" x14ac:dyDescent="0.3">
      <c r="A8" s="13" t="s">
        <v>18</v>
      </c>
      <c r="B8" s="2">
        <v>1</v>
      </c>
      <c r="C8" s="2">
        <v>1</v>
      </c>
      <c r="D8" s="2">
        <f>+B8*C8</f>
        <v>1</v>
      </c>
      <c r="E8" s="2">
        <v>144</v>
      </c>
      <c r="F8" s="2">
        <f>+D8*E8</f>
        <v>144</v>
      </c>
      <c r="G8" s="2">
        <f>+F8*0.05</f>
        <v>7.2</v>
      </c>
      <c r="H8" s="2">
        <f>+F8*0.1</f>
        <v>14.4</v>
      </c>
      <c r="I8" s="3">
        <f>+$L$7*F8+$L$6*G8+$L$8*H8</f>
        <v>19426.392</v>
      </c>
      <c r="K8" s="27" t="s">
        <v>101</v>
      </c>
      <c r="L8" s="28">
        <v>60.23</v>
      </c>
    </row>
    <row r="9" spans="1:12" x14ac:dyDescent="0.3">
      <c r="A9" s="13" t="s">
        <v>19</v>
      </c>
      <c r="B9" s="2"/>
      <c r="C9" s="2"/>
      <c r="D9" s="2"/>
      <c r="E9" s="2"/>
      <c r="F9" s="2"/>
      <c r="G9" s="2"/>
      <c r="H9" s="2"/>
      <c r="I9" s="4"/>
    </row>
    <row r="10" spans="1:12" ht="15.5" x14ac:dyDescent="0.3">
      <c r="A10" s="14" t="s">
        <v>38</v>
      </c>
      <c r="B10" s="2">
        <v>72</v>
      </c>
      <c r="C10" s="2">
        <v>1</v>
      </c>
      <c r="D10" s="2">
        <f t="shared" ref="D10:D31" si="0">+B10*C10</f>
        <v>72</v>
      </c>
      <c r="E10" s="2">
        <v>2</v>
      </c>
      <c r="F10" s="2">
        <f t="shared" ref="F10:F21" si="1">+D10*E10</f>
        <v>144</v>
      </c>
      <c r="G10" s="2">
        <f t="shared" ref="G10:G21" si="2">+F10*0.05</f>
        <v>7.2</v>
      </c>
      <c r="H10" s="2">
        <f t="shared" ref="H10:H21" si="3">+F10*0.1</f>
        <v>14.4</v>
      </c>
      <c r="I10" s="3">
        <f>+$L$7*F10+$L$6*G10+$L$8*H10</f>
        <v>19426.392</v>
      </c>
    </row>
    <row r="11" spans="1:12" ht="15.5" x14ac:dyDescent="0.3">
      <c r="A11" s="14" t="s">
        <v>50</v>
      </c>
      <c r="B11" s="2">
        <v>72</v>
      </c>
      <c r="C11" s="2">
        <v>1</v>
      </c>
      <c r="D11" s="2">
        <f t="shared" si="0"/>
        <v>72</v>
      </c>
      <c r="E11" s="2">
        <f>E10*0.2</f>
        <v>0.4</v>
      </c>
      <c r="F11" s="2">
        <f t="shared" si="1"/>
        <v>28.8</v>
      </c>
      <c r="G11" s="2">
        <f t="shared" si="2"/>
        <v>1.4400000000000002</v>
      </c>
      <c r="H11" s="2">
        <f t="shared" si="3"/>
        <v>2.8800000000000003</v>
      </c>
      <c r="I11" s="3">
        <f>+$L$7*F11+$L$6*G11+$L$8*H11</f>
        <v>3885.2783999999997</v>
      </c>
    </row>
    <row r="12" spans="1:12" x14ac:dyDescent="0.3">
      <c r="A12" s="13" t="s">
        <v>20</v>
      </c>
      <c r="B12" s="2" t="s">
        <v>11</v>
      </c>
      <c r="C12" s="2"/>
      <c r="D12" s="2"/>
      <c r="E12" s="2"/>
      <c r="F12" s="2"/>
      <c r="G12" s="2"/>
      <c r="H12" s="2"/>
      <c r="I12" s="4"/>
    </row>
    <row r="13" spans="1:12" x14ac:dyDescent="0.3">
      <c r="A13" s="13" t="s">
        <v>21</v>
      </c>
      <c r="B13" s="2" t="s">
        <v>11</v>
      </c>
      <c r="C13" s="2"/>
      <c r="D13" s="2"/>
      <c r="E13" s="2"/>
      <c r="F13" s="2"/>
      <c r="G13" s="2"/>
      <c r="H13" s="2"/>
      <c r="I13" s="1"/>
    </row>
    <row r="14" spans="1:12" x14ac:dyDescent="0.3">
      <c r="A14" s="13" t="s">
        <v>22</v>
      </c>
      <c r="B14" s="2"/>
      <c r="C14" s="2"/>
      <c r="D14" s="2"/>
      <c r="E14" s="2"/>
      <c r="F14" s="2"/>
      <c r="G14" s="2"/>
      <c r="H14" s="2"/>
      <c r="I14" s="1"/>
    </row>
    <row r="15" spans="1:12" ht="15.5" x14ac:dyDescent="0.3">
      <c r="A15" s="14" t="s">
        <v>39</v>
      </c>
      <c r="B15" s="2">
        <v>2</v>
      </c>
      <c r="C15" s="2">
        <v>1</v>
      </c>
      <c r="D15" s="2">
        <f t="shared" si="0"/>
        <v>2</v>
      </c>
      <c r="E15" s="2">
        <v>2</v>
      </c>
      <c r="F15" s="2">
        <f t="shared" si="1"/>
        <v>4</v>
      </c>
      <c r="G15" s="2">
        <f t="shared" si="2"/>
        <v>0.2</v>
      </c>
      <c r="H15" s="2">
        <f t="shared" si="3"/>
        <v>0.4</v>
      </c>
      <c r="I15" s="3">
        <f>+$L$7*F15+$L$6*G15+$L$8*H15</f>
        <v>539.62199999999996</v>
      </c>
    </row>
    <row r="16" spans="1:12" ht="15.5" x14ac:dyDescent="0.3">
      <c r="A16" s="14" t="s">
        <v>40</v>
      </c>
      <c r="B16" s="2">
        <v>40</v>
      </c>
      <c r="C16" s="2">
        <v>1</v>
      </c>
      <c r="D16" s="2">
        <f t="shared" si="0"/>
        <v>40</v>
      </c>
      <c r="E16" s="2">
        <v>2</v>
      </c>
      <c r="F16" s="2">
        <f t="shared" si="1"/>
        <v>80</v>
      </c>
      <c r="G16" s="2">
        <f t="shared" si="2"/>
        <v>4</v>
      </c>
      <c r="H16" s="2">
        <f t="shared" si="3"/>
        <v>8</v>
      </c>
      <c r="I16" s="3">
        <f>+$L$7*F16+$L$6*G16+$L$8*H16</f>
        <v>10792.439999999999</v>
      </c>
    </row>
    <row r="17" spans="1:9" x14ac:dyDescent="0.3">
      <c r="A17" s="14" t="s">
        <v>23</v>
      </c>
      <c r="B17" s="2">
        <v>2</v>
      </c>
      <c r="C17" s="2">
        <v>1</v>
      </c>
      <c r="D17" s="2">
        <f t="shared" si="0"/>
        <v>2</v>
      </c>
      <c r="E17" s="2">
        <v>2</v>
      </c>
      <c r="F17" s="2">
        <f t="shared" si="1"/>
        <v>4</v>
      </c>
      <c r="G17" s="2">
        <f t="shared" si="2"/>
        <v>0.2</v>
      </c>
      <c r="H17" s="2">
        <f t="shared" si="3"/>
        <v>0.4</v>
      </c>
      <c r="I17" s="3">
        <f>+$L$7*F17+$L$6*G17+$L$8*H17</f>
        <v>539.62199999999996</v>
      </c>
    </row>
    <row r="18" spans="1:9" x14ac:dyDescent="0.3">
      <c r="A18" s="14" t="s">
        <v>24</v>
      </c>
      <c r="B18" s="2">
        <v>2</v>
      </c>
      <c r="C18" s="2">
        <v>1</v>
      </c>
      <c r="D18" s="2">
        <f t="shared" si="0"/>
        <v>2</v>
      </c>
      <c r="E18" s="2">
        <v>2</v>
      </c>
      <c r="F18" s="2">
        <f t="shared" si="1"/>
        <v>4</v>
      </c>
      <c r="G18" s="2">
        <f t="shared" si="2"/>
        <v>0.2</v>
      </c>
      <c r="H18" s="2">
        <f t="shared" si="3"/>
        <v>0.4</v>
      </c>
      <c r="I18" s="3">
        <f>+$L$7*F18+$L$6*G18+$L$8*H18</f>
        <v>539.62199999999996</v>
      </c>
    </row>
    <row r="19" spans="1:9" x14ac:dyDescent="0.3">
      <c r="A19" s="14" t="s">
        <v>25</v>
      </c>
      <c r="B19" s="2" t="s">
        <v>12</v>
      </c>
      <c r="C19" s="2"/>
      <c r="D19" s="2"/>
      <c r="E19" s="2"/>
      <c r="F19" s="2"/>
      <c r="G19" s="2"/>
      <c r="H19" s="2"/>
      <c r="I19" s="4"/>
    </row>
    <row r="20" spans="1:9" ht="15.5" x14ac:dyDescent="0.3">
      <c r="A20" s="14" t="s">
        <v>41</v>
      </c>
      <c r="B20" s="2">
        <v>2</v>
      </c>
      <c r="C20" s="2">
        <v>1</v>
      </c>
      <c r="D20" s="2">
        <f t="shared" si="0"/>
        <v>2</v>
      </c>
      <c r="E20" s="2">
        <v>2</v>
      </c>
      <c r="F20" s="2">
        <f t="shared" si="1"/>
        <v>4</v>
      </c>
      <c r="G20" s="2">
        <f t="shared" si="2"/>
        <v>0.2</v>
      </c>
      <c r="H20" s="2">
        <f t="shared" si="3"/>
        <v>0.4</v>
      </c>
      <c r="I20" s="3">
        <f>+$L$7*F20+$L$6*G20+$L$8*H20</f>
        <v>539.62199999999996</v>
      </c>
    </row>
    <row r="21" spans="1:9" x14ac:dyDescent="0.3">
      <c r="A21" s="14" t="s">
        <v>13</v>
      </c>
      <c r="B21" s="2">
        <v>24</v>
      </c>
      <c r="C21" s="2">
        <v>2</v>
      </c>
      <c r="D21" s="2">
        <f t="shared" si="0"/>
        <v>48</v>
      </c>
      <c r="E21" s="5">
        <v>144</v>
      </c>
      <c r="F21" s="6">
        <f t="shared" si="1"/>
        <v>6912</v>
      </c>
      <c r="G21" s="5">
        <f t="shared" si="2"/>
        <v>345.6</v>
      </c>
      <c r="H21" s="5">
        <f t="shared" si="3"/>
        <v>691.2</v>
      </c>
      <c r="I21" s="7">
        <f>+$L$7*F21+$L$6*G21+$L$8*H21</f>
        <v>932466.81599999988</v>
      </c>
    </row>
    <row r="22" spans="1:9" ht="13.5" x14ac:dyDescent="0.3">
      <c r="A22" s="29" t="s">
        <v>14</v>
      </c>
      <c r="B22" s="30"/>
      <c r="C22" s="30"/>
      <c r="D22" s="31"/>
      <c r="E22" s="32"/>
      <c r="F22" s="40">
        <f>SUM(F5:H21)</f>
        <v>8423.52</v>
      </c>
      <c r="G22" s="40"/>
      <c r="H22" s="40"/>
      <c r="I22" s="33">
        <f>SUM(I5:I21)</f>
        <v>988155.80639999988</v>
      </c>
    </row>
    <row r="23" spans="1:9" x14ac:dyDescent="0.3">
      <c r="A23" s="1" t="s">
        <v>15</v>
      </c>
      <c r="B23" s="2"/>
      <c r="C23" s="2"/>
      <c r="D23" s="2"/>
      <c r="E23" s="2"/>
      <c r="F23" s="2"/>
      <c r="G23" s="2"/>
      <c r="H23" s="2"/>
      <c r="I23" s="1"/>
    </row>
    <row r="24" spans="1:9" x14ac:dyDescent="0.3">
      <c r="A24" s="13" t="s">
        <v>26</v>
      </c>
      <c r="B24" s="2" t="s">
        <v>16</v>
      </c>
      <c r="C24" s="2"/>
      <c r="D24" s="2"/>
      <c r="E24" s="2"/>
      <c r="F24" s="2"/>
      <c r="G24" s="2"/>
      <c r="H24" s="2"/>
      <c r="I24" s="1"/>
    </row>
    <row r="25" spans="1:9" x14ac:dyDescent="0.3">
      <c r="A25" s="13" t="s">
        <v>27</v>
      </c>
      <c r="B25" s="2" t="s">
        <v>11</v>
      </c>
      <c r="C25" s="2"/>
      <c r="D25" s="2"/>
      <c r="E25" s="2"/>
      <c r="F25" s="2"/>
      <c r="G25" s="2"/>
      <c r="H25" s="2"/>
      <c r="I25" s="1" t="s">
        <v>8</v>
      </c>
    </row>
    <row r="26" spans="1:9" x14ac:dyDescent="0.3">
      <c r="A26" s="13" t="s">
        <v>28</v>
      </c>
      <c r="B26" s="2" t="s">
        <v>11</v>
      </c>
      <c r="C26" s="2"/>
      <c r="D26" s="2"/>
      <c r="E26" s="2"/>
      <c r="F26" s="2"/>
      <c r="G26" s="2"/>
      <c r="H26" s="2"/>
      <c r="I26" s="1" t="s">
        <v>8</v>
      </c>
    </row>
    <row r="27" spans="1:9" x14ac:dyDescent="0.3">
      <c r="A27" s="13" t="s">
        <v>29</v>
      </c>
      <c r="B27" s="2" t="s">
        <v>7</v>
      </c>
      <c r="C27" s="2"/>
      <c r="D27" s="2"/>
      <c r="E27" s="2"/>
      <c r="F27" s="2"/>
      <c r="G27" s="2"/>
      <c r="H27" s="2"/>
      <c r="I27" s="1" t="s">
        <v>8</v>
      </c>
    </row>
    <row r="28" spans="1:9" x14ac:dyDescent="0.3">
      <c r="A28" s="13" t="s">
        <v>30</v>
      </c>
      <c r="B28" s="2"/>
      <c r="C28" s="2"/>
      <c r="D28" s="2"/>
      <c r="E28" s="2"/>
      <c r="F28" s="2"/>
      <c r="G28" s="2"/>
      <c r="H28" s="2"/>
      <c r="I28" s="1"/>
    </row>
    <row r="29" spans="1:9" ht="15.5" x14ac:dyDescent="0.3">
      <c r="A29" s="14" t="s">
        <v>42</v>
      </c>
      <c r="B29" s="2">
        <v>0.13</v>
      </c>
      <c r="C29" s="2">
        <v>250</v>
      </c>
      <c r="D29" s="2">
        <f t="shared" si="0"/>
        <v>32.5</v>
      </c>
      <c r="E29" s="5">
        <v>144</v>
      </c>
      <c r="F29" s="6">
        <f t="shared" ref="F29" si="4">+D29*E29</f>
        <v>4680</v>
      </c>
      <c r="G29" s="5">
        <f t="shared" ref="G29:G31" si="5">+F29*0.05</f>
        <v>234</v>
      </c>
      <c r="H29" s="5">
        <f t="shared" ref="H29" si="6">+F29*0.1</f>
        <v>468</v>
      </c>
      <c r="I29" s="7">
        <f>+$L$7*F29+$L$6*G29+$L$8*H29</f>
        <v>631357.74</v>
      </c>
    </row>
    <row r="30" spans="1:9" ht="15.5" x14ac:dyDescent="0.3">
      <c r="A30" s="14" t="s">
        <v>43</v>
      </c>
      <c r="B30" s="2">
        <v>0.25</v>
      </c>
      <c r="C30" s="2">
        <v>250</v>
      </c>
      <c r="D30" s="2">
        <f t="shared" si="0"/>
        <v>62.5</v>
      </c>
      <c r="E30" s="5">
        <v>144</v>
      </c>
      <c r="F30" s="6">
        <f t="shared" ref="F30:F31" si="7">+D30*E30</f>
        <v>9000</v>
      </c>
      <c r="G30" s="5">
        <f t="shared" si="5"/>
        <v>450</v>
      </c>
      <c r="H30" s="5">
        <f t="shared" ref="H30:H31" si="8">+F30*0.1</f>
        <v>900</v>
      </c>
      <c r="I30" s="7">
        <f>+$L$7*F30+$L$6*G30+$L$8*H30</f>
        <v>1214149.5</v>
      </c>
    </row>
    <row r="31" spans="1:9" ht="15.5" x14ac:dyDescent="0.3">
      <c r="A31" s="14" t="s">
        <v>44</v>
      </c>
      <c r="B31" s="2">
        <v>60</v>
      </c>
      <c r="C31" s="2">
        <v>1</v>
      </c>
      <c r="D31" s="2">
        <f t="shared" si="0"/>
        <v>60</v>
      </c>
      <c r="E31" s="5">
        <v>144</v>
      </c>
      <c r="F31" s="6">
        <f t="shared" si="7"/>
        <v>8640</v>
      </c>
      <c r="G31" s="5">
        <f t="shared" si="5"/>
        <v>432</v>
      </c>
      <c r="H31" s="5">
        <f t="shared" si="8"/>
        <v>864</v>
      </c>
      <c r="I31" s="7">
        <f>+$L$7*F31+$L$6*G31+$L$8*H31</f>
        <v>1165583.5199999998</v>
      </c>
    </row>
    <row r="32" spans="1:9" x14ac:dyDescent="0.3">
      <c r="A32" s="13" t="s">
        <v>31</v>
      </c>
      <c r="B32" s="2" t="s">
        <v>7</v>
      </c>
      <c r="C32" s="2"/>
      <c r="D32" s="2"/>
      <c r="E32" s="10"/>
      <c r="F32" s="10"/>
      <c r="G32" s="10"/>
      <c r="H32" s="10"/>
      <c r="I32" s="11"/>
    </row>
    <row r="33" spans="1:12" x14ac:dyDescent="0.3">
      <c r="A33" s="13" t="s">
        <v>32</v>
      </c>
      <c r="B33" s="2" t="s">
        <v>7</v>
      </c>
      <c r="C33" s="2"/>
      <c r="D33" s="2"/>
      <c r="E33" s="10"/>
      <c r="F33" s="10"/>
      <c r="G33" s="10"/>
      <c r="H33" s="10"/>
      <c r="I33" s="11"/>
    </row>
    <row r="34" spans="1:12" ht="13.5" x14ac:dyDescent="0.3">
      <c r="A34" s="29" t="s">
        <v>17</v>
      </c>
      <c r="B34" s="30"/>
      <c r="C34" s="30"/>
      <c r="D34" s="30"/>
      <c r="E34" s="32"/>
      <c r="F34" s="41">
        <f>SUM(F23:H33)</f>
        <v>25668</v>
      </c>
      <c r="G34" s="41"/>
      <c r="H34" s="41"/>
      <c r="I34" s="34">
        <f>SUM(I23:I33)</f>
        <v>3011090.76</v>
      </c>
      <c r="K34" s="21" t="s">
        <v>96</v>
      </c>
      <c r="L34" s="21" t="s">
        <v>97</v>
      </c>
    </row>
    <row r="35" spans="1:12" ht="15" x14ac:dyDescent="0.3">
      <c r="A35" s="8" t="s">
        <v>103</v>
      </c>
      <c r="B35" s="9"/>
      <c r="C35" s="9"/>
      <c r="D35" s="9"/>
      <c r="E35" s="10"/>
      <c r="F35" s="42">
        <f>ROUND(F22+F34,-2)</f>
        <v>34100</v>
      </c>
      <c r="G35" s="42"/>
      <c r="H35" s="42"/>
      <c r="I35" s="12">
        <f>ROUND(I22+I34,-4)</f>
        <v>4000000</v>
      </c>
      <c r="K35" s="21">
        <v>300</v>
      </c>
      <c r="L35" s="22">
        <f>+F35/K35</f>
        <v>113.66666666666667</v>
      </c>
    </row>
    <row r="36" spans="1:12" ht="15" x14ac:dyDescent="0.3">
      <c r="A36" s="8" t="s">
        <v>102</v>
      </c>
      <c r="B36" s="11"/>
      <c r="C36" s="11"/>
      <c r="D36" s="11"/>
      <c r="E36" s="11"/>
      <c r="F36" s="11"/>
      <c r="G36" s="11"/>
      <c r="H36" s="11"/>
      <c r="I36" s="12">
        <f>5040000+200000</f>
        <v>5240000</v>
      </c>
    </row>
    <row r="37" spans="1:12" ht="15" x14ac:dyDescent="0.3">
      <c r="A37" s="8" t="s">
        <v>107</v>
      </c>
      <c r="B37" s="11"/>
      <c r="C37" s="11"/>
      <c r="D37" s="11"/>
      <c r="E37" s="11"/>
      <c r="F37" s="11"/>
      <c r="G37" s="11"/>
      <c r="H37" s="11"/>
      <c r="I37" s="12">
        <f>+ROUND(I35+I36,-4)</f>
        <v>9240000</v>
      </c>
    </row>
    <row r="39" spans="1:12" x14ac:dyDescent="0.3">
      <c r="A39" s="15" t="s">
        <v>36</v>
      </c>
    </row>
    <row r="40" spans="1:12" ht="30.75" customHeight="1" x14ac:dyDescent="0.3">
      <c r="A40" s="38" t="s">
        <v>110</v>
      </c>
      <c r="B40" s="38"/>
      <c r="C40" s="38"/>
      <c r="D40" s="38"/>
      <c r="E40" s="38"/>
      <c r="F40" s="38"/>
      <c r="G40" s="38"/>
      <c r="H40" s="38"/>
      <c r="I40" s="38"/>
    </row>
    <row r="41" spans="1:12" ht="48" customHeight="1" x14ac:dyDescent="0.3">
      <c r="A41" s="38" t="s">
        <v>109</v>
      </c>
      <c r="B41" s="38"/>
      <c r="C41" s="38"/>
      <c r="D41" s="38"/>
      <c r="E41" s="38"/>
      <c r="F41" s="38"/>
      <c r="G41" s="38"/>
      <c r="H41" s="38"/>
      <c r="I41" s="38"/>
    </row>
    <row r="42" spans="1:12" ht="15.5" x14ac:dyDescent="0.3">
      <c r="A42" s="38" t="s">
        <v>37</v>
      </c>
      <c r="B42" s="38"/>
      <c r="C42" s="38"/>
      <c r="D42" s="38"/>
      <c r="E42" s="38"/>
      <c r="F42" s="38"/>
      <c r="G42" s="38"/>
      <c r="H42" s="38"/>
      <c r="I42" s="38"/>
    </row>
    <row r="43" spans="1:12" ht="15.5" x14ac:dyDescent="0.3">
      <c r="A43" s="39" t="s">
        <v>111</v>
      </c>
      <c r="B43" s="39"/>
      <c r="C43" s="39"/>
      <c r="D43" s="39"/>
      <c r="E43" s="39"/>
      <c r="F43" s="39"/>
      <c r="G43" s="39"/>
      <c r="H43" s="39"/>
      <c r="I43" s="39"/>
    </row>
    <row r="44" spans="1:12" ht="15.5" x14ac:dyDescent="0.3">
      <c r="A44" s="38" t="s">
        <v>45</v>
      </c>
      <c r="B44" s="38"/>
      <c r="C44" s="38"/>
      <c r="D44" s="38"/>
      <c r="E44" s="38"/>
      <c r="F44" s="38"/>
      <c r="G44" s="38"/>
      <c r="H44" s="38"/>
      <c r="I44" s="38"/>
    </row>
    <row r="45" spans="1:12" ht="15.5" x14ac:dyDescent="0.3">
      <c r="A45" s="38" t="s">
        <v>52</v>
      </c>
      <c r="B45" s="38"/>
      <c r="C45" s="38"/>
      <c r="D45" s="38"/>
      <c r="E45" s="38"/>
      <c r="F45" s="38"/>
      <c r="G45" s="38"/>
      <c r="H45" s="38"/>
      <c r="I45" s="38"/>
    </row>
    <row r="46" spans="1:12" ht="15.5" x14ac:dyDescent="0.3">
      <c r="A46" s="38" t="s">
        <v>51</v>
      </c>
      <c r="B46" s="38"/>
      <c r="C46" s="38"/>
      <c r="D46" s="38"/>
      <c r="E46" s="38"/>
      <c r="F46" s="38"/>
      <c r="G46" s="38"/>
      <c r="H46" s="38"/>
      <c r="I46" s="38"/>
    </row>
    <row r="47" spans="1:12" ht="15.5" x14ac:dyDescent="0.3">
      <c r="A47" s="38" t="s">
        <v>53</v>
      </c>
      <c r="B47" s="38"/>
      <c r="C47" s="38"/>
      <c r="D47" s="38"/>
      <c r="E47" s="38"/>
      <c r="F47" s="38"/>
      <c r="G47" s="38"/>
      <c r="H47" s="38"/>
      <c r="I47" s="38"/>
    </row>
    <row r="48" spans="1:12" ht="15.5" x14ac:dyDescent="0.3">
      <c r="A48" s="38" t="s">
        <v>46</v>
      </c>
      <c r="B48" s="38"/>
      <c r="C48" s="38"/>
      <c r="D48" s="38"/>
      <c r="E48" s="38"/>
      <c r="F48" s="38"/>
      <c r="G48" s="38"/>
      <c r="H48" s="38"/>
      <c r="I48" s="38"/>
    </row>
    <row r="49" spans="1:9" ht="15.5" x14ac:dyDescent="0.3">
      <c r="A49" s="38" t="s">
        <v>47</v>
      </c>
      <c r="B49" s="38"/>
      <c r="C49" s="38"/>
      <c r="D49" s="38"/>
      <c r="E49" s="38"/>
      <c r="F49" s="38"/>
      <c r="G49" s="38"/>
      <c r="H49" s="38"/>
      <c r="I49" s="38"/>
    </row>
    <row r="50" spans="1:9" ht="15.5" x14ac:dyDescent="0.3">
      <c r="A50" s="38" t="s">
        <v>48</v>
      </c>
      <c r="B50" s="38"/>
      <c r="C50" s="38"/>
      <c r="D50" s="38"/>
      <c r="E50" s="38"/>
      <c r="F50" s="38"/>
      <c r="G50" s="38"/>
      <c r="H50" s="38"/>
      <c r="I50" s="38"/>
    </row>
    <row r="51" spans="1:9" ht="15.5" x14ac:dyDescent="0.3">
      <c r="A51" s="38" t="s">
        <v>49</v>
      </c>
      <c r="B51" s="38"/>
      <c r="C51" s="38"/>
      <c r="D51" s="38"/>
      <c r="E51" s="38"/>
      <c r="F51" s="38"/>
      <c r="G51" s="38"/>
      <c r="H51" s="38"/>
      <c r="I51" s="38"/>
    </row>
  </sheetData>
  <mergeCells count="18">
    <mergeCell ref="A49:I49"/>
    <mergeCell ref="A50:I50"/>
    <mergeCell ref="A51:I51"/>
    <mergeCell ref="A44:I44"/>
    <mergeCell ref="A45:I45"/>
    <mergeCell ref="A46:I46"/>
    <mergeCell ref="A47:I47"/>
    <mergeCell ref="A48:I48"/>
    <mergeCell ref="A42:I42"/>
    <mergeCell ref="A43:I43"/>
    <mergeCell ref="F22:H22"/>
    <mergeCell ref="F34:H34"/>
    <mergeCell ref="F35:H35"/>
    <mergeCell ref="A3:A4"/>
    <mergeCell ref="A1:I1"/>
    <mergeCell ref="K5:L5"/>
    <mergeCell ref="A40:I40"/>
    <mergeCell ref="A41:I4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topLeftCell="A11" zoomScale="115" zoomScaleNormal="115" workbookViewId="0">
      <selection activeCell="A22" sqref="A22:I22"/>
    </sheetView>
  </sheetViews>
  <sheetFormatPr defaultColWidth="9.1796875" defaultRowHeight="14" x14ac:dyDescent="0.3"/>
  <cols>
    <col min="1" max="1" width="40.1796875" style="20" customWidth="1"/>
    <col min="2" max="2" width="9.81640625" style="20" customWidth="1"/>
    <col min="3" max="6" width="9.1796875" style="20"/>
    <col min="7" max="7" width="11.453125" style="20" customWidth="1"/>
    <col min="8" max="8" width="9.1796875" style="20"/>
    <col min="9" max="9" width="10.26953125" style="20" customWidth="1"/>
    <col min="10" max="10" width="4.54296875" style="20" customWidth="1"/>
    <col min="11" max="11" width="10.7265625" style="20" customWidth="1"/>
    <col min="12" max="16384" width="9.1796875" style="20"/>
  </cols>
  <sheetData>
    <row r="1" spans="1:12" ht="30.75" customHeight="1" x14ac:dyDescent="0.3">
      <c r="A1" s="36" t="s">
        <v>54</v>
      </c>
      <c r="B1" s="36"/>
      <c r="C1" s="36"/>
      <c r="D1" s="36"/>
      <c r="E1" s="36"/>
      <c r="F1" s="36"/>
      <c r="G1" s="36"/>
      <c r="H1" s="36"/>
      <c r="I1" s="36"/>
    </row>
    <row r="2" spans="1:12" x14ac:dyDescent="0.3">
      <c r="A2" s="21"/>
      <c r="B2" s="21"/>
      <c r="C2" s="21"/>
      <c r="D2" s="21"/>
      <c r="E2" s="21"/>
      <c r="F2" s="21"/>
      <c r="G2" s="21"/>
      <c r="H2" s="21"/>
      <c r="I2" s="21"/>
      <c r="J2" s="21"/>
      <c r="K2" s="21"/>
    </row>
    <row r="3" spans="1:12" ht="15" customHeight="1" x14ac:dyDescent="0.3">
      <c r="A3" s="43" t="s">
        <v>55</v>
      </c>
      <c r="B3" s="19" t="s">
        <v>56</v>
      </c>
      <c r="C3" s="19" t="s">
        <v>2</v>
      </c>
      <c r="D3" s="19" t="s">
        <v>59</v>
      </c>
      <c r="E3" s="19" t="s">
        <v>61</v>
      </c>
      <c r="F3" s="19" t="s">
        <v>69</v>
      </c>
      <c r="G3" s="19" t="s">
        <v>80</v>
      </c>
      <c r="H3" s="19" t="s">
        <v>63</v>
      </c>
      <c r="I3" s="19" t="s">
        <v>4</v>
      </c>
      <c r="J3" s="21"/>
      <c r="K3" s="21"/>
    </row>
    <row r="4" spans="1:12" ht="78" x14ac:dyDescent="0.3">
      <c r="A4" s="43"/>
      <c r="B4" s="19" t="s">
        <v>57</v>
      </c>
      <c r="C4" s="19" t="s">
        <v>58</v>
      </c>
      <c r="D4" s="19" t="s">
        <v>60</v>
      </c>
      <c r="E4" s="19" t="s">
        <v>62</v>
      </c>
      <c r="F4" s="19" t="s">
        <v>79</v>
      </c>
      <c r="G4" s="19" t="s">
        <v>81</v>
      </c>
      <c r="H4" s="19" t="s">
        <v>64</v>
      </c>
      <c r="I4" s="19" t="s">
        <v>65</v>
      </c>
      <c r="J4" s="21"/>
      <c r="K4" s="21"/>
    </row>
    <row r="5" spans="1:12" x14ac:dyDescent="0.3">
      <c r="A5" s="10" t="s">
        <v>90</v>
      </c>
      <c r="B5" s="5"/>
      <c r="C5" s="5"/>
      <c r="D5" s="5"/>
      <c r="E5" s="5"/>
      <c r="F5" s="5"/>
      <c r="G5" s="10"/>
      <c r="H5" s="10"/>
      <c r="I5" s="10" t="s">
        <v>66</v>
      </c>
      <c r="J5" s="21"/>
      <c r="K5" s="44" t="s">
        <v>98</v>
      </c>
      <c r="L5" s="45"/>
    </row>
    <row r="6" spans="1:12" ht="15" x14ac:dyDescent="0.3">
      <c r="A6" s="17" t="s">
        <v>82</v>
      </c>
      <c r="B6" s="5">
        <v>24</v>
      </c>
      <c r="C6" s="5">
        <v>1</v>
      </c>
      <c r="D6" s="5">
        <f>B6*C6</f>
        <v>24</v>
      </c>
      <c r="E6" s="5">
        <v>2</v>
      </c>
      <c r="F6" s="5">
        <f>+D6*E6</f>
        <v>48</v>
      </c>
      <c r="G6" s="5">
        <f>+F6*0.05</f>
        <v>2.4000000000000004</v>
      </c>
      <c r="H6" s="5">
        <f>+F6*0.1</f>
        <v>4.8000000000000007</v>
      </c>
      <c r="I6" s="7">
        <f>+$L$6*F6+$L$7*G6+$L$8*H6</f>
        <v>2730.4560000000001</v>
      </c>
      <c r="J6" s="21"/>
      <c r="K6" s="23" t="s">
        <v>99</v>
      </c>
      <c r="L6" s="24">
        <v>50.72</v>
      </c>
    </row>
    <row r="7" spans="1:12" x14ac:dyDescent="0.3">
      <c r="A7" s="10" t="s">
        <v>67</v>
      </c>
      <c r="B7" s="10"/>
      <c r="C7" s="10"/>
      <c r="D7" s="5"/>
      <c r="E7" s="10"/>
      <c r="F7" s="5"/>
      <c r="G7" s="5"/>
      <c r="H7" s="5"/>
      <c r="I7" s="7"/>
      <c r="J7" s="21"/>
      <c r="K7" s="25" t="s">
        <v>100</v>
      </c>
      <c r="L7" s="26">
        <v>68.37</v>
      </c>
    </row>
    <row r="8" spans="1:12" ht="15" x14ac:dyDescent="0.3">
      <c r="A8" s="17" t="s">
        <v>83</v>
      </c>
      <c r="B8" s="5">
        <v>24</v>
      </c>
      <c r="C8" s="5">
        <v>1</v>
      </c>
      <c r="D8" s="5">
        <f t="shared" ref="D8:D16" si="0">B8*C8</f>
        <v>24</v>
      </c>
      <c r="E8" s="5">
        <f>E6*0.2</f>
        <v>0.4</v>
      </c>
      <c r="F8" s="5">
        <f t="shared" ref="F8:F16" si="1">+D8*E8</f>
        <v>9.6000000000000014</v>
      </c>
      <c r="G8" s="5">
        <f t="shared" ref="G8:G16" si="2">+F8*0.05</f>
        <v>0.48000000000000009</v>
      </c>
      <c r="H8" s="5">
        <f t="shared" ref="H8:H16" si="3">+F8*0.1</f>
        <v>0.96000000000000019</v>
      </c>
      <c r="I8" s="7">
        <f t="shared" ref="I8:I16" si="4">+$L$6*F8+$L$7*G8+$L$8*H8</f>
        <v>546.09119999999996</v>
      </c>
      <c r="J8" s="21"/>
      <c r="K8" s="25" t="s">
        <v>101</v>
      </c>
      <c r="L8" s="26">
        <v>27.46</v>
      </c>
    </row>
    <row r="9" spans="1:12" x14ac:dyDescent="0.3">
      <c r="A9" s="10" t="s">
        <v>68</v>
      </c>
      <c r="B9" s="10"/>
      <c r="C9" s="10"/>
      <c r="D9" s="5"/>
      <c r="E9" s="10"/>
      <c r="F9" s="5"/>
      <c r="G9" s="5"/>
      <c r="H9" s="5"/>
      <c r="I9" s="7"/>
      <c r="J9" s="21"/>
      <c r="K9" s="21"/>
    </row>
    <row r="10" spans="1:12" ht="15.5" x14ac:dyDescent="0.3">
      <c r="A10" s="17" t="s">
        <v>84</v>
      </c>
      <c r="B10" s="5">
        <v>2</v>
      </c>
      <c r="C10" s="5">
        <v>1</v>
      </c>
      <c r="D10" s="5">
        <f t="shared" si="0"/>
        <v>2</v>
      </c>
      <c r="E10" s="5">
        <v>2</v>
      </c>
      <c r="F10" s="5">
        <f t="shared" si="1"/>
        <v>4</v>
      </c>
      <c r="G10" s="5">
        <f t="shared" si="2"/>
        <v>0.2</v>
      </c>
      <c r="H10" s="5">
        <f t="shared" si="3"/>
        <v>0.4</v>
      </c>
      <c r="I10" s="7">
        <f t="shared" si="4"/>
        <v>227.53800000000001</v>
      </c>
      <c r="J10" s="21"/>
      <c r="K10" s="21"/>
    </row>
    <row r="11" spans="1:12" ht="15.5" x14ac:dyDescent="0.3">
      <c r="A11" s="17" t="s">
        <v>85</v>
      </c>
      <c r="B11" s="5">
        <v>2</v>
      </c>
      <c r="C11" s="5">
        <v>1</v>
      </c>
      <c r="D11" s="5">
        <f t="shared" si="0"/>
        <v>2</v>
      </c>
      <c r="E11" s="5">
        <v>2</v>
      </c>
      <c r="F11" s="5">
        <f t="shared" si="1"/>
        <v>4</v>
      </c>
      <c r="G11" s="5">
        <f t="shared" si="2"/>
        <v>0.2</v>
      </c>
      <c r="H11" s="5">
        <f t="shared" si="3"/>
        <v>0.4</v>
      </c>
      <c r="I11" s="7">
        <f t="shared" si="4"/>
        <v>227.53800000000001</v>
      </c>
      <c r="J11" s="21"/>
      <c r="K11" s="21"/>
    </row>
    <row r="12" spans="1:12" x14ac:dyDescent="0.3">
      <c r="A12" s="17" t="s">
        <v>86</v>
      </c>
      <c r="B12" s="5">
        <v>0.5</v>
      </c>
      <c r="C12" s="5">
        <v>1</v>
      </c>
      <c r="D12" s="5">
        <f t="shared" si="0"/>
        <v>0.5</v>
      </c>
      <c r="E12" s="5">
        <v>2</v>
      </c>
      <c r="F12" s="5">
        <f t="shared" si="1"/>
        <v>1</v>
      </c>
      <c r="G12" s="5">
        <f t="shared" si="2"/>
        <v>0.05</v>
      </c>
      <c r="H12" s="5">
        <f t="shared" si="3"/>
        <v>0.1</v>
      </c>
      <c r="I12" s="7">
        <f t="shared" si="4"/>
        <v>56.884500000000003</v>
      </c>
      <c r="J12" s="21"/>
      <c r="K12" s="21"/>
    </row>
    <row r="13" spans="1:12" x14ac:dyDescent="0.3">
      <c r="A13" s="17" t="s">
        <v>89</v>
      </c>
      <c r="B13" s="5">
        <v>0.5</v>
      </c>
      <c r="C13" s="5">
        <v>1</v>
      </c>
      <c r="D13" s="5">
        <f t="shared" si="0"/>
        <v>0.5</v>
      </c>
      <c r="E13" s="5">
        <v>2</v>
      </c>
      <c r="F13" s="5">
        <f t="shared" si="1"/>
        <v>1</v>
      </c>
      <c r="G13" s="5">
        <f t="shared" si="2"/>
        <v>0.05</v>
      </c>
      <c r="H13" s="5">
        <f t="shared" si="3"/>
        <v>0.1</v>
      </c>
      <c r="I13" s="7">
        <f t="shared" si="4"/>
        <v>56.884500000000003</v>
      </c>
      <c r="J13" s="21"/>
      <c r="K13" s="21"/>
    </row>
    <row r="14" spans="1:12" ht="15" x14ac:dyDescent="0.3">
      <c r="A14" s="17" t="s">
        <v>87</v>
      </c>
      <c r="B14" s="5">
        <v>8</v>
      </c>
      <c r="C14" s="5">
        <v>1</v>
      </c>
      <c r="D14" s="5">
        <f t="shared" si="0"/>
        <v>8</v>
      </c>
      <c r="E14" s="5">
        <v>2</v>
      </c>
      <c r="F14" s="5">
        <f t="shared" si="1"/>
        <v>16</v>
      </c>
      <c r="G14" s="5">
        <f t="shared" si="2"/>
        <v>0.8</v>
      </c>
      <c r="H14" s="5">
        <f t="shared" si="3"/>
        <v>1.6</v>
      </c>
      <c r="I14" s="7">
        <f t="shared" si="4"/>
        <v>910.15200000000004</v>
      </c>
      <c r="J14" s="21"/>
      <c r="K14" s="21"/>
    </row>
    <row r="15" spans="1:12" x14ac:dyDescent="0.3">
      <c r="A15" s="17" t="s">
        <v>88</v>
      </c>
      <c r="B15" s="5">
        <v>0.5</v>
      </c>
      <c r="C15" s="5">
        <v>1</v>
      </c>
      <c r="D15" s="5">
        <f t="shared" si="0"/>
        <v>0.5</v>
      </c>
      <c r="E15" s="5">
        <v>2</v>
      </c>
      <c r="F15" s="5">
        <f t="shared" si="1"/>
        <v>1</v>
      </c>
      <c r="G15" s="5">
        <f t="shared" si="2"/>
        <v>0.05</v>
      </c>
      <c r="H15" s="5">
        <f t="shared" si="3"/>
        <v>0.1</v>
      </c>
      <c r="I15" s="7">
        <f t="shared" si="4"/>
        <v>56.884500000000003</v>
      </c>
      <c r="J15" s="21"/>
      <c r="K15" s="21"/>
    </row>
    <row r="16" spans="1:12" x14ac:dyDescent="0.3">
      <c r="A16" s="17" t="s">
        <v>13</v>
      </c>
      <c r="B16" s="5">
        <v>8</v>
      </c>
      <c r="C16" s="5">
        <v>2</v>
      </c>
      <c r="D16" s="5">
        <f t="shared" si="0"/>
        <v>16</v>
      </c>
      <c r="E16" s="5">
        <v>144</v>
      </c>
      <c r="F16" s="6">
        <f t="shared" si="1"/>
        <v>2304</v>
      </c>
      <c r="G16" s="5">
        <f t="shared" si="2"/>
        <v>115.2</v>
      </c>
      <c r="H16" s="5">
        <f t="shared" si="3"/>
        <v>230.4</v>
      </c>
      <c r="I16" s="7">
        <f t="shared" si="4"/>
        <v>131061.88800000001</v>
      </c>
      <c r="J16" s="21"/>
      <c r="K16" s="21"/>
    </row>
    <row r="17" spans="1:11" ht="15" x14ac:dyDescent="0.3">
      <c r="A17" s="16" t="s">
        <v>104</v>
      </c>
      <c r="B17" s="10"/>
      <c r="C17" s="10"/>
      <c r="D17" s="10"/>
      <c r="E17" s="10"/>
      <c r="F17" s="42">
        <f>ROUND(SUM(F5:H16),-1)</f>
        <v>2750</v>
      </c>
      <c r="G17" s="42"/>
      <c r="H17" s="42"/>
      <c r="I17" s="12">
        <f>ROUND(SUM(I5:I16),-3)</f>
        <v>136000</v>
      </c>
      <c r="J17" s="21"/>
      <c r="K17" s="21"/>
    </row>
    <row r="18" spans="1:11" x14ac:dyDescent="0.3">
      <c r="A18" s="21"/>
      <c r="B18" s="21"/>
      <c r="C18" s="21"/>
      <c r="D18" s="21"/>
      <c r="E18" s="21"/>
      <c r="F18" s="21"/>
      <c r="G18" s="21"/>
      <c r="H18" s="21"/>
      <c r="I18" s="21"/>
      <c r="J18" s="21"/>
      <c r="K18" s="21"/>
    </row>
    <row r="19" spans="1:11" x14ac:dyDescent="0.3">
      <c r="A19" s="15" t="s">
        <v>91</v>
      </c>
      <c r="B19" s="21"/>
      <c r="C19" s="21"/>
      <c r="D19" s="21"/>
      <c r="E19" s="21"/>
      <c r="F19" s="21"/>
      <c r="G19" s="21"/>
      <c r="H19" s="21"/>
      <c r="I19" s="21"/>
      <c r="J19" s="21"/>
      <c r="K19" s="21"/>
    </row>
    <row r="20" spans="1:11" ht="30" customHeight="1" x14ac:dyDescent="0.3">
      <c r="A20" s="38" t="s">
        <v>106</v>
      </c>
      <c r="B20" s="38"/>
      <c r="C20" s="38"/>
      <c r="D20" s="38"/>
      <c r="E20" s="38"/>
      <c r="F20" s="38"/>
      <c r="G20" s="38"/>
      <c r="H20" s="38"/>
      <c r="I20" s="38"/>
      <c r="J20" s="21"/>
      <c r="K20" s="21"/>
    </row>
    <row r="21" spans="1:11" ht="44.25" customHeight="1" x14ac:dyDescent="0.3">
      <c r="A21" s="38" t="s">
        <v>108</v>
      </c>
      <c r="B21" s="38"/>
      <c r="C21" s="38"/>
      <c r="D21" s="38"/>
      <c r="E21" s="38"/>
      <c r="F21" s="38"/>
      <c r="G21" s="38"/>
      <c r="H21" s="38"/>
      <c r="I21" s="38"/>
      <c r="J21" s="21"/>
      <c r="K21" s="21"/>
    </row>
    <row r="22" spans="1:11" ht="15.5" x14ac:dyDescent="0.3">
      <c r="A22" s="38" t="s">
        <v>112</v>
      </c>
      <c r="B22" s="38"/>
      <c r="C22" s="38"/>
      <c r="D22" s="38"/>
      <c r="E22" s="38"/>
      <c r="F22" s="38"/>
      <c r="G22" s="38"/>
      <c r="H22" s="38"/>
      <c r="I22" s="38"/>
      <c r="J22" s="21"/>
      <c r="K22" s="21"/>
    </row>
    <row r="23" spans="1:11" ht="15.5" x14ac:dyDescent="0.3">
      <c r="A23" s="38" t="s">
        <v>92</v>
      </c>
      <c r="B23" s="38"/>
      <c r="C23" s="38"/>
      <c r="D23" s="38"/>
      <c r="E23" s="38"/>
      <c r="F23" s="38"/>
      <c r="G23" s="38"/>
      <c r="H23" s="38"/>
      <c r="I23" s="38"/>
      <c r="J23" s="21"/>
      <c r="K23" s="21"/>
    </row>
    <row r="24" spans="1:11" ht="15.5" x14ac:dyDescent="0.3">
      <c r="A24" s="38" t="s">
        <v>93</v>
      </c>
      <c r="B24" s="38"/>
      <c r="C24" s="38"/>
      <c r="D24" s="38"/>
      <c r="E24" s="38"/>
      <c r="F24" s="38"/>
      <c r="G24" s="38"/>
      <c r="H24" s="38"/>
      <c r="I24" s="38"/>
      <c r="J24" s="21"/>
      <c r="K24" s="21"/>
    </row>
    <row r="25" spans="1:11" ht="15.5" x14ac:dyDescent="0.3">
      <c r="A25" s="38" t="s">
        <v>94</v>
      </c>
      <c r="B25" s="38"/>
      <c r="C25" s="38"/>
      <c r="D25" s="38"/>
      <c r="E25" s="38"/>
      <c r="F25" s="38"/>
      <c r="G25" s="38"/>
      <c r="H25" s="38"/>
      <c r="I25" s="38"/>
      <c r="J25" s="21"/>
      <c r="K25" s="21"/>
    </row>
    <row r="26" spans="1:11" ht="15.5" x14ac:dyDescent="0.3">
      <c r="A26" s="38" t="s">
        <v>95</v>
      </c>
      <c r="B26" s="38"/>
      <c r="C26" s="38"/>
      <c r="D26" s="38"/>
      <c r="E26" s="38"/>
      <c r="F26" s="38"/>
      <c r="G26" s="38"/>
      <c r="H26" s="38"/>
      <c r="I26" s="38"/>
      <c r="J26" s="21"/>
      <c r="K26" s="21"/>
    </row>
    <row r="27" spans="1:11" ht="15.5" x14ac:dyDescent="0.3">
      <c r="A27" s="38" t="s">
        <v>105</v>
      </c>
      <c r="B27" s="38"/>
      <c r="C27" s="38"/>
      <c r="D27" s="38"/>
      <c r="E27" s="38"/>
      <c r="F27" s="38"/>
      <c r="G27" s="38"/>
      <c r="H27" s="38"/>
      <c r="I27" s="38"/>
      <c r="J27" s="21"/>
      <c r="K27" s="21"/>
    </row>
    <row r="28" spans="1:11" x14ac:dyDescent="0.3">
      <c r="A28" s="21"/>
      <c r="B28" s="21"/>
      <c r="C28" s="21"/>
      <c r="D28" s="21"/>
      <c r="E28" s="21"/>
      <c r="F28" s="21"/>
      <c r="G28" s="21"/>
      <c r="H28" s="21"/>
      <c r="I28" s="21"/>
      <c r="J28" s="21"/>
      <c r="K28" s="21"/>
    </row>
    <row r="29" spans="1:11" x14ac:dyDescent="0.3">
      <c r="A29" s="21"/>
      <c r="B29" s="21"/>
      <c r="C29" s="21"/>
      <c r="D29" s="21"/>
      <c r="E29" s="21"/>
      <c r="F29" s="21"/>
      <c r="G29" s="21"/>
      <c r="H29" s="21"/>
      <c r="I29" s="21"/>
      <c r="J29" s="21"/>
      <c r="K29" s="21"/>
    </row>
    <row r="30" spans="1:11" x14ac:dyDescent="0.3">
      <c r="A30" s="21"/>
      <c r="B30" s="21"/>
      <c r="C30" s="21"/>
      <c r="D30" s="21"/>
      <c r="E30" s="21"/>
      <c r="F30" s="21"/>
      <c r="G30" s="21"/>
      <c r="H30" s="21"/>
      <c r="I30" s="21"/>
      <c r="J30" s="21"/>
      <c r="K30" s="21"/>
    </row>
    <row r="31" spans="1:11" x14ac:dyDescent="0.3">
      <c r="A31" s="21"/>
      <c r="B31" s="21"/>
      <c r="C31" s="21"/>
      <c r="D31" s="21"/>
      <c r="E31" s="21"/>
      <c r="F31" s="21"/>
      <c r="G31" s="21"/>
      <c r="H31" s="21"/>
      <c r="I31" s="21"/>
      <c r="J31" s="21"/>
      <c r="K31" s="21"/>
    </row>
  </sheetData>
  <mergeCells count="12">
    <mergeCell ref="A26:I26"/>
    <mergeCell ref="A27:I27"/>
    <mergeCell ref="A21:I21"/>
    <mergeCell ref="A22:I22"/>
    <mergeCell ref="A23:I23"/>
    <mergeCell ref="A24:I24"/>
    <mergeCell ref="A25:I25"/>
    <mergeCell ref="A3:A4"/>
    <mergeCell ref="F17:H17"/>
    <mergeCell ref="A1:I1"/>
    <mergeCell ref="K5:L5"/>
    <mergeCell ref="A20:I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2020-09-28T17:13:52+00:00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0a649cfe-4b5c-4768-8616-91f3c5fa8351" xsi:nil="true"/>
    <Records_x0020_Status xmlns="0a649cfe-4b5c-4768-8616-91f3c5fa8351">Pending</Records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520914f0515d11cab6ef72f21af65cf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28909dbd3eca8fcce87e8707e4f3ed8"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CA2705-EF15-489E-B166-43821EC06D30}">
  <ds:schemaRefs>
    <ds:schemaRef ds:uri="http://schemas.microsoft.com/sharepoint.v3"/>
    <ds:schemaRef ds:uri="4ffa91fb-a0ff-4ac5-b2db-65c790d184a4"/>
    <ds:schemaRef ds:uri="http://schemas.microsoft.com/office/2006/documentManagement/types"/>
    <ds:schemaRef ds:uri="http://purl.org/dc/terms/"/>
    <ds:schemaRef ds:uri="http://schemas.microsoft.com/sharepoint/v3"/>
    <ds:schemaRef ds:uri="http://www.w3.org/XML/1998/namespace"/>
    <ds:schemaRef ds:uri="http://purl.org/dc/elements/1.1/"/>
    <ds:schemaRef ds:uri="http://schemas.openxmlformats.org/package/2006/metadata/core-properties"/>
    <ds:schemaRef ds:uri="http://schemas.microsoft.com/office/infopath/2007/PartnerControls"/>
    <ds:schemaRef ds:uri="http://purl.org/dc/dcmitype/"/>
    <ds:schemaRef ds:uri="0a649cfe-4b5c-4768-8616-91f3c5fa8351"/>
    <ds:schemaRef ds:uri="80377dfa-2fcc-4c15-9433-ebfcd06defd6"/>
    <ds:schemaRef ds:uri="http://schemas.microsoft.com/sharepoint/v3/fields"/>
    <ds:schemaRef ds:uri="http://schemas.microsoft.com/office/2006/metadata/properties"/>
  </ds:schemaRefs>
</ds:datastoreItem>
</file>

<file path=customXml/itemProps2.xml><?xml version="1.0" encoding="utf-8"?>
<ds:datastoreItem xmlns:ds="http://schemas.openxmlformats.org/officeDocument/2006/customXml" ds:itemID="{1590859F-6601-4EA4-838F-484731EB5DD7}">
  <ds:schemaRefs>
    <ds:schemaRef ds:uri="http://schemas.microsoft.com/sharepoint/v3/contenttype/forms"/>
  </ds:schemaRefs>
</ds:datastoreItem>
</file>

<file path=customXml/itemProps3.xml><?xml version="1.0" encoding="utf-8"?>
<ds:datastoreItem xmlns:ds="http://schemas.openxmlformats.org/officeDocument/2006/customXml" ds:itemID="{14398C77-C44F-4435-ADDE-A9593A40D57A}">
  <ds:schemaRefs>
    <ds:schemaRef ds:uri="Microsoft.SharePoint.Taxonomy.ContentTypeSync"/>
  </ds:schemaRefs>
</ds:datastoreItem>
</file>

<file path=customXml/itemProps4.xml><?xml version="1.0" encoding="utf-8"?>
<ds:datastoreItem xmlns:ds="http://schemas.openxmlformats.org/officeDocument/2006/customXml" ds:itemID="{223FF495-3AD8-40B7-817D-EFC95DD96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2017-04-18T13:32:02Z</dcterms:created>
  <dcterms:modified xsi:type="dcterms:W3CDTF">2020-11-30T14:09:58Z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y fmtid="{D5CDD505-2E9C-101B-9397-08002B2CF9AE}" pid="3" name="TaxKeyword">
    <vt:lpwstr/>
  </property>
</Properties>
</file>