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usepa-my.sharepoint.com/personal/wrigley_william_epa_gov/Documents/Desktop/temp/"/>
    </mc:Choice>
  </mc:AlternateContent>
  <xr:revisionPtr revIDLastSave="0" documentId="8_{732C17BB-328F-472C-8BFF-6630266FD36C}" xr6:coauthVersionLast="45" xr6:coauthVersionMax="45" xr10:uidLastSave="{00000000-0000-0000-0000-000000000000}"/>
  <bookViews>
    <workbookView xWindow="-110" yWindow="-110" windowWidth="19420" windowHeight="10420" xr2:uid="{00000000-000D-0000-FFFF-FFFF00000000}"/>
  </bookViews>
  <sheets>
    <sheet name="Table 1" sheetId="1" r:id="rId1"/>
    <sheet name="Table 2" sheetId="2" r:id="rId2"/>
    <sheet name="Capital &amp; O&amp;M" sheetId="4" r:id="rId3"/>
    <sheet name="Total Annual Responses" sheetId="5" r:id="rId4"/>
    <sheet name="Respondents" sheetId="3" r:id="rId5"/>
  </sheets>
  <definedNames>
    <definedName name="_xlnm.Print_Area" localSheetId="4">Respondents!$B$15:$G$26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3" i="1" l="1"/>
  <c r="F11" i="5"/>
  <c r="F16" i="2"/>
  <c r="I16" i="2"/>
  <c r="I32" i="1"/>
  <c r="F32" i="1"/>
  <c r="I23" i="1"/>
  <c r="F23" i="1"/>
  <c r="F33" i="1" s="1"/>
  <c r="C10" i="5"/>
  <c r="C9" i="5"/>
  <c r="C8" i="5"/>
  <c r="C7" i="5"/>
  <c r="H9" i="4"/>
  <c r="E15" i="2"/>
  <c r="E14" i="2"/>
  <c r="E22" i="1"/>
  <c r="E21" i="1"/>
  <c r="D23" i="3"/>
  <c r="G23" i="3"/>
  <c r="I33" i="1" l="1"/>
  <c r="D24" i="3"/>
  <c r="G24" i="3" s="1"/>
  <c r="C26" i="3"/>
  <c r="D8" i="4"/>
  <c r="F12" i="5" l="1"/>
  <c r="F13" i="5" s="1"/>
  <c r="F10" i="5"/>
  <c r="F9" i="5"/>
  <c r="F8" i="5"/>
  <c r="F7" i="5"/>
  <c r="D25" i="3"/>
  <c r="G25" i="3" s="1"/>
  <c r="D11" i="3"/>
  <c r="D12" i="3" s="1"/>
  <c r="G11" i="3"/>
  <c r="G10" i="3"/>
  <c r="E8" i="4"/>
  <c r="E9" i="4" s="1"/>
  <c r="K33" i="1" l="1"/>
  <c r="G12" i="3"/>
  <c r="G26" i="3" s="1"/>
  <c r="G8" i="4" s="1"/>
  <c r="H8" i="4" s="1"/>
  <c r="I34" i="1" s="1"/>
  <c r="D13" i="3"/>
  <c r="F12" i="2"/>
  <c r="G12" i="2" s="1"/>
  <c r="D7" i="2"/>
  <c r="F7" i="2" s="1"/>
  <c r="D9" i="2"/>
  <c r="F9" i="2" s="1"/>
  <c r="D10" i="2"/>
  <c r="F10" i="2" s="1"/>
  <c r="H10" i="2" s="1"/>
  <c r="D11" i="2"/>
  <c r="F11" i="2" s="1"/>
  <c r="D12" i="2"/>
  <c r="D14" i="2"/>
  <c r="F14" i="2" s="1"/>
  <c r="D15" i="2"/>
  <c r="F15" i="2" s="1"/>
  <c r="D6" i="2"/>
  <c r="F6" i="2" s="1"/>
  <c r="G13" i="3" l="1"/>
  <c r="D26" i="3"/>
  <c r="H15" i="2"/>
  <c r="G15" i="2"/>
  <c r="I15" i="2" s="1"/>
  <c r="G14" i="2"/>
  <c r="H14" i="2"/>
  <c r="I14" i="2" s="1"/>
  <c r="H9" i="2"/>
  <c r="G9" i="2"/>
  <c r="H7" i="2"/>
  <c r="G7" i="2"/>
  <c r="I7" i="2" s="1"/>
  <c r="G6" i="2"/>
  <c r="H6" i="2"/>
  <c r="H11" i="2"/>
  <c r="G11" i="2"/>
  <c r="G10" i="2"/>
  <c r="I10" i="2" s="1"/>
  <c r="H12" i="2"/>
  <c r="I12" i="2"/>
  <c r="F11" i="1"/>
  <c r="H11" i="1" s="1"/>
  <c r="F16" i="1"/>
  <c r="G16" i="1" s="1"/>
  <c r="F18" i="1"/>
  <c r="G18" i="1" s="1"/>
  <c r="D10" i="1"/>
  <c r="F10" i="1" s="1"/>
  <c r="G10" i="1" s="1"/>
  <c r="D11" i="1"/>
  <c r="D12" i="1"/>
  <c r="F12" i="1" s="1"/>
  <c r="D16" i="1"/>
  <c r="D17" i="1"/>
  <c r="F17" i="1" s="1"/>
  <c r="D18" i="1"/>
  <c r="D19" i="1"/>
  <c r="F19" i="1" s="1"/>
  <c r="D21" i="1"/>
  <c r="F21" i="1" s="1"/>
  <c r="D22" i="1"/>
  <c r="F22" i="1" s="1"/>
  <c r="G22" i="1" s="1"/>
  <c r="D29" i="1"/>
  <c r="F29" i="1" s="1"/>
  <c r="D8" i="1"/>
  <c r="F8" i="1" s="1"/>
  <c r="I11" i="2" l="1"/>
  <c r="I9" i="2"/>
  <c r="G11" i="1"/>
  <c r="I11" i="1" s="1"/>
  <c r="H19" i="1"/>
  <c r="I19" i="1" s="1"/>
  <c r="G19" i="1"/>
  <c r="H12" i="1"/>
  <c r="G12" i="1"/>
  <c r="G17" i="1"/>
  <c r="H17" i="1"/>
  <c r="I17" i="1"/>
  <c r="H21" i="1"/>
  <c r="G21" i="1"/>
  <c r="H16" i="1"/>
  <c r="I16" i="1" s="1"/>
  <c r="I6" i="2"/>
  <c r="G8" i="1"/>
  <c r="H8" i="1"/>
  <c r="G29" i="1"/>
  <c r="H29" i="1"/>
  <c r="H22" i="1"/>
  <c r="I22" i="1" s="1"/>
  <c r="H18" i="1"/>
  <c r="I18" i="1" s="1"/>
  <c r="H10" i="1"/>
  <c r="I10" i="1" s="1"/>
  <c r="I12" i="1" l="1"/>
  <c r="I8" i="1"/>
  <c r="I21" i="1"/>
  <c r="I29" i="1"/>
  <c r="I35" i="1" l="1"/>
</calcChain>
</file>

<file path=xl/sharedStrings.xml><?xml version="1.0" encoding="utf-8"?>
<sst xmlns="http://schemas.openxmlformats.org/spreadsheetml/2006/main" count="180" uniqueCount="133">
  <si>
    <t>Burden Item</t>
  </si>
  <si>
    <t>A</t>
  </si>
  <si>
    <t>B</t>
  </si>
  <si>
    <t>C</t>
  </si>
  <si>
    <t>D</t>
  </si>
  <si>
    <t>E</t>
  </si>
  <si>
    <t>F</t>
  </si>
  <si>
    <t>G</t>
  </si>
  <si>
    <t>H</t>
  </si>
  <si>
    <t>1.  Applications</t>
  </si>
  <si>
    <t>N/A</t>
  </si>
  <si>
    <t>2.  Survey and Studies</t>
  </si>
  <si>
    <t>3.  Reporting requirements</t>
  </si>
  <si>
    <t>B.  Required activities</t>
  </si>
  <si>
    <t>Initial emissions tests</t>
  </si>
  <si>
    <t>Reference Method 9</t>
  </si>
  <si>
    <t>C.  Create information</t>
  </si>
  <si>
    <t>See 3B</t>
  </si>
  <si>
    <t>D.  Gather existing information</t>
  </si>
  <si>
    <t>See 3E</t>
  </si>
  <si>
    <t>E.  Write report</t>
  </si>
  <si>
    <t>Notification of demonstration of CMS</t>
  </si>
  <si>
    <t>Report of performance test</t>
  </si>
  <si>
    <t>Subtotal for Reporting Requirements</t>
  </si>
  <si>
    <t>4.  Recordkeeping requirements</t>
  </si>
  <si>
    <t>See 3A</t>
  </si>
  <si>
    <t>B.  Plan activities</t>
  </si>
  <si>
    <t>See 4C</t>
  </si>
  <si>
    <t>Implement activities</t>
  </si>
  <si>
    <t>Develop record system</t>
  </si>
  <si>
    <t>D.  Train personnel</t>
  </si>
  <si>
    <t>E.  Audits</t>
  </si>
  <si>
    <t>Subtotal for Recordkeeping Requirements</t>
  </si>
  <si>
    <t>Table 1: Annual Respondent Burden and Cost – NSPS for Electric Utility Steam Generating Units (40 CFR Part 60, Subpart Da) (Renewal)</t>
  </si>
  <si>
    <t>Person-hours per occurrence</t>
  </si>
  <si>
    <t>No. of occurrences per respondent per year</t>
  </si>
  <si>
    <t>Person-hours per respondent per year
(C=AxB)</t>
  </si>
  <si>
    <r>
      <t xml:space="preserve">Respondents per year </t>
    </r>
    <r>
      <rPr>
        <b/>
        <vertAlign val="superscript"/>
        <sz val="10"/>
        <color theme="1"/>
        <rFont val="Times New Roman"/>
        <family val="1"/>
      </rPr>
      <t>a</t>
    </r>
  </si>
  <si>
    <t>Technical hours per year 
(E=CxD)</t>
  </si>
  <si>
    <t>Management hours per year (F=Ex0.05)</t>
  </si>
  <si>
    <t>Clerical hours per year (G=Ex0.10)</t>
  </si>
  <si>
    <t>A.  Familiarize with regulatory requirements</t>
  </si>
  <si>
    <r>
      <t xml:space="preserve">Total cost per year ($) </t>
    </r>
    <r>
      <rPr>
        <b/>
        <vertAlign val="superscript"/>
        <sz val="10"/>
        <color theme="1"/>
        <rFont val="Times New Roman"/>
        <family val="1"/>
      </rPr>
      <t>b</t>
    </r>
  </si>
  <si>
    <r>
      <t xml:space="preserve">A.  Familiarize with regulatory requirements </t>
    </r>
    <r>
      <rPr>
        <vertAlign val="superscript"/>
        <sz val="10"/>
        <color theme="1"/>
        <rFont val="Times New Roman"/>
        <family val="1"/>
      </rPr>
      <t>c</t>
    </r>
  </si>
  <si>
    <t>Assumptions:</t>
  </si>
  <si>
    <r>
      <t xml:space="preserve">c  </t>
    </r>
    <r>
      <rPr>
        <sz val="10"/>
        <color theme="1"/>
        <rFont val="Times New Roman"/>
        <family val="1"/>
      </rPr>
      <t xml:space="preserve">We have assumed that all respondents will have to familiarize with the regulatory requirements each year. </t>
    </r>
  </si>
  <si>
    <r>
      <t xml:space="preserve">Semiannual report </t>
    </r>
    <r>
      <rPr>
        <vertAlign val="superscript"/>
        <sz val="10"/>
        <color theme="1"/>
        <rFont val="Times New Roman"/>
        <family val="1"/>
      </rPr>
      <t>e</t>
    </r>
  </si>
  <si>
    <r>
      <t xml:space="preserve">Quarterly report </t>
    </r>
    <r>
      <rPr>
        <vertAlign val="superscript"/>
        <sz val="10"/>
        <color theme="1"/>
        <rFont val="Times New Roman"/>
        <family val="1"/>
      </rPr>
      <t>f</t>
    </r>
  </si>
  <si>
    <r>
      <t xml:space="preserve">C.  Time to check computer system and calibrate continuous monitor </t>
    </r>
    <r>
      <rPr>
        <vertAlign val="superscript"/>
        <sz val="10"/>
        <color theme="1"/>
        <rFont val="Times New Roman"/>
        <family val="1"/>
      </rPr>
      <t>g</t>
    </r>
  </si>
  <si>
    <r>
      <t xml:space="preserve">GRAND TOTAL (rounded) </t>
    </r>
    <r>
      <rPr>
        <b/>
        <vertAlign val="superscript"/>
        <sz val="10"/>
        <color theme="1"/>
        <rFont val="Times New Roman"/>
        <family val="1"/>
      </rPr>
      <t>h</t>
    </r>
  </si>
  <si>
    <r>
      <t xml:space="preserve">TOTAL CAPITAL AND O&amp;M COST (rounded) </t>
    </r>
    <r>
      <rPr>
        <b/>
        <vertAlign val="superscript"/>
        <sz val="10"/>
        <color theme="1"/>
        <rFont val="Times New Roman"/>
        <family val="1"/>
      </rPr>
      <t>h</t>
    </r>
  </si>
  <si>
    <r>
      <t xml:space="preserve">e </t>
    </r>
    <r>
      <rPr>
        <sz val="10"/>
        <color theme="1"/>
        <rFont val="Times New Roman"/>
        <family val="1"/>
      </rPr>
      <t xml:space="preserve"> We have assumed that 80 percent of respondents will each take 8 hours two times per year to write the semiannual report.</t>
    </r>
  </si>
  <si>
    <r>
      <t xml:space="preserve">f </t>
    </r>
    <r>
      <rPr>
        <sz val="10"/>
        <color theme="1"/>
        <rFont val="Times New Roman"/>
        <family val="1"/>
      </rPr>
      <t xml:space="preserve"> We have assumed that 20 percent of respondents will each take 8 hours four times per year to write the quarterly report.</t>
    </r>
  </si>
  <si>
    <r>
      <t xml:space="preserve">g </t>
    </r>
    <r>
      <rPr>
        <sz val="10"/>
        <color theme="1"/>
        <rFont val="Times New Roman"/>
        <family val="1"/>
      </rPr>
      <t xml:space="preserve"> We have assumed that each respondent will take 30 minutes each day to check computer system and calibrate continuous monitors.</t>
    </r>
  </si>
  <si>
    <r>
      <t xml:space="preserve">h  </t>
    </r>
    <r>
      <rPr>
        <sz val="10"/>
        <color theme="1"/>
        <rFont val="Times New Roman"/>
        <family val="1"/>
      </rPr>
      <t>Totals have been rounded to 3 significant figures. Figures may not add exactly due to rounding.</t>
    </r>
  </si>
  <si>
    <t>(A)</t>
  </si>
  <si>
    <t>(B)</t>
  </si>
  <si>
    <t>(D)</t>
  </si>
  <si>
    <r>
      <t xml:space="preserve">Repeat performance test </t>
    </r>
    <r>
      <rPr>
        <vertAlign val="superscript"/>
        <sz val="10"/>
        <color theme="1"/>
        <rFont val="Times New Roman"/>
        <family val="1"/>
      </rPr>
      <t>d</t>
    </r>
  </si>
  <si>
    <t>(F)</t>
  </si>
  <si>
    <t>(G)</t>
  </si>
  <si>
    <t>Table 2: Average Annual EPA Burden and Cost – NSPS for Electric Utility Steam Generating Units (40 CFR Part 60, Subpart Da) (Renewal)</t>
  </si>
  <si>
    <t>Performance tests</t>
  </si>
  <si>
    <t xml:space="preserve">  </t>
  </si>
  <si>
    <t>New plants</t>
  </si>
  <si>
    <r>
      <t xml:space="preserve">Review startup report </t>
    </r>
    <r>
      <rPr>
        <vertAlign val="superscript"/>
        <sz val="10"/>
        <color theme="1"/>
        <rFont val="Times New Roman"/>
        <family val="1"/>
      </rPr>
      <t>c</t>
    </r>
  </si>
  <si>
    <t>Report Review</t>
  </si>
  <si>
    <t>Notification of actual startup</t>
  </si>
  <si>
    <t>Notification of initial test</t>
  </si>
  <si>
    <t>Notification of CMS demonstration</t>
  </si>
  <si>
    <t>Review excess emissions reports</t>
  </si>
  <si>
    <r>
      <t xml:space="preserve">Semiannual </t>
    </r>
    <r>
      <rPr>
        <vertAlign val="superscript"/>
        <sz val="10"/>
        <color theme="1"/>
        <rFont val="Times New Roman"/>
        <family val="1"/>
      </rPr>
      <t>d</t>
    </r>
  </si>
  <si>
    <r>
      <t xml:space="preserve">Quarterly </t>
    </r>
    <r>
      <rPr>
        <vertAlign val="superscript"/>
        <sz val="10"/>
        <color theme="1"/>
        <rFont val="Times New Roman"/>
        <family val="1"/>
      </rPr>
      <t>e</t>
    </r>
  </si>
  <si>
    <t>Notification of initial performance test</t>
  </si>
  <si>
    <t>Notification of  construction/reconstruction</t>
  </si>
  <si>
    <t>Notification of construction/reconstruction</t>
  </si>
  <si>
    <t>Technical person-hours per occurrence</t>
  </si>
  <si>
    <t>Technical person-hours per respondent per year 
(C=AxB)</t>
  </si>
  <si>
    <t xml:space="preserve">(C) </t>
  </si>
  <si>
    <t xml:space="preserve">(E) </t>
  </si>
  <si>
    <t>(H)</t>
  </si>
  <si>
    <t>Technical hours per year
(E=CxD)</t>
  </si>
  <si>
    <t>Management hours per year
(F=Ex0.05)</t>
  </si>
  <si>
    <t>Clerical hours per year
(G=Ex0.10)</t>
  </si>
  <si>
    <r>
      <t xml:space="preserve"> </t>
    </r>
    <r>
      <rPr>
        <b/>
        <sz val="10"/>
        <color theme="1"/>
        <rFont val="Times New Roman"/>
        <family val="1"/>
      </rPr>
      <t>Assumptions:</t>
    </r>
  </si>
  <si>
    <r>
      <t xml:space="preserve">c </t>
    </r>
    <r>
      <rPr>
        <sz val="10"/>
        <color theme="1"/>
        <rFont val="Times New Roman"/>
        <family val="1"/>
      </rPr>
      <t xml:space="preserve"> We have assumed that it will take 40 hours to review each startup report.</t>
    </r>
  </si>
  <si>
    <r>
      <t xml:space="preserve">d </t>
    </r>
    <r>
      <rPr>
        <sz val="10"/>
        <color theme="1"/>
        <rFont val="Times New Roman"/>
        <family val="1"/>
      </rPr>
      <t xml:space="preserve"> We have assumed that it will take 8 hours two times per year to review each semiannual report.</t>
    </r>
  </si>
  <si>
    <r>
      <t xml:space="preserve">e </t>
    </r>
    <r>
      <rPr>
        <sz val="10"/>
        <color theme="1"/>
        <rFont val="Times New Roman"/>
        <family val="1"/>
      </rPr>
      <t xml:space="preserve"> We have assumed that it will take 8 hours four times per year to review each the quarterly report.</t>
    </r>
  </si>
  <si>
    <r>
      <t xml:space="preserve">f  </t>
    </r>
    <r>
      <rPr>
        <sz val="10"/>
        <color theme="1"/>
        <rFont val="Times New Roman"/>
        <family val="1"/>
      </rPr>
      <t>Totals have been rounded to 3 significant figures. Figures may not add exactly due to rounding.</t>
    </r>
  </si>
  <si>
    <t>responses</t>
  </si>
  <si>
    <t>hr/response</t>
  </si>
  <si>
    <t>Capital/Startup vs. Operation and Maintenance (O&amp;M) Costs</t>
  </si>
  <si>
    <t>Continuous Monitoring Device</t>
  </si>
  <si>
    <t>Capital/Startup Cost for One Respondent</t>
  </si>
  <si>
    <t>(C)</t>
  </si>
  <si>
    <t xml:space="preserve">Number of New Respondents </t>
  </si>
  <si>
    <t>Total Capital/Startup Cost, (B X C)</t>
  </si>
  <si>
    <t>(E)</t>
  </si>
  <si>
    <t>Annual O&amp;M Costs for One Respondent</t>
  </si>
  <si>
    <t>Number of Respondents with O&amp;M</t>
  </si>
  <si>
    <t>Total O&amp;M,</t>
  </si>
  <si>
    <t>(E X F)</t>
  </si>
  <si>
    <t>SO2, PM, and NOx</t>
  </si>
  <si>
    <t>Total (rounded)</t>
  </si>
  <si>
    <t>Number of Respondents</t>
  </si>
  <si>
    <t>Respondents That Submit Reports</t>
  </si>
  <si>
    <t>Respondents That Do Not Submit Any Reports</t>
  </si>
  <si>
    <t>Year</t>
  </si>
  <si>
    <r>
      <t xml:space="preserve">Number of New Respondents </t>
    </r>
    <r>
      <rPr>
        <vertAlign val="superscript"/>
        <sz val="10"/>
        <color rgb="FF000000"/>
        <rFont val="Times New Roman"/>
        <family val="1"/>
      </rPr>
      <t>1</t>
    </r>
  </si>
  <si>
    <t>Number of Existing Respondents</t>
  </si>
  <si>
    <t>Number of Existing Respondents that keep records but do not submit reports</t>
  </si>
  <si>
    <t>Number of Existing Respondents That Are Also New Respondents</t>
  </si>
  <si>
    <t>(E=A+B+C-D)</t>
  </si>
  <si>
    <t>Average</t>
  </si>
  <si>
    <t>OLD - From 1053.12</t>
  </si>
  <si>
    <t>Total Annual Responses</t>
  </si>
  <si>
    <t>Information Collection Activity</t>
  </si>
  <si>
    <t>Number of Responses</t>
  </si>
  <si>
    <t>Number of Existing Respondents That Keep Records But Do Not Submit Reports</t>
  </si>
  <si>
    <t>Notification of construction/ reconstruction</t>
  </si>
  <si>
    <t>Notify of initial performance test</t>
  </si>
  <si>
    <t>Semiannual report</t>
  </si>
  <si>
    <t>Quarterly report</t>
  </si>
  <si>
    <t>Total</t>
  </si>
  <si>
    <t>&lt;--Update Rates</t>
  </si>
  <si>
    <r>
      <t>a</t>
    </r>
    <r>
      <rPr>
        <sz val="10"/>
        <color theme="1"/>
        <rFont val="Times New Roman"/>
        <family val="1"/>
      </rPr>
      <t xml:space="preserve">  We have assumed that there are an average of 732 existing respondents subject to the rule and no new sources that will become subject to the rule over the three-year period of this ICR.</t>
    </r>
  </si>
  <si>
    <r>
      <t xml:space="preserve">b </t>
    </r>
    <r>
      <rPr>
        <sz val="10"/>
        <color theme="1"/>
        <rFont val="Times New Roman"/>
        <family val="1"/>
      </rPr>
      <t xml:space="preserve"> This ICR uses the following labor rates: $121.46 for technical, $148.45 for managerial, and $60.23 for clerical labor.  These rates are from the United States Department of Labor, Bureau of Labor Statistics, March 2020, “Table 2. Civilian workers, by occupational and industry group.”  The rates are from column 1, “Total compensation.”  The rates have been increased by 110 percent to account for the benefit packages available to those employed by private industry.</t>
    </r>
  </si>
  <si>
    <r>
      <t xml:space="preserve">b </t>
    </r>
    <r>
      <rPr>
        <sz val="10"/>
        <color theme="1"/>
        <rFont val="Times New Roman"/>
        <family val="1"/>
      </rPr>
      <t xml:space="preserve"> This ICR uses the following labor rates: $50.72 for technical, $68.37 for managerial, and $27.46 for clerical labor.  These rates are from the Office of Personnel Management (OPM) 2020 General Schedule, which excludes locality rates of pay.  The rates have been increased by 60 percent to account for the benefit packages available to government employees.</t>
    </r>
  </si>
  <si>
    <t>Total Annual Responses
E=(BxC)+D</t>
  </si>
  <si>
    <t>For 1053.13 - Based on the average number of existing respondents from prior ICR, with no new respondents anticipated (reflects closures in industry)</t>
  </si>
  <si>
    <r>
      <t xml:space="preserve">d </t>
    </r>
    <r>
      <rPr>
        <sz val="10"/>
        <color theme="1"/>
        <rFont val="Times New Roman"/>
        <family val="1"/>
      </rPr>
      <t xml:space="preserve"> We have assumed that 20 percent of initial performance tests will be repeated due to failure.</t>
    </r>
  </si>
  <si>
    <r>
      <t xml:space="preserve">TOTAL (rounded) </t>
    </r>
    <r>
      <rPr>
        <b/>
        <vertAlign val="superscript"/>
        <sz val="10"/>
        <color theme="1"/>
        <rFont val="Times New Roman"/>
        <family val="1"/>
      </rPr>
      <t>f</t>
    </r>
  </si>
  <si>
    <r>
      <t xml:space="preserve">TOTAL LABOR BURDEN AND COSTS (rounded) </t>
    </r>
    <r>
      <rPr>
        <b/>
        <vertAlign val="superscript"/>
        <sz val="10"/>
        <color theme="1"/>
        <rFont val="Times New Roman"/>
        <family val="1"/>
      </rPr>
      <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</si>
</sst>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18" x14ac:knownFonts="1">
    <font>
      <sz val="11"/>
      <color theme="1"/>
      <name val="Calibri"/>
      <family val="2"/>
      <scheme val="minor"/>
    </font>
    <font>
      <b/>
      <sz val="11"/>
      <color theme="1"/>
      <name val="Calibri"/>
      <family val="2"/>
      <scheme val="minor"/>
    </font>
    <font>
      <sz val="10"/>
      <color theme="1"/>
      <name val="Times New Roman"/>
      <family val="1"/>
    </font>
    <font>
      <b/>
      <sz val="10"/>
      <color theme="1"/>
      <name val="Times New Roman"/>
      <family val="1"/>
    </font>
    <font>
      <b/>
      <vertAlign val="superscript"/>
      <sz val="10"/>
      <color theme="1"/>
      <name val="Times New Roman"/>
      <family val="1"/>
    </font>
    <font>
      <vertAlign val="superscript"/>
      <sz val="10"/>
      <color theme="1"/>
      <name val="Times New Roman"/>
      <family val="1"/>
    </font>
    <font>
      <b/>
      <i/>
      <sz val="10"/>
      <color theme="1"/>
      <name val="Times New Roman"/>
      <family val="1"/>
    </font>
    <font>
      <b/>
      <sz val="12"/>
      <color theme="1"/>
      <name val="Times New Roman"/>
      <family val="1"/>
    </font>
    <font>
      <sz val="11"/>
      <color rgb="FFFF0000"/>
      <name val="Calibri"/>
      <family val="2"/>
      <scheme val="minor"/>
    </font>
    <font>
      <sz val="12"/>
      <color rgb="FF000000"/>
      <name val="Times New Roman"/>
      <family val="1"/>
    </font>
    <font>
      <b/>
      <sz val="12"/>
      <color rgb="FF000000"/>
      <name val="Times New Roman"/>
      <family val="1"/>
    </font>
    <font>
      <sz val="10"/>
      <color rgb="FF000000"/>
      <name val="Times New Roman"/>
      <family val="1"/>
    </font>
    <font>
      <b/>
      <sz val="10"/>
      <color rgb="FF000000"/>
      <name val="Times New Roman"/>
      <family val="1"/>
    </font>
    <font>
      <sz val="9"/>
      <color rgb="FF000000"/>
      <name val="Times New Roman"/>
      <family val="1"/>
    </font>
    <font>
      <vertAlign val="superscript"/>
      <sz val="10"/>
      <color rgb="FF000000"/>
      <name val="Times New Roman"/>
      <family val="1"/>
    </font>
    <font>
      <sz val="9"/>
      <color theme="1"/>
      <name val="Times New Roman"/>
      <family val="1"/>
    </font>
    <font>
      <b/>
      <sz val="9"/>
      <color rgb="FF000000"/>
      <name val="Times New Roman"/>
      <family val="1"/>
    </font>
    <font>
      <b/>
      <sz val="9"/>
      <color theme="1"/>
      <name val="Times New Roman"/>
      <family val="1"/>
    </font>
  </fonts>
  <fills count="3">
    <fill>
      <patternFill patternType="none"/>
    </fill>
    <fill>
      <patternFill patternType="gray125"/>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FFFFFF"/>
      </bottom>
      <diagonal/>
    </border>
    <border>
      <left/>
      <right/>
      <top/>
      <bottom style="medium">
        <color rgb="FFFFFFFF"/>
      </bottom>
      <diagonal/>
    </border>
    <border>
      <left/>
      <right style="medium">
        <color rgb="FF000000"/>
      </right>
      <top/>
      <bottom style="medium">
        <color rgb="FFFFFFFF"/>
      </bottom>
      <diagonal/>
    </border>
    <border>
      <left style="medium">
        <color rgb="FF000000"/>
      </left>
      <right style="medium">
        <color rgb="FFFFFFFF"/>
      </right>
      <top/>
      <bottom style="medium">
        <color rgb="FFFFFFFF"/>
      </bottom>
      <diagonal/>
    </border>
    <border>
      <left style="medium">
        <color rgb="FF000000"/>
      </left>
      <right style="medium">
        <color rgb="FFFFFFFF"/>
      </right>
      <top/>
      <bottom/>
      <diagonal/>
    </border>
    <border>
      <left/>
      <right style="medium">
        <color rgb="FFFFFFFF"/>
      </right>
      <top/>
      <bottom style="medium">
        <color rgb="FFFFFFFF"/>
      </bottom>
      <diagonal/>
    </border>
    <border>
      <left/>
      <right style="medium">
        <color rgb="FFFFFFFF"/>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rgb="FF000000"/>
      </left>
      <right style="medium">
        <color rgb="FFFFFFFF"/>
      </right>
      <top style="medium">
        <color rgb="FFFFFFFF"/>
      </top>
      <bottom/>
      <diagonal/>
    </border>
    <border>
      <left style="medium">
        <color rgb="FFFFFFFF"/>
      </left>
      <right/>
      <top style="medium">
        <color rgb="FFFFFFFF"/>
      </top>
      <bottom/>
      <diagonal/>
    </border>
    <border>
      <left/>
      <right style="medium">
        <color rgb="FFFFFFFF"/>
      </right>
      <top style="medium">
        <color rgb="FFFFFFFF"/>
      </top>
      <bottom/>
      <diagonal/>
    </border>
    <border>
      <left style="medium">
        <color rgb="FFFFFFFF"/>
      </left>
      <right/>
      <top/>
      <bottom style="medium">
        <color rgb="FFFFFFFF"/>
      </bottom>
      <diagonal/>
    </border>
    <border>
      <left/>
      <right style="medium">
        <color rgb="FF000000"/>
      </right>
      <top style="medium">
        <color rgb="FFFFFFFF"/>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rgb="FFFFFFFF"/>
      </bottom>
      <diagonal/>
    </border>
    <border>
      <left/>
      <right style="thin">
        <color indexed="64"/>
      </right>
      <top/>
      <bottom style="medium">
        <color rgb="FFFFFFFF"/>
      </bottom>
      <diagonal/>
    </border>
    <border>
      <left style="thin">
        <color indexed="64"/>
      </left>
      <right style="medium">
        <color rgb="FFFFFFFF"/>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28">
    <xf numFmtId="0" fontId="0" fillId="0" borderId="0" xfId="0"/>
    <xf numFmtId="0" fontId="1" fillId="0" borderId="0" xfId="0"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top" wrapText="1"/>
    </xf>
    <xf numFmtId="0" fontId="2" fillId="0" borderId="1" xfId="0" applyFont="1" applyBorder="1" applyAlignment="1">
      <alignment horizontal="right" vertical="center" wrapText="1"/>
    </xf>
    <xf numFmtId="0" fontId="2" fillId="0" borderId="1" xfId="0" applyFont="1" applyBorder="1" applyAlignment="1">
      <alignment horizontal="left" vertical="center" wrapText="1" indent="1"/>
    </xf>
    <xf numFmtId="8" fontId="2" fillId="0" borderId="1" xfId="0" applyNumberFormat="1" applyFont="1" applyBorder="1" applyAlignment="1">
      <alignment horizontal="right" vertical="center" wrapText="1"/>
    </xf>
    <xf numFmtId="0" fontId="2" fillId="0" borderId="1" xfId="0" applyFont="1" applyBorder="1" applyAlignment="1">
      <alignment horizontal="left" vertical="center" wrapText="1" indent="2"/>
    </xf>
    <xf numFmtId="3" fontId="2" fillId="0" borderId="1" xfId="0" applyNumberFormat="1" applyFont="1" applyBorder="1" applyAlignment="1">
      <alignment horizontal="center" vertical="center" wrapText="1"/>
    </xf>
    <xf numFmtId="0" fontId="6" fillId="0" borderId="1" xfId="0" applyFont="1" applyBorder="1" applyAlignment="1">
      <alignment vertical="center" wrapText="1"/>
    </xf>
    <xf numFmtId="6" fontId="3" fillId="0" borderId="1" xfId="0" applyNumberFormat="1" applyFont="1" applyBorder="1" applyAlignment="1">
      <alignment horizontal="right" vertical="center" wrapText="1"/>
    </xf>
    <xf numFmtId="0" fontId="3" fillId="0" borderId="1" xfId="0" applyFont="1" applyBorder="1" applyAlignment="1">
      <alignment vertical="center" wrapText="1"/>
    </xf>
    <xf numFmtId="0" fontId="0" fillId="0" borderId="1" xfId="0" applyBorder="1"/>
    <xf numFmtId="0" fontId="5" fillId="0" borderId="0" xfId="0" applyFont="1" applyAlignment="1">
      <alignment horizontal="left" vertical="center"/>
    </xf>
    <xf numFmtId="0" fontId="3" fillId="0" borderId="0" xfId="0" applyFont="1" applyAlignment="1">
      <alignment vertical="center"/>
    </xf>
    <xf numFmtId="6" fontId="2" fillId="0" borderId="1" xfId="0" applyNumberFormat="1" applyFont="1" applyBorder="1" applyAlignment="1">
      <alignment horizontal="right" vertical="center" wrapText="1"/>
    </xf>
    <xf numFmtId="0" fontId="5" fillId="0" borderId="0" xfId="0" applyFont="1"/>
    <xf numFmtId="0" fontId="7" fillId="0" borderId="0" xfId="0" applyFont="1" applyAlignment="1">
      <alignment vertical="center"/>
    </xf>
    <xf numFmtId="0" fontId="5" fillId="0" borderId="0" xfId="0" applyFont="1" applyAlignment="1">
      <alignment vertical="center"/>
    </xf>
    <xf numFmtId="1" fontId="0" fillId="0" borderId="0" xfId="0" applyNumberFormat="1"/>
    <xf numFmtId="0" fontId="8" fillId="0" borderId="0" xfId="0" applyFont="1"/>
    <xf numFmtId="0" fontId="11" fillId="0" borderId="9" xfId="0" applyFont="1" applyBorder="1" applyAlignment="1">
      <alignment horizontal="center" vertical="center" wrapText="1"/>
    </xf>
    <xf numFmtId="0" fontId="11" fillId="0" borderId="9" xfId="0" applyFont="1" applyBorder="1" applyAlignment="1">
      <alignment vertical="center" wrapText="1"/>
    </xf>
    <xf numFmtId="0" fontId="11" fillId="0" borderId="11" xfId="0" applyFont="1" applyBorder="1" applyAlignment="1">
      <alignment vertical="center" wrapText="1"/>
    </xf>
    <xf numFmtId="0" fontId="11" fillId="0" borderId="11" xfId="0" applyFont="1" applyBorder="1" applyAlignment="1">
      <alignment horizontal="center" vertical="center" wrapText="1"/>
    </xf>
    <xf numFmtId="0" fontId="11" fillId="0" borderId="12" xfId="0" applyFont="1" applyBorder="1" applyAlignment="1">
      <alignment vertical="center" wrapText="1"/>
    </xf>
    <xf numFmtId="0" fontId="11" fillId="0" borderId="12" xfId="0" applyFont="1" applyBorder="1" applyAlignment="1">
      <alignment horizontal="center" vertical="center" wrapText="1"/>
    </xf>
    <xf numFmtId="0" fontId="11" fillId="0" borderId="16" xfId="0" applyFont="1" applyBorder="1" applyAlignment="1">
      <alignment vertical="center" wrapText="1"/>
    </xf>
    <xf numFmtId="0" fontId="11" fillId="0" borderId="16" xfId="0" applyFont="1" applyBorder="1" applyAlignment="1">
      <alignment horizontal="center" vertical="center" wrapText="1"/>
    </xf>
    <xf numFmtId="0" fontId="13" fillId="0" borderId="11" xfId="0" applyFont="1" applyBorder="1" applyAlignment="1">
      <alignment vertical="center" wrapText="1"/>
    </xf>
    <xf numFmtId="0" fontId="13" fillId="0" borderId="10" xfId="0" applyFont="1" applyBorder="1" applyAlignment="1">
      <alignment vertical="center" wrapText="1"/>
    </xf>
    <xf numFmtId="0" fontId="13" fillId="0" borderId="9" xfId="0" applyFont="1" applyBorder="1" applyAlignment="1">
      <alignment vertical="center" wrapText="1"/>
    </xf>
    <xf numFmtId="0" fontId="0" fillId="0" borderId="9"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16" xfId="0" applyBorder="1" applyAlignment="1">
      <alignment vertical="top"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0" fillId="0" borderId="0" xfId="0" applyBorder="1"/>
    <xf numFmtId="0" fontId="13"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3" fillId="0" borderId="1" xfId="0" applyFont="1" applyBorder="1" applyAlignment="1">
      <alignment vertical="center" wrapText="1"/>
    </xf>
    <xf numFmtId="0" fontId="16"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Border="1" applyAlignment="1">
      <alignment vertical="center" wrapText="1"/>
    </xf>
    <xf numFmtId="0" fontId="0" fillId="0" borderId="1" xfId="0" applyBorder="1" applyAlignment="1">
      <alignment vertical="top" wrapText="1"/>
    </xf>
    <xf numFmtId="6" fontId="11" fillId="0" borderId="1" xfId="0" applyNumberFormat="1" applyFont="1" applyBorder="1" applyAlignment="1">
      <alignment horizontal="center" vertical="center" wrapText="1"/>
    </xf>
    <xf numFmtId="0" fontId="11" fillId="0" borderId="1" xfId="0" applyFont="1" applyFill="1" applyBorder="1" applyAlignment="1">
      <alignment horizontal="center" vertical="center" wrapText="1"/>
    </xf>
    <xf numFmtId="6" fontId="12"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28" xfId="0" applyFont="1" applyBorder="1" applyAlignment="1">
      <alignment vertical="center" wrapText="1"/>
    </xf>
    <xf numFmtId="0" fontId="11" fillId="0" borderId="29" xfId="0" applyFont="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top" wrapText="1"/>
    </xf>
    <xf numFmtId="6" fontId="0" fillId="0" borderId="0" xfId="0" applyNumberFormat="1"/>
    <xf numFmtId="3" fontId="17" fillId="0" borderId="1" xfId="0" applyNumberFormat="1" applyFont="1" applyBorder="1" applyAlignment="1">
      <alignment horizontal="center" vertical="center" wrapText="1"/>
    </xf>
    <xf numFmtId="0" fontId="11" fillId="0" borderId="32" xfId="0" applyFont="1" applyBorder="1" applyAlignment="1">
      <alignment vertical="center" wrapText="1"/>
    </xf>
    <xf numFmtId="0" fontId="11" fillId="0" borderId="30" xfId="0" applyFont="1" applyBorder="1" applyAlignment="1">
      <alignment vertical="center" wrapText="1"/>
    </xf>
    <xf numFmtId="0" fontId="13" fillId="0" borderId="33" xfId="0" applyFont="1" applyBorder="1" applyAlignment="1">
      <alignment vertical="center" wrapText="1"/>
    </xf>
    <xf numFmtId="0" fontId="13" fillId="0" borderId="34" xfId="0" applyFont="1" applyBorder="1" applyAlignment="1">
      <alignment vertical="center" wrapText="1"/>
    </xf>
    <xf numFmtId="0" fontId="11" fillId="0" borderId="35" xfId="0" applyFont="1" applyBorder="1" applyAlignment="1">
      <alignment vertical="center" wrapText="1"/>
    </xf>
    <xf numFmtId="0" fontId="13" fillId="0" borderId="38" xfId="0" applyFont="1" applyBorder="1" applyAlignment="1">
      <alignment vertical="center" wrapText="1"/>
    </xf>
    <xf numFmtId="0" fontId="11" fillId="0" borderId="39" xfId="0" applyFont="1" applyBorder="1" applyAlignment="1">
      <alignment vertical="center" wrapText="1"/>
    </xf>
    <xf numFmtId="0" fontId="11" fillId="0" borderId="40" xfId="0" applyFont="1" applyBorder="1" applyAlignment="1">
      <alignment vertical="center" wrapText="1"/>
    </xf>
    <xf numFmtId="0" fontId="11" fillId="0" borderId="41"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1" xfId="0" applyFont="1" applyBorder="1" applyAlignment="1">
      <alignment vertical="center" wrapText="1"/>
    </xf>
    <xf numFmtId="0" fontId="0" fillId="0" borderId="42" xfId="0" applyBorder="1" applyAlignment="1">
      <alignment vertical="top" wrapText="1"/>
    </xf>
    <xf numFmtId="0" fontId="13" fillId="0" borderId="4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4" xfId="0" applyFont="1" applyBorder="1" applyAlignment="1">
      <alignment horizontal="center" vertical="center" wrapText="1"/>
    </xf>
    <xf numFmtId="0" fontId="15" fillId="0" borderId="45" xfId="0" applyFont="1" applyBorder="1" applyAlignment="1">
      <alignment horizontal="center" vertical="center" wrapText="1"/>
    </xf>
    <xf numFmtId="3" fontId="0" fillId="0" borderId="0" xfId="0" applyNumberFormat="1" applyFill="1"/>
    <xf numFmtId="0" fontId="13" fillId="0" borderId="46"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48" xfId="0" applyFont="1" applyBorder="1" applyAlignment="1">
      <alignment horizontal="center" vertical="center" wrapText="1"/>
    </xf>
    <xf numFmtId="0" fontId="16" fillId="0" borderId="32"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2" xfId="0" applyFont="1" applyBorder="1" applyAlignment="1">
      <alignment vertical="center" wrapText="1"/>
    </xf>
    <xf numFmtId="1" fontId="2" fillId="0"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1" fontId="13" fillId="0" borderId="1" xfId="0" applyNumberFormat="1" applyFont="1" applyFill="1" applyBorder="1" applyAlignment="1">
      <alignment horizontal="center" vertical="center" wrapText="1"/>
    </xf>
    <xf numFmtId="1" fontId="13" fillId="0" borderId="1" xfId="0" applyNumberFormat="1" applyFont="1" applyBorder="1" applyAlignment="1">
      <alignment horizontal="center" vertical="center" wrapText="1"/>
    </xf>
    <xf numFmtId="3" fontId="13"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 fontId="2" fillId="0" borderId="1" xfId="0" applyNumberFormat="1" applyFont="1" applyBorder="1" applyAlignment="1">
      <alignment vertical="top" wrapText="1"/>
    </xf>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0" fontId="9" fillId="0" borderId="23" xfId="0" applyFont="1" applyBorder="1" applyAlignment="1">
      <alignment vertical="center" wrapText="1"/>
    </xf>
    <xf numFmtId="0" fontId="9" fillId="0" borderId="24" xfId="0" applyFont="1" applyBorder="1" applyAlignment="1">
      <alignment vertical="center" wrapText="1"/>
    </xf>
    <xf numFmtId="0" fontId="9" fillId="0" borderId="25" xfId="0" applyFont="1" applyBorder="1" applyAlignment="1">
      <alignment vertical="center" wrapText="1"/>
    </xf>
    <xf numFmtId="0" fontId="10" fillId="0" borderId="2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7" xfId="0" applyFont="1" applyBorder="1" applyAlignment="1">
      <alignment horizontal="center" vertical="center" wrapText="1"/>
    </xf>
    <xf numFmtId="0" fontId="12" fillId="0" borderId="1" xfId="0" applyFont="1" applyBorder="1" applyAlignment="1">
      <alignment vertical="center" wrapText="1"/>
    </xf>
    <xf numFmtId="0" fontId="10" fillId="0" borderId="3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9" xfId="0" applyFont="1" applyBorder="1" applyAlignment="1">
      <alignment horizontal="center"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15" xfId="0" applyFont="1" applyBorder="1" applyAlignment="1">
      <alignment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36" xfId="0" applyFont="1" applyBorder="1" applyAlignment="1">
      <alignment vertical="center" wrapText="1"/>
    </xf>
    <xf numFmtId="0" fontId="10" fillId="0" borderId="38" xfId="0" applyFont="1" applyBorder="1" applyAlignment="1">
      <alignment vertical="center" wrapText="1"/>
    </xf>
    <xf numFmtId="0" fontId="13" fillId="0" borderId="23" xfId="0" applyFont="1" applyBorder="1" applyAlignment="1">
      <alignment vertical="center" wrapText="1"/>
    </xf>
    <xf numFmtId="0" fontId="13" fillId="0" borderId="25" xfId="0" applyFont="1" applyBorder="1" applyAlignment="1">
      <alignment vertical="center" wrapText="1"/>
    </xf>
    <xf numFmtId="0" fontId="13" fillId="0" borderId="37" xfId="0" applyFont="1" applyBorder="1" applyAlignment="1">
      <alignment vertical="center" wrapText="1"/>
    </xf>
    <xf numFmtId="0" fontId="13" fillId="0" borderId="31" xfId="0" applyFont="1" applyBorder="1" applyAlignment="1">
      <alignment vertical="center" wrapText="1"/>
    </xf>
    <xf numFmtId="0" fontId="13" fillId="0" borderId="16" xfId="0" applyFont="1" applyBorder="1" applyAlignment="1">
      <alignment vertical="center" wrapText="1"/>
    </xf>
    <xf numFmtId="0" fontId="13" fillId="0" borderId="29"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8" xfId="0" applyFont="1" applyBorder="1" applyAlignment="1">
      <alignment vertical="center" wrapText="1"/>
    </xf>
    <xf numFmtId="0" fontId="10" fillId="0" borderId="8" xfId="0" applyFont="1" applyBorder="1" applyAlignment="1">
      <alignment vertical="center" wrapText="1"/>
    </xf>
    <xf numFmtId="0" fontId="13" fillId="0" borderId="19" xfId="0" applyFont="1" applyBorder="1" applyAlignment="1">
      <alignment vertical="center" wrapText="1"/>
    </xf>
    <xf numFmtId="0" fontId="13" fillId="0" borderId="20" xfId="0" applyFont="1" applyBorder="1" applyAlignment="1">
      <alignment vertical="center" wrapText="1"/>
    </xf>
    <xf numFmtId="0" fontId="13" fillId="0" borderId="21" xfId="0" applyFont="1" applyBorder="1" applyAlignment="1">
      <alignment vertical="center" wrapText="1"/>
    </xf>
    <xf numFmtId="0" fontId="13" fillId="0" borderId="10" xfId="0" applyFont="1" applyBorder="1" applyAlignment="1">
      <alignment vertical="center" wrapText="1"/>
    </xf>
    <xf numFmtId="0" fontId="13" fillId="0" borderId="22" xfId="0" applyFont="1" applyBorder="1" applyAlignment="1">
      <alignment vertical="center" wrapText="1"/>
    </xf>
    <xf numFmtId="0" fontId="13" fillId="0" borderId="7"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5"/>
  <sheetViews>
    <sheetView tabSelected="1" zoomScale="90" zoomScaleNormal="90" workbookViewId="0">
      <selection activeCell="A21" sqref="A21"/>
    </sheetView>
  </sheetViews>
  <sheetFormatPr defaultRowHeight="14.5" x14ac:dyDescent="0.35"/>
  <cols>
    <col min="1" max="1" width="57.453125" customWidth="1"/>
    <col min="2" max="2" width="10.1796875" customWidth="1"/>
    <col min="3" max="3" width="11.453125" customWidth="1"/>
    <col min="4" max="4" width="9.7265625" customWidth="1"/>
    <col min="5" max="5" width="10.54296875" customWidth="1"/>
    <col min="7" max="7" width="11.453125" customWidth="1"/>
    <col min="8" max="8" width="9.54296875" customWidth="1"/>
    <col min="9" max="9" width="13.1796875" customWidth="1"/>
  </cols>
  <sheetData>
    <row r="1" spans="1:10" x14ac:dyDescent="0.35">
      <c r="A1" s="1" t="s">
        <v>33</v>
      </c>
    </row>
    <row r="2" spans="1:10" x14ac:dyDescent="0.35">
      <c r="F2">
        <v>121.46</v>
      </c>
      <c r="G2">
        <v>148.44999999999999</v>
      </c>
      <c r="H2">
        <v>60.23</v>
      </c>
      <c r="J2" s="23"/>
    </row>
    <row r="3" spans="1:10" x14ac:dyDescent="0.35">
      <c r="A3" s="90" t="s">
        <v>0</v>
      </c>
      <c r="B3" s="2" t="s">
        <v>1</v>
      </c>
      <c r="C3" s="2" t="s">
        <v>2</v>
      </c>
      <c r="D3" s="2" t="s">
        <v>3</v>
      </c>
      <c r="E3" s="2" t="s">
        <v>4</v>
      </c>
      <c r="F3" s="2" t="s">
        <v>5</v>
      </c>
      <c r="G3" s="2" t="s">
        <v>6</v>
      </c>
      <c r="H3" s="2" t="s">
        <v>7</v>
      </c>
      <c r="I3" s="2" t="s">
        <v>8</v>
      </c>
    </row>
    <row r="4" spans="1:10" ht="65" x14ac:dyDescent="0.35">
      <c r="A4" s="90"/>
      <c r="B4" s="3" t="s">
        <v>34</v>
      </c>
      <c r="C4" s="3" t="s">
        <v>35</v>
      </c>
      <c r="D4" s="3" t="s">
        <v>36</v>
      </c>
      <c r="E4" s="3" t="s">
        <v>37</v>
      </c>
      <c r="F4" s="3" t="s">
        <v>38</v>
      </c>
      <c r="G4" s="3" t="s">
        <v>39</v>
      </c>
      <c r="H4" s="3" t="s">
        <v>40</v>
      </c>
      <c r="I4" s="3" t="s">
        <v>42</v>
      </c>
    </row>
    <row r="5" spans="1:10" x14ac:dyDescent="0.35">
      <c r="A5" s="4" t="s">
        <v>9</v>
      </c>
      <c r="B5" s="5" t="s">
        <v>10</v>
      </c>
      <c r="C5" s="6"/>
      <c r="D5" s="6"/>
      <c r="E5" s="6"/>
      <c r="F5" s="6"/>
      <c r="G5" s="6"/>
      <c r="H5" s="6"/>
      <c r="I5" s="7"/>
    </row>
    <row r="6" spans="1:10" x14ac:dyDescent="0.35">
      <c r="A6" s="4" t="s">
        <v>11</v>
      </c>
      <c r="B6" s="5" t="s">
        <v>10</v>
      </c>
      <c r="C6" s="6"/>
      <c r="D6" s="6"/>
      <c r="E6" s="6"/>
      <c r="F6" s="6"/>
      <c r="G6" s="6"/>
      <c r="H6" s="6"/>
      <c r="I6" s="7"/>
    </row>
    <row r="7" spans="1:10" x14ac:dyDescent="0.35">
      <c r="A7" s="4" t="s">
        <v>12</v>
      </c>
      <c r="B7" s="6"/>
      <c r="C7" s="6"/>
      <c r="D7" s="6"/>
      <c r="E7" s="6"/>
      <c r="F7" s="6"/>
      <c r="G7" s="6"/>
      <c r="H7" s="6"/>
      <c r="I7" s="7"/>
    </row>
    <row r="8" spans="1:10" ht="15.5" x14ac:dyDescent="0.35">
      <c r="A8" s="8" t="s">
        <v>43</v>
      </c>
      <c r="B8" s="5">
        <v>1</v>
      </c>
      <c r="C8" s="5">
        <v>1</v>
      </c>
      <c r="D8" s="5">
        <f>B8*C8</f>
        <v>1</v>
      </c>
      <c r="E8" s="55">
        <v>732</v>
      </c>
      <c r="F8" s="5">
        <f>D8*E8</f>
        <v>732</v>
      </c>
      <c r="G8" s="5">
        <f>+F8*0.05</f>
        <v>36.6</v>
      </c>
      <c r="H8" s="5">
        <f>+F8*0.1</f>
        <v>73.2</v>
      </c>
      <c r="I8" s="9">
        <f>+$F$2*F8+$G$2*G8+$H$2*H8</f>
        <v>98750.826000000001</v>
      </c>
      <c r="J8" s="23"/>
    </row>
    <row r="9" spans="1:10" x14ac:dyDescent="0.35">
      <c r="A9" s="8" t="s">
        <v>13</v>
      </c>
      <c r="B9" s="6"/>
      <c r="C9" s="6"/>
      <c r="D9" s="5"/>
      <c r="E9" s="56"/>
      <c r="F9" s="6"/>
      <c r="G9" s="6"/>
      <c r="H9" s="6"/>
      <c r="I9" s="9"/>
    </row>
    <row r="10" spans="1:10" x14ac:dyDescent="0.35">
      <c r="A10" s="10" t="s">
        <v>14</v>
      </c>
      <c r="B10" s="5">
        <v>160</v>
      </c>
      <c r="C10" s="5">
        <v>1</v>
      </c>
      <c r="D10" s="5">
        <f t="shared" ref="D10:D29" si="0">B10*C10</f>
        <v>160</v>
      </c>
      <c r="E10" s="55">
        <v>0</v>
      </c>
      <c r="F10" s="11">
        <f t="shared" ref="F10:F22" si="1">D10*E10</f>
        <v>0</v>
      </c>
      <c r="G10" s="5">
        <f t="shared" ref="G10:G22" si="2">+F10*0.05</f>
        <v>0</v>
      </c>
      <c r="H10" s="5">
        <f t="shared" ref="H10:H22" si="3">+F10*0.1</f>
        <v>0</v>
      </c>
      <c r="I10" s="18">
        <f t="shared" ref="I10:I22" si="4">+$F$2*F10+$G$2*G10+$H$2*H10</f>
        <v>0</v>
      </c>
      <c r="J10" s="23"/>
    </row>
    <row r="11" spans="1:10" x14ac:dyDescent="0.35">
      <c r="A11" s="10" t="s">
        <v>15</v>
      </c>
      <c r="B11" s="5">
        <v>4</v>
      </c>
      <c r="C11" s="5">
        <v>30</v>
      </c>
      <c r="D11" s="5">
        <f t="shared" si="0"/>
        <v>120</v>
      </c>
      <c r="E11" s="55">
        <v>0</v>
      </c>
      <c r="F11" s="11">
        <f t="shared" si="1"/>
        <v>0</v>
      </c>
      <c r="G11" s="5">
        <f t="shared" si="2"/>
        <v>0</v>
      </c>
      <c r="H11" s="5">
        <f t="shared" si="3"/>
        <v>0</v>
      </c>
      <c r="I11" s="18">
        <f t="shared" si="4"/>
        <v>0</v>
      </c>
      <c r="J11" s="23"/>
    </row>
    <row r="12" spans="1:10" ht="15.5" x14ac:dyDescent="0.35">
      <c r="A12" s="10" t="s">
        <v>58</v>
      </c>
      <c r="B12" s="5">
        <v>60</v>
      </c>
      <c r="C12" s="5">
        <v>0.2</v>
      </c>
      <c r="D12" s="5">
        <f t="shared" si="0"/>
        <v>12</v>
      </c>
      <c r="E12" s="55">
        <v>0</v>
      </c>
      <c r="F12" s="5">
        <f t="shared" si="1"/>
        <v>0</v>
      </c>
      <c r="G12" s="5">
        <f t="shared" si="2"/>
        <v>0</v>
      </c>
      <c r="H12" s="5">
        <f t="shared" si="3"/>
        <v>0</v>
      </c>
      <c r="I12" s="18">
        <f t="shared" si="4"/>
        <v>0</v>
      </c>
      <c r="J12" s="23"/>
    </row>
    <row r="13" spans="1:10" x14ac:dyDescent="0.35">
      <c r="A13" s="8" t="s">
        <v>16</v>
      </c>
      <c r="B13" s="5" t="s">
        <v>17</v>
      </c>
      <c r="C13" s="6"/>
      <c r="D13" s="5"/>
      <c r="E13" s="56"/>
      <c r="F13" s="6"/>
      <c r="G13" s="6"/>
      <c r="H13" s="6"/>
      <c r="I13" s="18"/>
    </row>
    <row r="14" spans="1:10" x14ac:dyDescent="0.35">
      <c r="A14" s="8" t="s">
        <v>18</v>
      </c>
      <c r="B14" s="5" t="s">
        <v>19</v>
      </c>
      <c r="C14" s="6"/>
      <c r="D14" s="5"/>
      <c r="E14" s="56"/>
      <c r="F14" s="6"/>
      <c r="G14" s="6"/>
      <c r="H14" s="6"/>
      <c r="I14" s="18"/>
    </row>
    <row r="15" spans="1:10" x14ac:dyDescent="0.35">
      <c r="A15" s="8" t="s">
        <v>20</v>
      </c>
      <c r="B15" s="6"/>
      <c r="C15" s="6"/>
      <c r="D15" s="5"/>
      <c r="E15" s="56"/>
      <c r="F15" s="6"/>
      <c r="G15" s="6"/>
      <c r="H15" s="6"/>
      <c r="I15" s="18"/>
    </row>
    <row r="16" spans="1:10" x14ac:dyDescent="0.35">
      <c r="A16" s="10" t="s">
        <v>74</v>
      </c>
      <c r="B16" s="5">
        <v>2</v>
      </c>
      <c r="C16" s="5">
        <v>1</v>
      </c>
      <c r="D16" s="5">
        <f t="shared" si="0"/>
        <v>2</v>
      </c>
      <c r="E16" s="55">
        <v>0</v>
      </c>
      <c r="F16" s="5">
        <f t="shared" si="1"/>
        <v>0</v>
      </c>
      <c r="G16" s="5">
        <f t="shared" si="2"/>
        <v>0</v>
      </c>
      <c r="H16" s="5">
        <f t="shared" si="3"/>
        <v>0</v>
      </c>
      <c r="I16" s="18">
        <f t="shared" si="4"/>
        <v>0</v>
      </c>
      <c r="J16" s="23"/>
    </row>
    <row r="17" spans="1:12" x14ac:dyDescent="0.35">
      <c r="A17" s="10" t="s">
        <v>67</v>
      </c>
      <c r="B17" s="5">
        <v>2</v>
      </c>
      <c r="C17" s="5">
        <v>1</v>
      </c>
      <c r="D17" s="5">
        <f t="shared" si="0"/>
        <v>2</v>
      </c>
      <c r="E17" s="55">
        <v>0</v>
      </c>
      <c r="F17" s="5">
        <f t="shared" si="1"/>
        <v>0</v>
      </c>
      <c r="G17" s="5">
        <f t="shared" si="2"/>
        <v>0</v>
      </c>
      <c r="H17" s="5">
        <f t="shared" si="3"/>
        <v>0</v>
      </c>
      <c r="I17" s="18">
        <f t="shared" si="4"/>
        <v>0</v>
      </c>
      <c r="J17" s="23"/>
    </row>
    <row r="18" spans="1:12" x14ac:dyDescent="0.35">
      <c r="A18" s="10" t="s">
        <v>73</v>
      </c>
      <c r="B18" s="5">
        <v>2</v>
      </c>
      <c r="C18" s="5">
        <v>1.2</v>
      </c>
      <c r="D18" s="5">
        <f t="shared" si="0"/>
        <v>2.4</v>
      </c>
      <c r="E18" s="55">
        <v>0</v>
      </c>
      <c r="F18" s="5">
        <f t="shared" si="1"/>
        <v>0</v>
      </c>
      <c r="G18" s="5">
        <f t="shared" si="2"/>
        <v>0</v>
      </c>
      <c r="H18" s="5">
        <f t="shared" si="3"/>
        <v>0</v>
      </c>
      <c r="I18" s="18">
        <f t="shared" si="4"/>
        <v>0</v>
      </c>
      <c r="J18" s="23"/>
    </row>
    <row r="19" spans="1:12" x14ac:dyDescent="0.35">
      <c r="A19" s="10" t="s">
        <v>21</v>
      </c>
      <c r="B19" s="5">
        <v>2</v>
      </c>
      <c r="C19" s="5">
        <v>1</v>
      </c>
      <c r="D19" s="5">
        <f t="shared" si="0"/>
        <v>2</v>
      </c>
      <c r="E19" s="55">
        <v>0</v>
      </c>
      <c r="F19" s="5">
        <f t="shared" si="1"/>
        <v>0</v>
      </c>
      <c r="G19" s="5">
        <f t="shared" si="2"/>
        <v>0</v>
      </c>
      <c r="H19" s="5">
        <f t="shared" si="3"/>
        <v>0</v>
      </c>
      <c r="I19" s="18">
        <f t="shared" si="4"/>
        <v>0</v>
      </c>
      <c r="J19" s="23"/>
    </row>
    <row r="20" spans="1:12" x14ac:dyDescent="0.35">
      <c r="A20" s="10" t="s">
        <v>22</v>
      </c>
      <c r="B20" s="5" t="s">
        <v>17</v>
      </c>
      <c r="C20" s="6"/>
      <c r="D20" s="5"/>
      <c r="E20" s="56"/>
      <c r="F20" s="6"/>
      <c r="G20" s="6"/>
      <c r="H20" s="6"/>
      <c r="I20" s="9"/>
    </row>
    <row r="21" spans="1:12" ht="15.5" x14ac:dyDescent="0.35">
      <c r="A21" s="10" t="s">
        <v>46</v>
      </c>
      <c r="B21" s="5">
        <v>8</v>
      </c>
      <c r="C21" s="5">
        <v>2</v>
      </c>
      <c r="D21" s="5">
        <f t="shared" si="0"/>
        <v>16</v>
      </c>
      <c r="E21" s="83">
        <f>0.8*E8</f>
        <v>585.6</v>
      </c>
      <c r="F21" s="11">
        <f t="shared" si="1"/>
        <v>9369.6</v>
      </c>
      <c r="G21" s="11">
        <f t="shared" si="2"/>
        <v>468.48</v>
      </c>
      <c r="H21" s="11">
        <f t="shared" si="3"/>
        <v>936.96</v>
      </c>
      <c r="I21" s="9">
        <f t="shared" si="4"/>
        <v>1264010.5727999997</v>
      </c>
      <c r="J21" s="23"/>
    </row>
    <row r="22" spans="1:12" ht="15.5" x14ac:dyDescent="0.35">
      <c r="A22" s="10" t="s">
        <v>47</v>
      </c>
      <c r="B22" s="5">
        <v>8</v>
      </c>
      <c r="C22" s="5">
        <v>4</v>
      </c>
      <c r="D22" s="5">
        <f t="shared" si="0"/>
        <v>32</v>
      </c>
      <c r="E22" s="83">
        <f>0.2*E8</f>
        <v>146.4</v>
      </c>
      <c r="F22" s="11">
        <f t="shared" si="1"/>
        <v>4684.8</v>
      </c>
      <c r="G22" s="11">
        <f t="shared" si="2"/>
        <v>234.24</v>
      </c>
      <c r="H22" s="11">
        <f t="shared" si="3"/>
        <v>468.48</v>
      </c>
      <c r="I22" s="9">
        <f t="shared" si="4"/>
        <v>632005.28639999987</v>
      </c>
      <c r="J22" s="23"/>
    </row>
    <row r="23" spans="1:12" x14ac:dyDescent="0.35">
      <c r="A23" s="12" t="s">
        <v>23</v>
      </c>
      <c r="B23" s="6"/>
      <c r="C23" s="6"/>
      <c r="D23" s="5"/>
      <c r="E23" s="56"/>
      <c r="F23" s="91">
        <f>SUM(F8:H22)</f>
        <v>17004.36</v>
      </c>
      <c r="G23" s="91"/>
      <c r="H23" s="91"/>
      <c r="I23" s="13">
        <f>SUM(I8:I22)</f>
        <v>1994766.6851999995</v>
      </c>
    </row>
    <row r="24" spans="1:12" x14ac:dyDescent="0.35">
      <c r="A24" s="4" t="s">
        <v>24</v>
      </c>
      <c r="B24" s="6"/>
      <c r="C24" s="6"/>
      <c r="D24" s="5"/>
      <c r="E24" s="56"/>
      <c r="F24" s="6"/>
      <c r="G24" s="6"/>
      <c r="H24" s="6"/>
      <c r="I24" s="7"/>
    </row>
    <row r="25" spans="1:12" x14ac:dyDescent="0.35">
      <c r="A25" s="8" t="s">
        <v>41</v>
      </c>
      <c r="B25" s="5" t="s">
        <v>25</v>
      </c>
      <c r="C25" s="6"/>
      <c r="D25" s="5"/>
      <c r="E25" s="56"/>
      <c r="F25" s="6"/>
      <c r="G25" s="6"/>
      <c r="H25" s="6"/>
      <c r="I25" s="7"/>
    </row>
    <row r="26" spans="1:12" x14ac:dyDescent="0.35">
      <c r="A26" s="8" t="s">
        <v>26</v>
      </c>
      <c r="B26" s="5" t="s">
        <v>27</v>
      </c>
      <c r="C26" s="6"/>
      <c r="D26" s="5"/>
      <c r="E26" s="56"/>
      <c r="F26" s="6"/>
      <c r="G26" s="6"/>
      <c r="H26" s="6"/>
      <c r="I26" s="7"/>
    </row>
    <row r="27" spans="1:12" x14ac:dyDescent="0.35">
      <c r="A27" s="10" t="s">
        <v>28</v>
      </c>
      <c r="B27" s="5" t="s">
        <v>17</v>
      </c>
      <c r="C27" s="6"/>
      <c r="D27" s="5"/>
      <c r="E27" s="56"/>
      <c r="F27" s="6"/>
      <c r="G27" s="6"/>
      <c r="H27" s="6"/>
      <c r="I27" s="7"/>
    </row>
    <row r="28" spans="1:12" x14ac:dyDescent="0.35">
      <c r="A28" s="10" t="s">
        <v>29</v>
      </c>
      <c r="B28" s="5" t="s">
        <v>10</v>
      </c>
      <c r="C28" s="6"/>
      <c r="D28" s="5"/>
      <c r="E28" s="56"/>
      <c r="F28" s="6"/>
      <c r="G28" s="6"/>
      <c r="H28" s="6"/>
      <c r="I28" s="7"/>
    </row>
    <row r="29" spans="1:12" ht="15.5" x14ac:dyDescent="0.35">
      <c r="A29" s="8" t="s">
        <v>48</v>
      </c>
      <c r="B29" s="5">
        <v>0.5</v>
      </c>
      <c r="C29" s="5">
        <v>365</v>
      </c>
      <c r="D29" s="5">
        <f t="shared" si="0"/>
        <v>182.5</v>
      </c>
      <c r="E29" s="55">
        <v>732</v>
      </c>
      <c r="F29" s="11">
        <f t="shared" ref="F29" si="5">D29*E29</f>
        <v>133590</v>
      </c>
      <c r="G29" s="11">
        <f t="shared" ref="G29" si="6">+F29*0.05</f>
        <v>6679.5</v>
      </c>
      <c r="H29" s="11">
        <f t="shared" ref="H29" si="7">+F29*0.1</f>
        <v>13359</v>
      </c>
      <c r="I29" s="9">
        <f t="shared" ref="I29" si="8">+$F$2*F29+$G$2*G29+$H$2*H29</f>
        <v>18022025.744999997</v>
      </c>
      <c r="J29" s="23"/>
    </row>
    <row r="30" spans="1:12" x14ac:dyDescent="0.35">
      <c r="A30" s="8" t="s">
        <v>30</v>
      </c>
      <c r="B30" s="5" t="s">
        <v>10</v>
      </c>
      <c r="C30" s="6"/>
      <c r="D30" s="5"/>
      <c r="E30" s="6"/>
      <c r="F30" s="6"/>
      <c r="G30" s="6"/>
      <c r="H30" s="6"/>
      <c r="I30" s="7"/>
    </row>
    <row r="31" spans="1:12" x14ac:dyDescent="0.35">
      <c r="A31" s="8" t="s">
        <v>31</v>
      </c>
      <c r="B31" s="5" t="s">
        <v>10</v>
      </c>
      <c r="C31" s="6"/>
      <c r="D31" s="5"/>
      <c r="E31" s="6"/>
      <c r="F31" s="6"/>
      <c r="G31" s="6"/>
      <c r="H31" s="6"/>
      <c r="I31" s="7"/>
    </row>
    <row r="32" spans="1:12" x14ac:dyDescent="0.35">
      <c r="A32" s="12" t="s">
        <v>32</v>
      </c>
      <c r="B32" s="6"/>
      <c r="C32" s="6"/>
      <c r="D32" s="6"/>
      <c r="E32" s="6"/>
      <c r="F32" s="91">
        <f>SUM(F24:H31)</f>
        <v>153628.5</v>
      </c>
      <c r="G32" s="91"/>
      <c r="H32" s="91"/>
      <c r="I32" s="13">
        <f>SUM(I24:I31)</f>
        <v>18022025.744999997</v>
      </c>
      <c r="K32" t="s">
        <v>89</v>
      </c>
      <c r="L32" t="s">
        <v>90</v>
      </c>
    </row>
    <row r="33" spans="1:12" ht="15" x14ac:dyDescent="0.35">
      <c r="A33" s="14" t="s">
        <v>132</v>
      </c>
      <c r="B33" s="14"/>
      <c r="C33" s="14"/>
      <c r="D33" s="14"/>
      <c r="E33" s="14"/>
      <c r="F33" s="91">
        <f>ROUND(F23+F32,-3)</f>
        <v>171000</v>
      </c>
      <c r="G33" s="91"/>
      <c r="H33" s="91"/>
      <c r="I33" s="13">
        <f>ROUND(I23+I32,-5)</f>
        <v>20000000</v>
      </c>
      <c r="K33" s="75">
        <f>'Total Annual Responses'!F13</f>
        <v>1756</v>
      </c>
      <c r="L33" s="22">
        <f>F33/K33</f>
        <v>97.380410022779046</v>
      </c>
    </row>
    <row r="34" spans="1:12" ht="15" x14ac:dyDescent="0.35">
      <c r="A34" s="14" t="s">
        <v>50</v>
      </c>
      <c r="B34" s="15"/>
      <c r="C34" s="15"/>
      <c r="D34" s="15"/>
      <c r="E34" s="15"/>
      <c r="F34" s="15"/>
      <c r="G34" s="15"/>
      <c r="H34" s="15"/>
      <c r="I34" s="13">
        <f>ROUND('Capital &amp; O&amp;M'!H9,-5)</f>
        <v>11000000</v>
      </c>
    </row>
    <row r="35" spans="1:12" ht="15" x14ac:dyDescent="0.35">
      <c r="A35" s="14" t="s">
        <v>49</v>
      </c>
      <c r="B35" s="15"/>
      <c r="C35" s="15"/>
      <c r="D35" s="15"/>
      <c r="E35" s="15"/>
      <c r="F35" s="15"/>
      <c r="G35" s="15"/>
      <c r="H35" s="15"/>
      <c r="I35" s="13">
        <f>ROUND(SUM(I33:I34),-5)</f>
        <v>31000000</v>
      </c>
    </row>
    <row r="37" spans="1:12" x14ac:dyDescent="0.35">
      <c r="A37" s="17" t="s">
        <v>44</v>
      </c>
    </row>
    <row r="38" spans="1:12" ht="15.5" x14ac:dyDescent="0.35">
      <c r="A38" s="16" t="s">
        <v>125</v>
      </c>
    </row>
    <row r="39" spans="1:12" ht="15.5" x14ac:dyDescent="0.35">
      <c r="A39" s="16" t="s">
        <v>126</v>
      </c>
    </row>
    <row r="40" spans="1:12" ht="15.5" x14ac:dyDescent="0.35">
      <c r="A40" s="16" t="s">
        <v>45</v>
      </c>
    </row>
    <row r="41" spans="1:12" ht="15.5" x14ac:dyDescent="0.35">
      <c r="A41" s="16" t="s">
        <v>130</v>
      </c>
    </row>
    <row r="42" spans="1:12" ht="15.5" x14ac:dyDescent="0.35">
      <c r="A42" s="16" t="s">
        <v>51</v>
      </c>
    </row>
    <row r="43" spans="1:12" ht="15.5" x14ac:dyDescent="0.35">
      <c r="A43" s="16" t="s">
        <v>52</v>
      </c>
    </row>
    <row r="44" spans="1:12" ht="15.5" x14ac:dyDescent="0.35">
      <c r="A44" s="16" t="s">
        <v>53</v>
      </c>
    </row>
    <row r="45" spans="1:12" ht="15.5" x14ac:dyDescent="0.35">
      <c r="A45" s="16" t="s">
        <v>54</v>
      </c>
    </row>
  </sheetData>
  <mergeCells count="4">
    <mergeCell ref="A3:A4"/>
    <mergeCell ref="F23:H23"/>
    <mergeCell ref="F32:H32"/>
    <mergeCell ref="F33:H3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4"/>
  <sheetViews>
    <sheetView workbookViewId="0">
      <selection activeCell="A16" sqref="A16"/>
    </sheetView>
  </sheetViews>
  <sheetFormatPr defaultRowHeight="14.5" x14ac:dyDescent="0.35"/>
  <cols>
    <col min="1" max="1" width="42.453125" customWidth="1"/>
    <col min="2" max="2" width="14.1796875" customWidth="1"/>
    <col min="3" max="3" width="12.1796875" customWidth="1"/>
    <col min="4" max="4" width="12.26953125" customWidth="1"/>
    <col min="5" max="5" width="11" customWidth="1"/>
    <col min="6" max="6" width="11.81640625" customWidth="1"/>
    <col min="7" max="7" width="14" bestFit="1" customWidth="1"/>
    <col min="8" max="8" width="9.453125" customWidth="1"/>
    <col min="9" max="9" width="12.453125" customWidth="1"/>
  </cols>
  <sheetData>
    <row r="1" spans="1:10" x14ac:dyDescent="0.35">
      <c r="A1" s="1" t="s">
        <v>61</v>
      </c>
    </row>
    <row r="2" spans="1:10" x14ac:dyDescent="0.35">
      <c r="F2">
        <v>50.72</v>
      </c>
      <c r="G2">
        <v>68.37</v>
      </c>
      <c r="H2">
        <v>27.46</v>
      </c>
      <c r="J2" t="s">
        <v>124</v>
      </c>
    </row>
    <row r="3" spans="1:10" x14ac:dyDescent="0.35">
      <c r="A3" s="90" t="s">
        <v>0</v>
      </c>
      <c r="B3" s="2" t="s">
        <v>55</v>
      </c>
      <c r="C3" s="2" t="s">
        <v>56</v>
      </c>
      <c r="D3" s="2" t="s">
        <v>78</v>
      </c>
      <c r="E3" s="2" t="s">
        <v>57</v>
      </c>
      <c r="F3" s="2" t="s">
        <v>79</v>
      </c>
      <c r="G3" s="2" t="s">
        <v>59</v>
      </c>
      <c r="H3" s="2" t="s">
        <v>60</v>
      </c>
      <c r="I3" s="2" t="s">
        <v>80</v>
      </c>
    </row>
    <row r="4" spans="1:10" ht="65" x14ac:dyDescent="0.35">
      <c r="A4" s="90"/>
      <c r="B4" s="3" t="s">
        <v>76</v>
      </c>
      <c r="C4" s="3" t="s">
        <v>35</v>
      </c>
      <c r="D4" s="3" t="s">
        <v>77</v>
      </c>
      <c r="E4" s="3" t="s">
        <v>37</v>
      </c>
      <c r="F4" s="3" t="s">
        <v>81</v>
      </c>
      <c r="G4" s="3" t="s">
        <v>82</v>
      </c>
      <c r="H4" s="3" t="s">
        <v>83</v>
      </c>
      <c r="I4" s="3" t="s">
        <v>42</v>
      </c>
    </row>
    <row r="5" spans="1:10" x14ac:dyDescent="0.35">
      <c r="A5" s="4" t="s">
        <v>62</v>
      </c>
      <c r="B5" s="6"/>
      <c r="C5" s="6"/>
      <c r="D5" s="6"/>
      <c r="E5" s="6"/>
      <c r="F5" s="6"/>
      <c r="G5" s="6"/>
      <c r="H5" s="6"/>
      <c r="I5" s="7" t="s">
        <v>63</v>
      </c>
    </row>
    <row r="6" spans="1:10" x14ac:dyDescent="0.35">
      <c r="A6" s="8" t="s">
        <v>64</v>
      </c>
      <c r="B6" s="5">
        <v>24</v>
      </c>
      <c r="C6" s="5">
        <v>1.2</v>
      </c>
      <c r="D6" s="5">
        <f>+B6*C6</f>
        <v>28.799999999999997</v>
      </c>
      <c r="E6" s="55">
        <v>0</v>
      </c>
      <c r="F6" s="5">
        <f>+D6*E6</f>
        <v>0</v>
      </c>
      <c r="G6" s="88">
        <f>+F6*0.05</f>
        <v>0</v>
      </c>
      <c r="H6" s="5">
        <f>+F6*0.1</f>
        <v>0</v>
      </c>
      <c r="I6" s="18">
        <f>+$F$2*F6+$G$2*G6+$H$2*H6</f>
        <v>0</v>
      </c>
      <c r="J6" s="23"/>
    </row>
    <row r="7" spans="1:10" ht="15.5" x14ac:dyDescent="0.35">
      <c r="A7" s="8" t="s">
        <v>65</v>
      </c>
      <c r="B7" s="5">
        <v>40</v>
      </c>
      <c r="C7" s="5">
        <v>1.2</v>
      </c>
      <c r="D7" s="5">
        <f t="shared" ref="D7:D15" si="0">+B7*C7</f>
        <v>48</v>
      </c>
      <c r="E7" s="55">
        <v>0</v>
      </c>
      <c r="F7" s="5">
        <f t="shared" ref="F7:F15" si="1">+D7*E7</f>
        <v>0</v>
      </c>
      <c r="G7" s="88">
        <f t="shared" ref="G7:G15" si="2">+F7*0.05</f>
        <v>0</v>
      </c>
      <c r="H7" s="5">
        <f t="shared" ref="H7:H15" si="3">+F7*0.1</f>
        <v>0</v>
      </c>
      <c r="I7" s="18">
        <f t="shared" ref="I7:I15" si="4">+$F$2*F7+$G$2*G7+$H$2*H7</f>
        <v>0</v>
      </c>
      <c r="J7" s="23"/>
    </row>
    <row r="8" spans="1:10" x14ac:dyDescent="0.35">
      <c r="A8" s="4" t="s">
        <v>66</v>
      </c>
      <c r="B8" s="6"/>
      <c r="C8" s="6"/>
      <c r="D8" s="5"/>
      <c r="E8" s="56"/>
      <c r="F8" s="6"/>
      <c r="G8" s="89"/>
      <c r="H8" s="6"/>
      <c r="I8" s="18"/>
    </row>
    <row r="9" spans="1:10" x14ac:dyDescent="0.35">
      <c r="A9" s="8" t="s">
        <v>75</v>
      </c>
      <c r="B9" s="5">
        <v>2</v>
      </c>
      <c r="C9" s="5">
        <v>1</v>
      </c>
      <c r="D9" s="5">
        <f t="shared" si="0"/>
        <v>2</v>
      </c>
      <c r="E9" s="55">
        <v>0</v>
      </c>
      <c r="F9" s="5">
        <f t="shared" si="1"/>
        <v>0</v>
      </c>
      <c r="G9" s="88">
        <f t="shared" si="2"/>
        <v>0</v>
      </c>
      <c r="H9" s="5">
        <f t="shared" si="3"/>
        <v>0</v>
      </c>
      <c r="I9" s="18">
        <f t="shared" si="4"/>
        <v>0</v>
      </c>
      <c r="J9" s="23"/>
    </row>
    <row r="10" spans="1:10" x14ac:dyDescent="0.35">
      <c r="A10" s="8" t="s">
        <v>67</v>
      </c>
      <c r="B10" s="5">
        <v>0.5</v>
      </c>
      <c r="C10" s="5">
        <v>1</v>
      </c>
      <c r="D10" s="5">
        <f t="shared" si="0"/>
        <v>0.5</v>
      </c>
      <c r="E10" s="55">
        <v>0</v>
      </c>
      <c r="F10" s="5">
        <f t="shared" si="1"/>
        <v>0</v>
      </c>
      <c r="G10" s="88">
        <f t="shared" si="2"/>
        <v>0</v>
      </c>
      <c r="H10" s="5">
        <f t="shared" si="3"/>
        <v>0</v>
      </c>
      <c r="I10" s="18">
        <f t="shared" si="4"/>
        <v>0</v>
      </c>
      <c r="J10" s="23"/>
    </row>
    <row r="11" spans="1:10" x14ac:dyDescent="0.35">
      <c r="A11" s="8" t="s">
        <v>68</v>
      </c>
      <c r="B11" s="5">
        <v>0.5</v>
      </c>
      <c r="C11" s="5">
        <v>1.2</v>
      </c>
      <c r="D11" s="5">
        <f t="shared" si="0"/>
        <v>0.6</v>
      </c>
      <c r="E11" s="55">
        <v>0</v>
      </c>
      <c r="F11" s="5">
        <f t="shared" si="1"/>
        <v>0</v>
      </c>
      <c r="G11" s="88">
        <f t="shared" si="2"/>
        <v>0</v>
      </c>
      <c r="H11" s="5">
        <f t="shared" si="3"/>
        <v>0</v>
      </c>
      <c r="I11" s="18">
        <f t="shared" si="4"/>
        <v>0</v>
      </c>
      <c r="J11" s="23"/>
    </row>
    <row r="12" spans="1:10" x14ac:dyDescent="0.35">
      <c r="A12" s="8" t="s">
        <v>69</v>
      </c>
      <c r="B12" s="5">
        <v>0.5</v>
      </c>
      <c r="C12" s="5">
        <v>1</v>
      </c>
      <c r="D12" s="5">
        <f t="shared" si="0"/>
        <v>0.5</v>
      </c>
      <c r="E12" s="55">
        <v>0</v>
      </c>
      <c r="F12" s="5">
        <f t="shared" si="1"/>
        <v>0</v>
      </c>
      <c r="G12" s="88">
        <f t="shared" si="2"/>
        <v>0</v>
      </c>
      <c r="H12" s="5">
        <f t="shared" si="3"/>
        <v>0</v>
      </c>
      <c r="I12" s="18">
        <f t="shared" si="4"/>
        <v>0</v>
      </c>
      <c r="J12" s="23"/>
    </row>
    <row r="13" spans="1:10" x14ac:dyDescent="0.35">
      <c r="A13" s="4" t="s">
        <v>70</v>
      </c>
      <c r="B13" s="6"/>
      <c r="C13" s="6"/>
      <c r="D13" s="5"/>
      <c r="E13" s="56"/>
      <c r="F13" s="6"/>
      <c r="G13" s="89"/>
      <c r="H13" s="6"/>
      <c r="I13" s="7"/>
    </row>
    <row r="14" spans="1:10" ht="15.5" x14ac:dyDescent="0.35">
      <c r="A14" s="8" t="s">
        <v>71</v>
      </c>
      <c r="B14" s="5">
        <v>8</v>
      </c>
      <c r="C14" s="5">
        <v>2</v>
      </c>
      <c r="D14" s="5">
        <f t="shared" si="0"/>
        <v>16</v>
      </c>
      <c r="E14" s="83">
        <f>'Table 1'!E21</f>
        <v>585.6</v>
      </c>
      <c r="F14" s="11">
        <f t="shared" si="1"/>
        <v>9369.6</v>
      </c>
      <c r="G14" s="5">
        <f t="shared" si="2"/>
        <v>468.48</v>
      </c>
      <c r="H14" s="5">
        <f t="shared" si="3"/>
        <v>936.96</v>
      </c>
      <c r="I14" s="9">
        <f t="shared" si="4"/>
        <v>532985.01120000007</v>
      </c>
      <c r="J14" s="23"/>
    </row>
    <row r="15" spans="1:10" ht="15.5" x14ac:dyDescent="0.35">
      <c r="A15" s="8" t="s">
        <v>72</v>
      </c>
      <c r="B15" s="5">
        <v>8</v>
      </c>
      <c r="C15" s="5">
        <v>4</v>
      </c>
      <c r="D15" s="5">
        <f t="shared" si="0"/>
        <v>32</v>
      </c>
      <c r="E15" s="83">
        <f>'Table 1'!E22</f>
        <v>146.4</v>
      </c>
      <c r="F15" s="11">
        <f t="shared" si="1"/>
        <v>4684.8</v>
      </c>
      <c r="G15" s="5">
        <f t="shared" si="2"/>
        <v>234.24</v>
      </c>
      <c r="H15" s="5">
        <f t="shared" si="3"/>
        <v>468.48</v>
      </c>
      <c r="I15" s="9">
        <f t="shared" si="4"/>
        <v>266492.50560000003</v>
      </c>
      <c r="J15" s="23"/>
    </row>
    <row r="16" spans="1:10" ht="15" customHeight="1" x14ac:dyDescent="0.35">
      <c r="A16" s="14" t="s">
        <v>131</v>
      </c>
      <c r="B16" s="14"/>
      <c r="C16" s="14"/>
      <c r="D16" s="14"/>
      <c r="E16" s="14"/>
      <c r="F16" s="91">
        <f>ROUND(SUM(F5:H15),-2)</f>
        <v>16200</v>
      </c>
      <c r="G16" s="91"/>
      <c r="H16" s="91"/>
      <c r="I16" s="13">
        <f>ROUND(SUM(I5:I15),-3)</f>
        <v>799000</v>
      </c>
    </row>
    <row r="18" spans="1:1" ht="15" x14ac:dyDescent="0.35">
      <c r="A18" s="20" t="s">
        <v>84</v>
      </c>
    </row>
    <row r="19" spans="1:1" ht="15.5" x14ac:dyDescent="0.35">
      <c r="A19" s="16" t="s">
        <v>125</v>
      </c>
    </row>
    <row r="20" spans="1:1" ht="15.5" x14ac:dyDescent="0.35">
      <c r="A20" s="21" t="s">
        <v>127</v>
      </c>
    </row>
    <row r="21" spans="1:1" ht="15.5" x14ac:dyDescent="0.35">
      <c r="A21" s="21" t="s">
        <v>85</v>
      </c>
    </row>
    <row r="22" spans="1:1" ht="15.5" x14ac:dyDescent="0.35">
      <c r="A22" s="21" t="s">
        <v>86</v>
      </c>
    </row>
    <row r="23" spans="1:1" ht="16" x14ac:dyDescent="0.35">
      <c r="A23" s="19" t="s">
        <v>87</v>
      </c>
    </row>
    <row r="24" spans="1:1" ht="15.5" x14ac:dyDescent="0.35">
      <c r="A24" s="16" t="s">
        <v>88</v>
      </c>
    </row>
  </sheetData>
  <mergeCells count="2">
    <mergeCell ref="A3:A4"/>
    <mergeCell ref="F16:H16"/>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AE337-BDCA-4017-970F-36559DAAB2FD}">
  <dimension ref="B2:H10"/>
  <sheetViews>
    <sheetView workbookViewId="0">
      <selection activeCell="C19" sqref="C19"/>
    </sheetView>
  </sheetViews>
  <sheetFormatPr defaultRowHeight="14.5" x14ac:dyDescent="0.35"/>
  <cols>
    <col min="3" max="3" width="12.26953125" customWidth="1"/>
    <col min="5" max="5" width="12.54296875" customWidth="1"/>
    <col min="6" max="6" width="15.7265625" customWidth="1"/>
    <col min="8" max="8" width="19" customWidth="1"/>
  </cols>
  <sheetData>
    <row r="2" spans="2:8" ht="15.5" x14ac:dyDescent="0.35">
      <c r="B2" s="92"/>
      <c r="C2" s="93"/>
      <c r="D2" s="93"/>
      <c r="E2" s="93"/>
      <c r="F2" s="93"/>
      <c r="G2" s="93"/>
      <c r="H2" s="94"/>
    </row>
    <row r="3" spans="2:8" ht="15.5" thickBot="1" x14ac:dyDescent="0.4">
      <c r="B3" s="95" t="s">
        <v>91</v>
      </c>
      <c r="C3" s="96"/>
      <c r="D3" s="96"/>
      <c r="E3" s="96"/>
      <c r="F3" s="96"/>
      <c r="G3" s="96"/>
      <c r="H3" s="97"/>
    </row>
    <row r="4" spans="2:8" ht="15" x14ac:dyDescent="0.35">
      <c r="B4" s="53"/>
      <c r="C4" s="26"/>
      <c r="D4" s="26"/>
      <c r="E4" s="26"/>
      <c r="F4" s="26"/>
      <c r="G4" s="26"/>
      <c r="H4" s="54"/>
    </row>
    <row r="5" spans="2:8" x14ac:dyDescent="0.35">
      <c r="B5" s="52" t="s">
        <v>55</v>
      </c>
      <c r="C5" s="52" t="s">
        <v>56</v>
      </c>
      <c r="D5" s="52" t="s">
        <v>94</v>
      </c>
      <c r="E5" s="52" t="s">
        <v>57</v>
      </c>
      <c r="F5" s="52" t="s">
        <v>97</v>
      </c>
      <c r="G5" s="52" t="s">
        <v>59</v>
      </c>
      <c r="H5" s="52" t="s">
        <v>60</v>
      </c>
    </row>
    <row r="6" spans="2:8" ht="52" x14ac:dyDescent="0.35">
      <c r="B6" s="47" t="s">
        <v>92</v>
      </c>
      <c r="C6" s="47" t="s">
        <v>93</v>
      </c>
      <c r="D6" s="47" t="s">
        <v>95</v>
      </c>
      <c r="E6" s="47" t="s">
        <v>96</v>
      </c>
      <c r="F6" s="47" t="s">
        <v>98</v>
      </c>
      <c r="G6" s="47" t="s">
        <v>99</v>
      </c>
      <c r="H6" s="47" t="s">
        <v>100</v>
      </c>
    </row>
    <row r="7" spans="2:8" x14ac:dyDescent="0.35">
      <c r="B7" s="48"/>
      <c r="C7" s="48"/>
      <c r="D7" s="48"/>
      <c r="E7" s="48"/>
      <c r="F7" s="48"/>
      <c r="G7" s="48"/>
      <c r="H7" s="47" t="s">
        <v>101</v>
      </c>
    </row>
    <row r="8" spans="2:8" ht="26" x14ac:dyDescent="0.35">
      <c r="B8" s="47" t="s">
        <v>102</v>
      </c>
      <c r="C8" s="49">
        <v>200000</v>
      </c>
      <c r="D8" s="50">
        <f>Respondents!C26</f>
        <v>0</v>
      </c>
      <c r="E8" s="49">
        <f>C8*D8</f>
        <v>0</v>
      </c>
      <c r="F8" s="49">
        <v>15000</v>
      </c>
      <c r="G8" s="50">
        <f>Respondents!G26</f>
        <v>732</v>
      </c>
      <c r="H8" s="49">
        <f>F8*G8</f>
        <v>10980000</v>
      </c>
    </row>
    <row r="9" spans="2:8" x14ac:dyDescent="0.35">
      <c r="B9" s="98" t="s">
        <v>103</v>
      </c>
      <c r="C9" s="98"/>
      <c r="D9" s="98"/>
      <c r="E9" s="51">
        <f>ROUND(SUM(E8),-4)</f>
        <v>0</v>
      </c>
      <c r="F9" s="52"/>
      <c r="G9" s="52"/>
      <c r="H9" s="51">
        <f>ROUND(SUM(H8),-5)</f>
        <v>11000000</v>
      </c>
    </row>
    <row r="10" spans="2:8" x14ac:dyDescent="0.35">
      <c r="H10" s="57"/>
    </row>
  </sheetData>
  <mergeCells count="3">
    <mergeCell ref="B2:H2"/>
    <mergeCell ref="B3:H3"/>
    <mergeCell ref="B9:D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49531-4E6C-4EA2-B57F-7D2F3F7505BC}">
  <dimension ref="B2:F13"/>
  <sheetViews>
    <sheetView workbookViewId="0">
      <selection activeCell="C19" sqref="C19"/>
    </sheetView>
  </sheetViews>
  <sheetFormatPr defaultRowHeight="14.5" x14ac:dyDescent="0.35"/>
  <cols>
    <col min="2" max="2" width="31.54296875" customWidth="1"/>
    <col min="3" max="3" width="16" customWidth="1"/>
    <col min="5" max="5" width="16" customWidth="1"/>
  </cols>
  <sheetData>
    <row r="2" spans="2:6" ht="15.5" x14ac:dyDescent="0.35">
      <c r="B2" s="92"/>
      <c r="C2" s="93"/>
      <c r="D2" s="93"/>
      <c r="E2" s="93"/>
      <c r="F2" s="94"/>
    </row>
    <row r="3" spans="2:6" ht="15" x14ac:dyDescent="0.35">
      <c r="B3" s="99" t="s">
        <v>115</v>
      </c>
      <c r="C3" s="100"/>
      <c r="D3" s="100"/>
      <c r="E3" s="100"/>
      <c r="F3" s="101"/>
    </row>
    <row r="4" spans="2:6" x14ac:dyDescent="0.35">
      <c r="B4" s="79"/>
      <c r="C4" s="80"/>
      <c r="D4" s="80"/>
      <c r="E4" s="80"/>
      <c r="F4" s="81"/>
    </row>
    <row r="5" spans="2:6" x14ac:dyDescent="0.35">
      <c r="B5" s="76" t="s">
        <v>55</v>
      </c>
      <c r="C5" s="77" t="s">
        <v>56</v>
      </c>
      <c r="D5" s="77" t="s">
        <v>94</v>
      </c>
      <c r="E5" s="77" t="s">
        <v>57</v>
      </c>
      <c r="F5" s="78" t="s">
        <v>97</v>
      </c>
    </row>
    <row r="6" spans="2:6" ht="57.5" x14ac:dyDescent="0.35">
      <c r="B6" s="39" t="s">
        <v>116</v>
      </c>
      <c r="C6" s="39" t="s">
        <v>104</v>
      </c>
      <c r="D6" s="39" t="s">
        <v>117</v>
      </c>
      <c r="E6" s="39" t="s">
        <v>118</v>
      </c>
      <c r="F6" s="39" t="s">
        <v>128</v>
      </c>
    </row>
    <row r="7" spans="2:6" x14ac:dyDescent="0.35">
      <c r="B7" s="44" t="s">
        <v>119</v>
      </c>
      <c r="C7" s="46">
        <f>'Table 1'!E16</f>
        <v>0</v>
      </c>
      <c r="D7" s="39">
        <v>1</v>
      </c>
      <c r="E7" s="39">
        <v>0</v>
      </c>
      <c r="F7" s="39">
        <f>C7*D7+E7</f>
        <v>0</v>
      </c>
    </row>
    <row r="8" spans="2:6" x14ac:dyDescent="0.35">
      <c r="B8" s="44" t="s">
        <v>67</v>
      </c>
      <c r="C8" s="46">
        <f>'Table 1'!E17</f>
        <v>0</v>
      </c>
      <c r="D8" s="39">
        <v>1</v>
      </c>
      <c r="E8" s="39">
        <v>0</v>
      </c>
      <c r="F8" s="39">
        <f t="shared" ref="F8:F12" si="0">C8*D8+E8</f>
        <v>0</v>
      </c>
    </row>
    <row r="9" spans="2:6" x14ac:dyDescent="0.35">
      <c r="B9" s="44" t="s">
        <v>120</v>
      </c>
      <c r="C9" s="46">
        <f>'Table 1'!E18</f>
        <v>0</v>
      </c>
      <c r="D9" s="39">
        <v>1.2</v>
      </c>
      <c r="E9" s="39">
        <v>0</v>
      </c>
      <c r="F9" s="39">
        <f t="shared" si="0"/>
        <v>0</v>
      </c>
    </row>
    <row r="10" spans="2:6" x14ac:dyDescent="0.35">
      <c r="B10" s="44" t="s">
        <v>21</v>
      </c>
      <c r="C10" s="46">
        <f>'Table 1'!E19</f>
        <v>0</v>
      </c>
      <c r="D10" s="39">
        <v>1</v>
      </c>
      <c r="E10" s="39">
        <v>0</v>
      </c>
      <c r="F10" s="39">
        <f t="shared" si="0"/>
        <v>0</v>
      </c>
    </row>
    <row r="11" spans="2:6" x14ac:dyDescent="0.35">
      <c r="B11" s="44" t="s">
        <v>121</v>
      </c>
      <c r="C11" s="85">
        <v>586</v>
      </c>
      <c r="D11" s="39">
        <v>2</v>
      </c>
      <c r="E11" s="39">
        <v>0</v>
      </c>
      <c r="F11" s="87">
        <f>C11*D11+E11</f>
        <v>1172</v>
      </c>
    </row>
    <row r="12" spans="2:6" x14ac:dyDescent="0.35">
      <c r="B12" s="44" t="s">
        <v>122</v>
      </c>
      <c r="C12" s="85">
        <v>146</v>
      </c>
      <c r="D12" s="39">
        <v>4</v>
      </c>
      <c r="E12" s="39">
        <v>0</v>
      </c>
      <c r="F12" s="86">
        <f t="shared" si="0"/>
        <v>584</v>
      </c>
    </row>
    <row r="13" spans="2:6" x14ac:dyDescent="0.35">
      <c r="B13" s="82"/>
      <c r="C13" s="80"/>
      <c r="D13" s="80"/>
      <c r="E13" s="45" t="s">
        <v>123</v>
      </c>
      <c r="F13" s="58">
        <f>SUM(F7:F12)</f>
        <v>1756</v>
      </c>
    </row>
  </sheetData>
  <mergeCells count="2">
    <mergeCell ref="B2:F2"/>
    <mergeCell ref="B3:F3"/>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0EF18-A358-4E46-9C9B-C6CBE7D6B9B7}">
  <dimension ref="B1:H36"/>
  <sheetViews>
    <sheetView zoomScaleNormal="100" workbookViewId="0">
      <selection activeCell="C19" sqref="C19"/>
    </sheetView>
  </sheetViews>
  <sheetFormatPr defaultRowHeight="14.5" x14ac:dyDescent="0.35"/>
  <cols>
    <col min="3" max="3" width="12.26953125" customWidth="1"/>
    <col min="4" max="4" width="17.54296875" customWidth="1"/>
    <col min="5" max="5" width="20.54296875" customWidth="1"/>
    <col min="6" max="6" width="23.1796875" customWidth="1"/>
    <col min="7" max="7" width="20.453125" customWidth="1"/>
  </cols>
  <sheetData>
    <row r="1" spans="2:8" ht="15" thickBot="1" x14ac:dyDescent="0.4">
      <c r="B1" s="23" t="s">
        <v>114</v>
      </c>
    </row>
    <row r="2" spans="2:8" ht="15.5" x14ac:dyDescent="0.35">
      <c r="B2" s="115"/>
      <c r="C2" s="116"/>
      <c r="D2" s="116"/>
      <c r="E2" s="116"/>
      <c r="F2" s="116"/>
      <c r="G2" s="117"/>
    </row>
    <row r="3" spans="2:8" ht="15.5" thickBot="1" x14ac:dyDescent="0.4">
      <c r="B3" s="118" t="s">
        <v>104</v>
      </c>
      <c r="C3" s="96"/>
      <c r="D3" s="96"/>
      <c r="E3" s="96"/>
      <c r="F3" s="96"/>
      <c r="G3" s="119"/>
    </row>
    <row r="4" spans="2:8" x14ac:dyDescent="0.35">
      <c r="B4" s="120"/>
      <c r="C4" s="122"/>
      <c r="D4" s="123"/>
      <c r="E4" s="32"/>
      <c r="F4" s="122"/>
      <c r="G4" s="126"/>
    </row>
    <row r="5" spans="2:8" ht="23.5" thickBot="1" x14ac:dyDescent="0.4">
      <c r="B5" s="121"/>
      <c r="C5" s="124" t="s">
        <v>105</v>
      </c>
      <c r="D5" s="125"/>
      <c r="E5" s="33" t="s">
        <v>106</v>
      </c>
      <c r="F5" s="124"/>
      <c r="G5" s="127"/>
    </row>
    <row r="6" spans="2:8" x14ac:dyDescent="0.35">
      <c r="B6" s="34"/>
      <c r="C6" s="26"/>
      <c r="D6" s="26"/>
      <c r="E6" s="28"/>
      <c r="F6" s="30"/>
      <c r="G6" s="28"/>
    </row>
    <row r="7" spans="2:8" x14ac:dyDescent="0.35">
      <c r="B7" s="25"/>
      <c r="C7" s="27" t="s">
        <v>55</v>
      </c>
      <c r="D7" s="27" t="s">
        <v>56</v>
      </c>
      <c r="E7" s="29" t="s">
        <v>94</v>
      </c>
      <c r="F7" s="31" t="s">
        <v>57</v>
      </c>
      <c r="G7" s="29" t="s">
        <v>97</v>
      </c>
    </row>
    <row r="8" spans="2:8" ht="52" x14ac:dyDescent="0.35">
      <c r="B8" s="24" t="s">
        <v>107</v>
      </c>
      <c r="C8" s="26" t="s">
        <v>108</v>
      </c>
      <c r="D8" s="26" t="s">
        <v>109</v>
      </c>
      <c r="E8" s="28" t="s">
        <v>110</v>
      </c>
      <c r="F8" s="30" t="s">
        <v>111</v>
      </c>
      <c r="G8" s="28" t="s">
        <v>104</v>
      </c>
    </row>
    <row r="9" spans="2:8" x14ac:dyDescent="0.35">
      <c r="B9" s="35"/>
      <c r="C9" s="36"/>
      <c r="D9" s="36"/>
      <c r="E9" s="37"/>
      <c r="F9" s="38"/>
      <c r="G9" s="28" t="s">
        <v>112</v>
      </c>
    </row>
    <row r="10" spans="2:8" x14ac:dyDescent="0.35">
      <c r="B10" s="39">
        <v>1</v>
      </c>
      <c r="C10" s="39">
        <v>11</v>
      </c>
      <c r="D10" s="39">
        <v>721</v>
      </c>
      <c r="E10" s="39">
        <v>0</v>
      </c>
      <c r="F10" s="39">
        <v>0</v>
      </c>
      <c r="G10" s="39">
        <f>C10+D10+E10-F10</f>
        <v>732</v>
      </c>
    </row>
    <row r="11" spans="2:8" x14ac:dyDescent="0.35">
      <c r="B11" s="39">
        <v>2</v>
      </c>
      <c r="C11" s="39">
        <v>11</v>
      </c>
      <c r="D11" s="39">
        <f>D10+C11</f>
        <v>732</v>
      </c>
      <c r="E11" s="39">
        <v>0</v>
      </c>
      <c r="F11" s="39">
        <v>0</v>
      </c>
      <c r="G11" s="39">
        <f>C11+D11+E11-F11</f>
        <v>743</v>
      </c>
    </row>
    <row r="12" spans="2:8" x14ac:dyDescent="0.35">
      <c r="B12" s="39">
        <v>3</v>
      </c>
      <c r="C12" s="39">
        <v>11</v>
      </c>
      <c r="D12" s="39">
        <f>D11+C12</f>
        <v>743</v>
      </c>
      <c r="E12" s="39">
        <v>0</v>
      </c>
      <c r="F12" s="39">
        <v>0</v>
      </c>
      <c r="G12" s="39">
        <f>C12+D12+E12-F12</f>
        <v>754</v>
      </c>
    </row>
    <row r="13" spans="2:8" x14ac:dyDescent="0.35">
      <c r="B13" s="39" t="s">
        <v>113</v>
      </c>
      <c r="C13" s="39">
        <v>11</v>
      </c>
      <c r="D13" s="84">
        <f>AVERAGE(D10:D12)</f>
        <v>732</v>
      </c>
      <c r="E13" s="39">
        <v>0</v>
      </c>
      <c r="F13" s="39">
        <v>0</v>
      </c>
      <c r="G13" s="40">
        <f>AVERAGE(G10:G12)</f>
        <v>743</v>
      </c>
    </row>
    <row r="14" spans="2:8" ht="15" thickBot="1" x14ac:dyDescent="0.4">
      <c r="B14" s="23" t="s">
        <v>129</v>
      </c>
    </row>
    <row r="15" spans="2:8" ht="15.5" x14ac:dyDescent="0.35">
      <c r="B15" s="102"/>
      <c r="C15" s="103"/>
      <c r="D15" s="103"/>
      <c r="E15" s="103"/>
      <c r="F15" s="103"/>
      <c r="G15" s="104"/>
      <c r="H15" s="41"/>
    </row>
    <row r="16" spans="2:8" ht="15" x14ac:dyDescent="0.35">
      <c r="B16" s="105" t="s">
        <v>104</v>
      </c>
      <c r="C16" s="100"/>
      <c r="D16" s="100"/>
      <c r="E16" s="100"/>
      <c r="F16" s="100"/>
      <c r="G16" s="106"/>
      <c r="H16" s="41"/>
    </row>
    <row r="17" spans="2:8" x14ac:dyDescent="0.35">
      <c r="B17" s="107"/>
      <c r="C17" s="109"/>
      <c r="D17" s="110"/>
      <c r="E17" s="61"/>
      <c r="F17" s="109"/>
      <c r="G17" s="111"/>
      <c r="H17" s="41"/>
    </row>
    <row r="18" spans="2:8" ht="23" x14ac:dyDescent="0.35">
      <c r="B18" s="108"/>
      <c r="C18" s="112" t="s">
        <v>105</v>
      </c>
      <c r="D18" s="114"/>
      <c r="E18" s="62" t="s">
        <v>106</v>
      </c>
      <c r="F18" s="112"/>
      <c r="G18" s="113"/>
      <c r="H18" s="41"/>
    </row>
    <row r="19" spans="2:8" x14ac:dyDescent="0.35">
      <c r="B19" s="64"/>
      <c r="C19" s="59"/>
      <c r="D19" s="60"/>
      <c r="E19" s="63"/>
      <c r="F19" s="59"/>
      <c r="G19" s="65"/>
      <c r="H19" s="41"/>
    </row>
    <row r="20" spans="2:8" x14ac:dyDescent="0.35">
      <c r="B20" s="66"/>
      <c r="C20" s="52" t="s">
        <v>55</v>
      </c>
      <c r="D20" s="52" t="s">
        <v>56</v>
      </c>
      <c r="E20" s="52" t="s">
        <v>94</v>
      </c>
      <c r="F20" s="52" t="s">
        <v>57</v>
      </c>
      <c r="G20" s="67" t="s">
        <v>97</v>
      </c>
      <c r="H20" s="41"/>
    </row>
    <row r="21" spans="2:8" ht="52" x14ac:dyDescent="0.35">
      <c r="B21" s="68" t="s">
        <v>107</v>
      </c>
      <c r="C21" s="47" t="s">
        <v>108</v>
      </c>
      <c r="D21" s="47" t="s">
        <v>109</v>
      </c>
      <c r="E21" s="47" t="s">
        <v>110</v>
      </c>
      <c r="F21" s="47" t="s">
        <v>111</v>
      </c>
      <c r="G21" s="69" t="s">
        <v>104</v>
      </c>
      <c r="H21" s="41"/>
    </row>
    <row r="22" spans="2:8" x14ac:dyDescent="0.35">
      <c r="B22" s="70"/>
      <c r="C22" s="48"/>
      <c r="D22" s="48"/>
      <c r="E22" s="48"/>
      <c r="F22" s="48"/>
      <c r="G22" s="69" t="s">
        <v>112</v>
      </c>
      <c r="H22" s="41"/>
    </row>
    <row r="23" spans="2:8" x14ac:dyDescent="0.35">
      <c r="B23" s="71">
        <v>1</v>
      </c>
      <c r="C23" s="46">
        <v>0</v>
      </c>
      <c r="D23" s="39">
        <f>D13</f>
        <v>732</v>
      </c>
      <c r="E23" s="39">
        <v>0</v>
      </c>
      <c r="F23" s="39">
        <v>0</v>
      </c>
      <c r="G23" s="39">
        <f t="shared" ref="G23:G25" si="0">C23+D23+E23-F23</f>
        <v>732</v>
      </c>
      <c r="H23" s="41"/>
    </row>
    <row r="24" spans="2:8" x14ac:dyDescent="0.35">
      <c r="B24" s="71">
        <v>2</v>
      </c>
      <c r="C24" s="46">
        <v>0</v>
      </c>
      <c r="D24" s="39">
        <f>D23+C24</f>
        <v>732</v>
      </c>
      <c r="E24" s="39">
        <v>0</v>
      </c>
      <c r="F24" s="39">
        <v>0</v>
      </c>
      <c r="G24" s="39">
        <f t="shared" si="0"/>
        <v>732</v>
      </c>
      <c r="H24" s="41"/>
    </row>
    <row r="25" spans="2:8" x14ac:dyDescent="0.35">
      <c r="B25" s="71">
        <v>3</v>
      </c>
      <c r="C25" s="46">
        <v>0</v>
      </c>
      <c r="D25" s="39">
        <f>D24+C25</f>
        <v>732</v>
      </c>
      <c r="E25" s="39">
        <v>0</v>
      </c>
      <c r="F25" s="39">
        <v>0</v>
      </c>
      <c r="G25" s="39">
        <f t="shared" si="0"/>
        <v>732</v>
      </c>
      <c r="H25" s="41"/>
    </row>
    <row r="26" spans="2:8" ht="15" thickBot="1" x14ac:dyDescent="0.4">
      <c r="B26" s="72" t="s">
        <v>113</v>
      </c>
      <c r="C26" s="73">
        <f>AVERAGE(C23:C25)</f>
        <v>0</v>
      </c>
      <c r="D26" s="73">
        <f>AVERAGE(D23:D25)</f>
        <v>732</v>
      </c>
      <c r="E26" s="73">
        <v>0</v>
      </c>
      <c r="F26" s="73">
        <v>0</v>
      </c>
      <c r="G26" s="74">
        <f>AVERAGE(G23:G25)</f>
        <v>732</v>
      </c>
      <c r="H26" s="41"/>
    </row>
    <row r="27" spans="2:8" x14ac:dyDescent="0.35">
      <c r="B27" s="41"/>
      <c r="C27" s="41"/>
      <c r="D27" s="41"/>
      <c r="E27" s="41"/>
      <c r="F27" s="41"/>
      <c r="G27" s="41"/>
      <c r="H27" s="41"/>
    </row>
    <row r="28" spans="2:8" x14ac:dyDescent="0.35">
      <c r="C28" s="41"/>
      <c r="D28" s="41"/>
      <c r="E28" s="41"/>
      <c r="F28" s="41"/>
      <c r="G28" s="41"/>
      <c r="H28" s="41"/>
    </row>
    <row r="29" spans="2:8" x14ac:dyDescent="0.35">
      <c r="C29" s="42"/>
      <c r="D29" s="42"/>
      <c r="E29" s="42"/>
      <c r="F29" s="42"/>
      <c r="G29" s="42"/>
      <c r="H29" s="41"/>
    </row>
    <row r="30" spans="2:8" x14ac:dyDescent="0.35">
      <c r="C30" s="42"/>
      <c r="D30" s="42"/>
      <c r="E30" s="42"/>
      <c r="F30" s="42"/>
      <c r="G30" s="42"/>
      <c r="H30" s="41"/>
    </row>
    <row r="31" spans="2:8" x14ac:dyDescent="0.35">
      <c r="C31" s="42"/>
      <c r="D31" s="42"/>
      <c r="E31" s="42"/>
      <c r="F31" s="42"/>
      <c r="G31" s="42"/>
      <c r="H31" s="41"/>
    </row>
    <row r="32" spans="2:8" x14ac:dyDescent="0.35">
      <c r="C32" s="42"/>
      <c r="D32" s="42"/>
      <c r="E32" s="42"/>
      <c r="F32" s="42"/>
      <c r="G32" s="43"/>
      <c r="H32" s="41"/>
    </row>
    <row r="33" spans="3:8" x14ac:dyDescent="0.35">
      <c r="C33" s="41"/>
      <c r="D33" s="41"/>
      <c r="E33" s="41"/>
      <c r="F33" s="41"/>
      <c r="G33" s="41"/>
      <c r="H33" s="41"/>
    </row>
    <row r="34" spans="3:8" x14ac:dyDescent="0.35">
      <c r="C34" s="41"/>
      <c r="D34" s="41"/>
      <c r="E34" s="41"/>
      <c r="F34" s="41"/>
      <c r="G34" s="41"/>
      <c r="H34" s="41"/>
    </row>
    <row r="35" spans="3:8" x14ac:dyDescent="0.35">
      <c r="C35" s="41"/>
      <c r="D35" s="41"/>
      <c r="E35" s="41"/>
      <c r="F35" s="41"/>
      <c r="G35" s="41"/>
      <c r="H35" s="41"/>
    </row>
    <row r="36" spans="3:8" x14ac:dyDescent="0.35">
      <c r="C36" s="41"/>
      <c r="D36" s="41"/>
      <c r="E36" s="41"/>
      <c r="F36" s="41"/>
      <c r="G36" s="41"/>
      <c r="H36" s="41"/>
    </row>
  </sheetData>
  <mergeCells count="12">
    <mergeCell ref="B2:G2"/>
    <mergeCell ref="B3:G3"/>
    <mergeCell ref="B4:B5"/>
    <mergeCell ref="C4:D4"/>
    <mergeCell ref="C5:D5"/>
    <mergeCell ref="F4:G5"/>
    <mergeCell ref="B15:G15"/>
    <mergeCell ref="B16:G16"/>
    <mergeCell ref="B17:B18"/>
    <mergeCell ref="C17:D17"/>
    <mergeCell ref="F17:G18"/>
    <mergeCell ref="C18:D18"/>
  </mergeCells>
  <pageMargins left="0.7" right="0.7" top="0.75" bottom="0.75" header="0.3" footer="0.3"/>
  <pageSetup scale="7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Record xmlns="4ffa91fb-a0ff-4ac5-b2db-65c790d184a4">Shared</Record>
    <Language xmlns="http://schemas.microsoft.com/sharepoint/v3">English</Language>
    <Document_x0020_Creation_x0020_Date xmlns="4ffa91fb-a0ff-4ac5-b2db-65c790d184a4">2020-09-28T17:14:03+00:00</Document_x0020_Creation_x0020_Date>
    <_Source xmlns="http://schemas.microsoft.com/sharepoint/v3/fields"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ights xmlns="4ffa91fb-a0ff-4ac5-b2db-65c790d184a4" xsi:nil="tru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Records_x0020_Date xmlns="0a649cfe-4b5c-4768-8616-91f3c5fa8351" xsi:nil="true"/>
    <Records_x0020_Status xmlns="0a649cfe-4b5c-4768-8616-91f3c5fa8351">Pending</Records_x0020_St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07804992087E664C80213BBECC87D7C5" ma:contentTypeVersion="37" ma:contentTypeDescription="Create a new document." ma:contentTypeScope="" ma:versionID="520914f0515d11cab6ef72f21af65cf1">
  <xsd:schema xmlns:xsd="http://www.w3.org/2001/XMLSchema" xmlns:xs="http://www.w3.org/2001/XMLSchema" xmlns:p="http://schemas.microsoft.com/office/2006/metadata/properties" xmlns:ns1="http://schemas.microsoft.com/sharepoint/v3" xmlns:ns3="4ffa91fb-a0ff-4ac5-b2db-65c790d184a4" xmlns:ns4="http://schemas.microsoft.com/sharepoint.v3" xmlns:ns5="http://schemas.microsoft.com/sharepoint/v3/fields" xmlns:ns6="80377dfa-2fcc-4c15-9433-ebfcd06defd6" xmlns:ns7="0a649cfe-4b5c-4768-8616-91f3c5fa8351" targetNamespace="http://schemas.microsoft.com/office/2006/metadata/properties" ma:root="true" ma:fieldsID="428909dbd3eca8fcce87e8707e4f3ed8" ns1:_="" ns3:_="" ns4:_="" ns5:_="" ns6:_="" ns7:_="">
    <xsd:import namespace="http://schemas.microsoft.com/sharepoint/v3"/>
    <xsd:import namespace="4ffa91fb-a0ff-4ac5-b2db-65c790d184a4"/>
    <xsd:import namespace="http://schemas.microsoft.com/sharepoint.v3"/>
    <xsd:import namespace="http://schemas.microsoft.com/sharepoint/v3/fields"/>
    <xsd:import namespace="80377dfa-2fcc-4c15-9433-ebfcd06defd6"/>
    <xsd:import namespace="0a649cfe-4b5c-4768-8616-91f3c5fa8351"/>
    <xsd:element name="properties">
      <xsd:complexType>
        <xsd:sequence>
          <xsd:element name="documentManagement">
            <xsd:complexType>
              <xsd:all>
                <xsd:element ref="ns3:Document_x0020_Creation_x0020_Date" minOccurs="0"/>
                <xsd:element ref="ns3:Creator" minOccurs="0"/>
                <xsd:element ref="ns3:EPA_x0020_Office" minOccurs="0"/>
                <xsd:element ref="ns3:Record" minOccurs="0"/>
                <xsd:element ref="ns4:CategoryDescription" minOccurs="0"/>
                <xsd:element ref="ns3:Identifier"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j747ac98061d40f0aa7bd47e1db5675d" minOccurs="0"/>
                <xsd:element ref="ns3:TaxKeywordTaxHTField" minOccurs="0"/>
                <xsd:element ref="ns3:TaxCatchAllLabel" minOccurs="0"/>
                <xsd:element ref="ns3:TaxCatchAll" minOccurs="0"/>
                <xsd:element ref="ns6:MediaServiceMetadata" minOccurs="0"/>
                <xsd:element ref="ns6:MediaServiceFastMetadata" minOccurs="0"/>
                <xsd:element ref="ns7:SharedWithUsers" minOccurs="0"/>
                <xsd:element ref="ns7:SharedWithDetails" minOccurs="0"/>
                <xsd:element ref="ns7:SharingHintHash" minOccurs="0"/>
                <xsd:element ref="ns7:Records_x0020_Status" minOccurs="0"/>
                <xsd:element ref="ns7:Records_x0020_Date" minOccurs="0"/>
                <xsd:element ref="ns6:MediaServiceAutoKeyPoints" minOccurs="0"/>
                <xsd:element ref="ns6:MediaServiceKeyPoints" minOccurs="0"/>
                <xsd:element ref="ns6:MediaServiceAutoTags" minOccurs="0"/>
                <xsd:element ref="ns6:MediaServiceGenerationTime" minOccurs="0"/>
                <xsd:element ref="ns6:MediaServiceEventHashCode" minOccurs="0"/>
                <xsd:element ref="ns6:MediaServiceOCR" minOccurs="0"/>
                <xsd:element ref="ns6:MediaServiceDateTaken" minOccurs="0"/>
                <xsd:element ref="ns6: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43a3f819-d1f1-4d52-8826-84fa7c6c0225}" ma:internalName="TaxCatchAllLabel" ma:readOnly="true" ma:showField="CatchAllDataLabel" ma:web="0a649cfe-4b5c-4768-8616-91f3c5fa8351">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43a3f819-d1f1-4d52-8826-84fa7c6c0225}" ma:internalName="TaxCatchAll" ma:showField="CatchAllData" ma:web="0a649cfe-4b5c-4768-8616-91f3c5fa835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377dfa-2fcc-4c15-9433-ebfcd06defd6"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AutoTags" ma:index="37" nillable="true" ma:displayName="Tags" ma:internalName="MediaServiceAutoTags" ma:readOnly="true">
      <xsd:simpleType>
        <xsd:restriction base="dms:Text"/>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ServiceOCR" ma:index="40" nillable="true" ma:displayName="Extracted Text" ma:internalName="MediaServiceOCR" ma:readOnly="true">
      <xsd:simpleType>
        <xsd:restriction base="dms:Note">
          <xsd:maxLength value="255"/>
        </xsd:restriction>
      </xsd:simpleType>
    </xsd:element>
    <xsd:element name="MediaServiceDateTaken" ma:index="41" nillable="true" ma:displayName="MediaServiceDateTaken" ma:hidden="true" ma:internalName="MediaServiceDateTaken" ma:readOnly="true">
      <xsd:simpleType>
        <xsd:restriction base="dms:Text"/>
      </xsd:simpleType>
    </xsd:element>
    <xsd:element name="MediaServiceLocation" ma:index="4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649cfe-4b5c-4768-8616-91f3c5fa8351"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element name="SharingHintHash" ma:index="32" nillable="true" ma:displayName="Sharing Hint Hash" ma:hidden="true" ma:internalName="SharingHintHash" ma:readOnly="true">
      <xsd:simpleType>
        <xsd:restriction base="dms:Text"/>
      </xsd:simpleType>
    </xsd:element>
    <xsd:element name="Records_x0020_Status" ma:index="33" nillable="true" ma:displayName="Records Status" ma:default="Pending" ma:internalName="Records_x0020_Status">
      <xsd:simpleType>
        <xsd:restriction base="dms:Text"/>
      </xsd:simpleType>
    </xsd:element>
    <xsd:element name="Records_x0020_Date" ma:index="34" nillable="true" ma:displayName="Records Date" ma:hidden="true" ma:internalName="Records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00B0CE-5E00-4579-AC8F-479737D19F31}">
  <ds:schemaRefs>
    <ds:schemaRef ds:uri="http://www.w3.org/XML/1998/namespace"/>
    <ds:schemaRef ds:uri="4ffa91fb-a0ff-4ac5-b2db-65c790d184a4"/>
    <ds:schemaRef ds:uri="http://schemas.microsoft.com/office/2006/metadata/properties"/>
    <ds:schemaRef ds:uri="http://schemas.microsoft.com/office/2006/documentManagement/types"/>
    <ds:schemaRef ds:uri="80377dfa-2fcc-4c15-9433-ebfcd06defd6"/>
    <ds:schemaRef ds:uri="http://schemas.microsoft.com/office/infopath/2007/PartnerControls"/>
    <ds:schemaRef ds:uri="http://schemas.openxmlformats.org/package/2006/metadata/core-properties"/>
    <ds:schemaRef ds:uri="0a649cfe-4b5c-4768-8616-91f3c5fa8351"/>
    <ds:schemaRef ds:uri="http://purl.org/dc/terms/"/>
    <ds:schemaRef ds:uri="http://purl.org/dc/elements/1.1/"/>
    <ds:schemaRef ds:uri="http://schemas.microsoft.com/sharepoint/v3/fields"/>
    <ds:schemaRef ds:uri="http://schemas.microsoft.com/sharepoint.v3"/>
    <ds:schemaRef ds:uri="http://schemas.microsoft.com/sharepoint/v3"/>
    <ds:schemaRef ds:uri="http://purl.org/dc/dcmitype/"/>
  </ds:schemaRefs>
</ds:datastoreItem>
</file>

<file path=customXml/itemProps2.xml><?xml version="1.0" encoding="utf-8"?>
<ds:datastoreItem xmlns:ds="http://schemas.openxmlformats.org/officeDocument/2006/customXml" ds:itemID="{989C09D2-1ACA-4753-BEE1-AA87DD4DF31B}">
  <ds:schemaRefs>
    <ds:schemaRef ds:uri="http://schemas.microsoft.com/sharepoint/v3/contenttype/forms"/>
  </ds:schemaRefs>
</ds:datastoreItem>
</file>

<file path=customXml/itemProps3.xml><?xml version="1.0" encoding="utf-8"?>
<ds:datastoreItem xmlns:ds="http://schemas.openxmlformats.org/officeDocument/2006/customXml" ds:itemID="{86CDE905-0106-4C3F-93C5-48BCEB88B9A4}">
  <ds:schemaRefs>
    <ds:schemaRef ds:uri="Microsoft.SharePoint.Taxonomy.ContentTypeSync"/>
  </ds:schemaRefs>
</ds:datastoreItem>
</file>

<file path=customXml/itemProps4.xml><?xml version="1.0" encoding="utf-8"?>
<ds:datastoreItem xmlns:ds="http://schemas.openxmlformats.org/officeDocument/2006/customXml" ds:itemID="{B02DB14F-D098-46EC-9CBD-A7D4728D95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80377dfa-2fcc-4c15-9433-ebfcd06defd6"/>
    <ds:schemaRef ds:uri="0a649cfe-4b5c-4768-8616-91f3c5fa83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Table 1</vt:lpstr>
      <vt:lpstr>Table 2</vt:lpstr>
      <vt:lpstr>Capital &amp; O&amp;M</vt:lpstr>
      <vt:lpstr>Total Annual Responses</vt:lpstr>
      <vt:lpstr>Respondents</vt:lpstr>
      <vt:lpstr>Respondents!Print_Area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Layton</dc:creator>
  <cp:lastModifiedBy>Wrigley, William</cp:lastModifiedBy>
  <cp:lastPrinted>2020-08-24T19:29:58Z</cp:lastPrinted>
  <dcterms:created xsi:type="dcterms:W3CDTF">2017-04-04T18:27:11Z</dcterms:created>
  <dcterms:modified xsi:type="dcterms:W3CDTF">2020-11-30T19:07:42Z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0x01010007804992087E664C80213BBECC87D7C5</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ies>
</file>