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-II\OMB\Conjoint\2022 Package\Review\"/>
    </mc:Choice>
  </mc:AlternateContent>
  <xr:revisionPtr revIDLastSave="0" documentId="13_ncr:1_{849D4334-3D5D-447D-AF64-154D389764A1}" xr6:coauthVersionLast="46" xr6:coauthVersionMax="46" xr10:uidLastSave="{00000000-0000-0000-0000-000000000000}"/>
  <bookViews>
    <workbookView xWindow="-21720" yWindow="2520" windowWidth="21840" windowHeight="13740" activeTab="1" xr2:uid="{00000000-000D-0000-FFFF-FFFF00000000}"/>
  </bookViews>
  <sheets>
    <sheet name="Table 1-Burden Hours Worksheet" sheetId="4" r:id="rId1"/>
    <sheet name="Table 2-Annualized Cost Fed Gov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5" l="1"/>
  <c r="C14" i="5"/>
  <c r="D15" i="4"/>
  <c r="D16" i="4"/>
  <c r="I7" i="4" l="1"/>
  <c r="G6" i="4"/>
  <c r="E6" i="4"/>
  <c r="E7" i="4" s="1"/>
  <c r="D6" i="4"/>
  <c r="D7" i="4" s="1"/>
  <c r="J4" i="4"/>
  <c r="L4" i="4" s="1"/>
  <c r="N4" i="4" s="1"/>
  <c r="E4" i="4"/>
  <c r="G4" i="4" s="1"/>
  <c r="I4" i="4" s="1"/>
  <c r="C3" i="5"/>
  <c r="C4" i="5"/>
  <c r="C5" i="5"/>
  <c r="C6" i="5"/>
  <c r="C7" i="5"/>
  <c r="C8" i="5"/>
  <c r="C9" i="5"/>
  <c r="B10" i="5"/>
  <c r="J6" i="4" l="1"/>
  <c r="J7" i="4" s="1"/>
  <c r="L5" i="4"/>
  <c r="N5" i="4" s="1"/>
  <c r="G5" i="4"/>
  <c r="I5" i="4" s="1"/>
  <c r="C2" i="5" l="1"/>
  <c r="C10" i="5" s="1"/>
  <c r="L6" i="4" l="1"/>
  <c r="L7" i="4" s="1"/>
  <c r="D11" i="4" l="1"/>
  <c r="G7" i="4"/>
  <c r="I6" i="4"/>
  <c r="N6" i="4"/>
  <c r="N7" i="4" s="1"/>
  <c r="D13" i="4" l="1"/>
  <c r="D12" i="4"/>
  <c r="D14" i="4" l="1"/>
</calcChain>
</file>

<file path=xl/sharedStrings.xml><?xml version="1.0" encoding="utf-8"?>
<sst xmlns="http://schemas.openxmlformats.org/spreadsheetml/2006/main" count="45" uniqueCount="43">
  <si>
    <t>Affected Public</t>
  </si>
  <si>
    <t xml:space="preserve">Respondents </t>
  </si>
  <si>
    <t>Sample Size</t>
  </si>
  <si>
    <t>Non-Respondents</t>
  </si>
  <si>
    <t>Estimated Total Annual Reporting Burden Estimate</t>
  </si>
  <si>
    <t>Frequency of Responses per Person</t>
  </si>
  <si>
    <t>Estimated Time per Response (In Minutes)</t>
  </si>
  <si>
    <t>Total Annual Burden Hours for Respondents &amp; Non-Respondents</t>
  </si>
  <si>
    <t>Total Annual Responses for Respondents &amp; Non-Respondents</t>
  </si>
  <si>
    <t xml:space="preserve">Key numbers for supporting statement: </t>
  </si>
  <si>
    <t>Estimated Three-Year Total Reporting Burden Estimate</t>
  </si>
  <si>
    <t>Three Year Total Burden Hours for Respondents &amp; Non-Respondents</t>
  </si>
  <si>
    <t>Number of Non-Respondents (Dx.60*)</t>
  </si>
  <si>
    <t>Three Year Total Responses for Respondents &amp; Non-Respondents</t>
  </si>
  <si>
    <t>Personnel &amp; Responsibilities</t>
  </si>
  <si>
    <t>TOTAL COSTS</t>
  </si>
  <si>
    <t>Annual Number of Responses                (ExF)</t>
  </si>
  <si>
    <t>Estimated Total Annual Burden Hours                     (GxH/60)</t>
  </si>
  <si>
    <t>Responses per Project              (JxK)</t>
  </si>
  <si>
    <t>Estimated Total Annual Burden Hours    (LxM/60)</t>
  </si>
  <si>
    <t>Type of Instrument(s)</t>
  </si>
  <si>
    <t xml:space="preserve">Total 3 Year Cost </t>
  </si>
  <si>
    <t>Number of Respondents (D x.response rate*)</t>
  </si>
  <si>
    <t>Annual Portion of Salary or Projected Cost*</t>
  </si>
  <si>
    <t>Salaries sum</t>
  </si>
  <si>
    <t>(OMB # 0596-0189)</t>
  </si>
  <si>
    <t>Homeowners</t>
  </si>
  <si>
    <t>Survey (mail or online, includes initial phone questions)</t>
  </si>
  <si>
    <t>Initial Telephone contact</t>
  </si>
  <si>
    <t>*Assumes 60% response rate for initial phone contact, 100% reponse rate for survey.</t>
  </si>
  <si>
    <t>**The estimated cost for information collection is based on the average mean national rate for all salaries, $30.96 per hour, from the Bureau of Labor News Release for the month of December 2021, http://www.bls.gov/news.release/pdf/realer.pdf</t>
  </si>
  <si>
    <t>Total Annual Cost (D13x$30.96**)</t>
  </si>
  <si>
    <t>Three Year Total Cost (D14x$30.96**)</t>
  </si>
  <si>
    <t>Developing, printing, storing forms:  Labor</t>
  </si>
  <si>
    <t>Developing, printing, storing forms – Materials</t>
  </si>
  <si>
    <t>Travel – Employees</t>
  </si>
  <si>
    <t xml:space="preserve">Contractor Services </t>
  </si>
  <si>
    <t>Collecting information – Labor</t>
  </si>
  <si>
    <t>Collecting information – materials</t>
  </si>
  <si>
    <t>Analyzing, evaluating, summarizing, and/or reporting – labor</t>
  </si>
  <si>
    <t>Analyzing, evaluating, summarizing, and/or reporting – materials</t>
  </si>
  <si>
    <t>with 1.3 benefit multiplier</t>
  </si>
  <si>
    <t>GS 13 step 1 for Los Angeles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</si>
</sst>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i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12" fillId="0" borderId="0" xfId="0" applyFont="1"/>
    <xf numFmtId="0" fontId="0" fillId="0" borderId="0" xfId="0" applyAlignment="1">
      <alignment wrapText="1"/>
    </xf>
    <xf numFmtId="41" fontId="5" fillId="6" borderId="1" xfId="1" applyNumberFormat="1" applyFont="1" applyFill="1" applyBorder="1" applyAlignment="1">
      <alignment horizontal="center" vertical="center"/>
    </xf>
    <xf numFmtId="41" fontId="8" fillId="6" borderId="1" xfId="0" applyNumberFormat="1" applyFont="1" applyFill="1" applyBorder="1"/>
    <xf numFmtId="42" fontId="5" fillId="6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8" fillId="0" borderId="4" xfId="0" applyNumberFormat="1" applyFont="1" applyFill="1" applyBorder="1" applyAlignment="1">
      <alignment wrapText="1"/>
    </xf>
    <xf numFmtId="0" fontId="8" fillId="0" borderId="6" xfId="0" applyNumberFormat="1" applyFont="1" applyFill="1" applyBorder="1" applyAlignment="1">
      <alignment wrapText="1"/>
    </xf>
    <xf numFmtId="0" fontId="8" fillId="0" borderId="5" xfId="0" applyNumberFormat="1" applyFont="1" applyFill="1" applyBorder="1" applyAlignment="1">
      <alignment wrapText="1"/>
    </xf>
    <xf numFmtId="0" fontId="8" fillId="0" borderId="4" xfId="0" applyNumberFormat="1" applyFont="1" applyFill="1" applyBorder="1" applyAlignment="1">
      <alignment horizontal="left" wrapText="1"/>
    </xf>
    <xf numFmtId="0" fontId="8" fillId="0" borderId="6" xfId="0" applyNumberFormat="1" applyFont="1" applyFill="1" applyBorder="1" applyAlignment="1">
      <alignment horizontal="left" wrapText="1"/>
    </xf>
    <xf numFmtId="0" fontId="8" fillId="0" borderId="5" xfId="0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164" fontId="15" fillId="0" borderId="1" xfId="0" applyNumberFormat="1" applyFont="1" applyBorder="1"/>
    <xf numFmtId="164" fontId="15" fillId="0" borderId="1" xfId="0" applyNumberFormat="1" applyFont="1" applyBorder="1" applyAlignment="1">
      <alignment vertical="center" wrapText="1"/>
    </xf>
    <xf numFmtId="164" fontId="15" fillId="0" borderId="1" xfId="0" applyNumberFormat="1" applyFont="1" applyFill="1" applyBorder="1"/>
    <xf numFmtId="0" fontId="2" fillId="4" borderId="1" xfId="0" applyFont="1" applyFill="1" applyBorder="1" applyAlignment="1"/>
    <xf numFmtId="3" fontId="4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8" fillId="0" borderId="0" xfId="0" applyNumberFormat="1" applyFont="1" applyFill="1" applyBorder="1" applyAlignment="1">
      <alignment wrapText="1"/>
    </xf>
    <xf numFmtId="0" fontId="4" fillId="4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wrapText="1"/>
    </xf>
    <xf numFmtId="0" fontId="8" fillId="0" borderId="12" xfId="0" applyNumberFormat="1" applyFont="1" applyFill="1" applyBorder="1" applyAlignment="1">
      <alignment wrapText="1"/>
    </xf>
    <xf numFmtId="41" fontId="7" fillId="0" borderId="1" xfId="1" applyNumberFormat="1" applyFont="1" applyFill="1" applyBorder="1" applyAlignment="1">
      <alignment horizontal="right" vertical="center" wrapText="1"/>
    </xf>
    <xf numFmtId="41" fontId="7" fillId="0" borderId="1" xfId="1" applyNumberFormat="1" applyFont="1" applyFill="1" applyBorder="1" applyAlignment="1">
      <alignment horizontal="right" vertical="center"/>
    </xf>
    <xf numFmtId="41" fontId="6" fillId="0" borderId="1" xfId="1" applyNumberFormat="1" applyFont="1" applyFill="1" applyBorder="1" applyAlignment="1">
      <alignment horizontal="right" vertical="center"/>
    </xf>
    <xf numFmtId="41" fontId="0" fillId="0" borderId="11" xfId="1" applyNumberFormat="1" applyFont="1" applyBorder="1" applyAlignment="1">
      <alignment horizontal="right" vertical="center"/>
    </xf>
    <xf numFmtId="41" fontId="0" fillId="0" borderId="1" xfId="1" applyNumberFormat="1" applyFont="1" applyBorder="1" applyAlignment="1">
      <alignment horizontal="right" vertical="center"/>
    </xf>
    <xf numFmtId="41" fontId="5" fillId="0" borderId="1" xfId="1" applyNumberFormat="1" applyFont="1" applyFill="1" applyBorder="1" applyAlignment="1">
      <alignment horizontal="right" vertical="center" wrapText="1"/>
    </xf>
    <xf numFmtId="41" fontId="9" fillId="0" borderId="1" xfId="1" applyNumberFormat="1" applyFont="1" applyFill="1" applyBorder="1" applyAlignment="1">
      <alignment horizontal="right" vertical="center"/>
    </xf>
    <xf numFmtId="41" fontId="9" fillId="5" borderId="1" xfId="1" applyNumberFormat="1" applyFont="1" applyFill="1" applyBorder="1" applyAlignment="1">
      <alignment horizontal="right" vertical="center" wrapText="1"/>
    </xf>
    <xf numFmtId="41" fontId="8" fillId="0" borderId="1" xfId="1" applyNumberFormat="1" applyFont="1" applyFill="1" applyBorder="1" applyAlignment="1">
      <alignment horizontal="right" vertical="center"/>
    </xf>
    <xf numFmtId="41" fontId="8" fillId="0" borderId="11" xfId="1" applyNumberFormat="1" applyFont="1" applyFill="1" applyBorder="1" applyAlignment="1">
      <alignment horizontal="right" vertical="center"/>
    </xf>
    <xf numFmtId="41" fontId="5" fillId="0" borderId="13" xfId="1" applyNumberFormat="1" applyFont="1" applyFill="1" applyBorder="1" applyAlignment="1">
      <alignment horizontal="right" vertical="center"/>
    </xf>
    <xf numFmtId="41" fontId="9" fillId="0" borderId="13" xfId="1" applyNumberFormat="1" applyFont="1" applyFill="1" applyBorder="1" applyAlignment="1">
      <alignment horizontal="right" vertical="center"/>
    </xf>
    <xf numFmtId="41" fontId="9" fillId="5" borderId="13" xfId="1" applyNumberFormat="1" applyFont="1" applyFill="1" applyBorder="1" applyAlignment="1">
      <alignment horizontal="right" vertical="center" wrapText="1"/>
    </xf>
    <xf numFmtId="41" fontId="8" fillId="0" borderId="13" xfId="1" applyNumberFormat="1" applyFont="1" applyFill="1" applyBorder="1" applyAlignment="1">
      <alignment horizontal="right" vertical="center"/>
    </xf>
    <xf numFmtId="41" fontId="8" fillId="0" borderId="14" xfId="1" applyNumberFormat="1" applyFont="1" applyFill="1" applyBorder="1" applyAlignment="1">
      <alignment horizontal="right" vertical="center"/>
    </xf>
    <xf numFmtId="164" fontId="0" fillId="0" borderId="0" xfId="0" applyNumberFormat="1"/>
    <xf numFmtId="0" fontId="8" fillId="0" borderId="2" xfId="0" applyFont="1" applyFill="1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11" fillId="7" borderId="8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8" fillId="0" borderId="3" xfId="0" applyFont="1" applyFill="1" applyBorder="1" applyAlignment="1">
      <alignment wrapText="1"/>
    </xf>
    <xf numFmtId="0" fontId="17" fillId="0" borderId="17" xfId="0" applyFont="1" applyBorder="1" applyAlignment="1">
      <alignment vertical="center" wrapText="1"/>
    </xf>
    <xf numFmtId="0" fontId="1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zoomScale="80" zoomScaleNormal="80" workbookViewId="0">
      <selection activeCell="D16" sqref="D16"/>
    </sheetView>
  </sheetViews>
  <sheetFormatPr defaultRowHeight="14.5" x14ac:dyDescent="0.35"/>
  <cols>
    <col min="1" max="1" width="16.54296875" customWidth="1"/>
    <col min="3" max="3" width="5.7265625" customWidth="1"/>
    <col min="4" max="4" width="14.7265625" customWidth="1"/>
    <col min="5" max="7" width="12.7265625" customWidth="1"/>
    <col min="8" max="8" width="11.81640625" customWidth="1"/>
    <col min="9" max="9" width="14.1796875" customWidth="1"/>
    <col min="10" max="12" width="12.7265625" customWidth="1"/>
    <col min="13" max="13" width="12.1796875" customWidth="1"/>
    <col min="14" max="14" width="13.26953125" customWidth="1"/>
  </cols>
  <sheetData>
    <row r="1" spans="1:17" ht="17.5" x14ac:dyDescent="0.35">
      <c r="A1" s="46" t="s">
        <v>25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  <c r="Q1" s="6"/>
    </row>
    <row r="2" spans="1:17" ht="31.5" customHeight="1" x14ac:dyDescent="0.35">
      <c r="A2" s="49"/>
      <c r="B2" s="50"/>
      <c r="C2" s="18"/>
      <c r="D2" s="18"/>
      <c r="E2" s="54" t="s">
        <v>1</v>
      </c>
      <c r="F2" s="54"/>
      <c r="G2" s="54"/>
      <c r="H2" s="54"/>
      <c r="I2" s="54"/>
      <c r="J2" s="51" t="s">
        <v>3</v>
      </c>
      <c r="K2" s="51"/>
      <c r="L2" s="51"/>
      <c r="M2" s="51"/>
      <c r="N2" s="52"/>
      <c r="Q2" s="6"/>
    </row>
    <row r="3" spans="1:17" ht="94.5" customHeight="1" x14ac:dyDescent="0.35">
      <c r="A3" s="24" t="s">
        <v>0</v>
      </c>
      <c r="B3" s="50" t="s">
        <v>20</v>
      </c>
      <c r="C3" s="50"/>
      <c r="D3" s="19" t="s">
        <v>2</v>
      </c>
      <c r="E3" s="20" t="s">
        <v>22</v>
      </c>
      <c r="F3" s="20" t="s">
        <v>5</v>
      </c>
      <c r="G3" s="20" t="s">
        <v>16</v>
      </c>
      <c r="H3" s="20" t="s">
        <v>6</v>
      </c>
      <c r="I3" s="20" t="s">
        <v>17</v>
      </c>
      <c r="J3" s="21" t="s">
        <v>12</v>
      </c>
      <c r="K3" s="21" t="s">
        <v>5</v>
      </c>
      <c r="L3" s="21" t="s">
        <v>18</v>
      </c>
      <c r="M3" s="21" t="s">
        <v>6</v>
      </c>
      <c r="N3" s="25" t="s">
        <v>19</v>
      </c>
      <c r="Q3" s="6"/>
    </row>
    <row r="4" spans="1:17" ht="51" customHeight="1" x14ac:dyDescent="0.35">
      <c r="A4" s="57" t="s">
        <v>26</v>
      </c>
      <c r="B4" s="55" t="s">
        <v>28</v>
      </c>
      <c r="C4" s="56"/>
      <c r="D4" s="28">
        <v>1675</v>
      </c>
      <c r="E4" s="28">
        <f>0.6*D4</f>
        <v>1005</v>
      </c>
      <c r="F4" s="29">
        <v>1</v>
      </c>
      <c r="G4" s="28">
        <f>E4*F4</f>
        <v>1005</v>
      </c>
      <c r="H4" s="29">
        <v>15</v>
      </c>
      <c r="I4" s="28">
        <f>(G4*H4)/60</f>
        <v>251.25</v>
      </c>
      <c r="J4" s="30">
        <f>D4*0.4</f>
        <v>670</v>
      </c>
      <c r="K4" s="29">
        <v>1</v>
      </c>
      <c r="L4" s="30">
        <f>J4*K4</f>
        <v>670</v>
      </c>
      <c r="M4" s="32">
        <v>2</v>
      </c>
      <c r="N4" s="31">
        <f>(L4*M4)/60</f>
        <v>22.333333333333332</v>
      </c>
      <c r="Q4" s="6"/>
    </row>
    <row r="5" spans="1:17" ht="82" customHeight="1" x14ac:dyDescent="0.35">
      <c r="A5" s="58"/>
      <c r="B5" s="53" t="s">
        <v>27</v>
      </c>
      <c r="C5" s="53"/>
      <c r="D5" s="28">
        <v>1005</v>
      </c>
      <c r="E5" s="28">
        <v>1005</v>
      </c>
      <c r="F5" s="29">
        <v>1</v>
      </c>
      <c r="G5" s="28">
        <f>E5*F5</f>
        <v>1005</v>
      </c>
      <c r="H5" s="29">
        <v>25</v>
      </c>
      <c r="I5" s="28">
        <f>(G5*H5)/60</f>
        <v>418.75</v>
      </c>
      <c r="J5" s="30">
        <v>0</v>
      </c>
      <c r="K5" s="29">
        <v>0</v>
      </c>
      <c r="L5" s="30">
        <f>J5*K5</f>
        <v>0</v>
      </c>
      <c r="M5" s="32">
        <v>0</v>
      </c>
      <c r="N5" s="31">
        <f>(L5*M5)/60</f>
        <v>0</v>
      </c>
    </row>
    <row r="6" spans="1:17" ht="44.25" customHeight="1" x14ac:dyDescent="0.35">
      <c r="A6" s="26" t="s">
        <v>4</v>
      </c>
      <c r="B6" s="45"/>
      <c r="C6" s="45"/>
      <c r="D6" s="33">
        <f>D4</f>
        <v>1675</v>
      </c>
      <c r="E6" s="34">
        <f>E5</f>
        <v>1005</v>
      </c>
      <c r="F6" s="35"/>
      <c r="G6" s="34">
        <f>G5</f>
        <v>1005</v>
      </c>
      <c r="H6" s="35"/>
      <c r="I6" s="34">
        <f>SUM(I4:I5)</f>
        <v>670</v>
      </c>
      <c r="J6" s="36">
        <f>SUM(J4:J5)</f>
        <v>670</v>
      </c>
      <c r="K6" s="35"/>
      <c r="L6" s="36">
        <f>SUM(L4:L5)</f>
        <v>670</v>
      </c>
      <c r="M6" s="35"/>
      <c r="N6" s="37">
        <f>SUM(N4:N5)</f>
        <v>22.333333333333332</v>
      </c>
      <c r="Q6" s="6"/>
    </row>
    <row r="7" spans="1:17" ht="45.75" customHeight="1" thickBot="1" x14ac:dyDescent="0.4">
      <c r="A7" s="27" t="s">
        <v>10</v>
      </c>
      <c r="B7" s="44"/>
      <c r="C7" s="59"/>
      <c r="D7" s="38">
        <f>SUM(D6*3)</f>
        <v>5025</v>
      </c>
      <c r="E7" s="39">
        <f>SUM(E6*3)</f>
        <v>3015</v>
      </c>
      <c r="F7" s="40"/>
      <c r="G7" s="39">
        <f>SUM(G6*3)</f>
        <v>3015</v>
      </c>
      <c r="H7" s="40"/>
      <c r="I7" s="39">
        <f>SUM(I6*3)</f>
        <v>2010</v>
      </c>
      <c r="J7" s="41">
        <f>SUM(J6*3)</f>
        <v>2010</v>
      </c>
      <c r="K7" s="40"/>
      <c r="L7" s="41">
        <f>SUM(L6*3)</f>
        <v>2010</v>
      </c>
      <c r="M7" s="40"/>
      <c r="N7" s="42">
        <f>SUM(N6*3)</f>
        <v>67</v>
      </c>
      <c r="Q7" s="6"/>
    </row>
    <row r="8" spans="1:17" ht="15.5" x14ac:dyDescent="0.35">
      <c r="A8" s="22"/>
      <c r="B8" s="23"/>
      <c r="C8" s="23"/>
      <c r="D8" s="22"/>
      <c r="E8" s="22"/>
      <c r="Q8" s="6"/>
    </row>
    <row r="9" spans="1:17" x14ac:dyDescent="0.35">
      <c r="A9" s="22"/>
      <c r="B9" s="22"/>
      <c r="C9" s="22"/>
      <c r="D9" s="22"/>
      <c r="E9" s="22"/>
      <c r="Q9" s="6"/>
    </row>
    <row r="10" spans="1:17" ht="15.5" x14ac:dyDescent="0.35">
      <c r="A10" s="1" t="s">
        <v>9</v>
      </c>
      <c r="Q10" s="6"/>
    </row>
    <row r="11" spans="1:17" ht="93" customHeight="1" x14ac:dyDescent="0.35">
      <c r="A11" s="7" t="s">
        <v>8</v>
      </c>
      <c r="D11" s="3">
        <f>G6+J6</f>
        <v>1675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103.5" customHeight="1" x14ac:dyDescent="0.35">
      <c r="A12" s="7" t="s">
        <v>13</v>
      </c>
      <c r="B12" s="8"/>
      <c r="C12" s="9"/>
      <c r="D12" s="3">
        <f>G7+J7</f>
        <v>5025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103.5" customHeight="1" x14ac:dyDescent="0.35">
      <c r="A13" s="7" t="s">
        <v>7</v>
      </c>
      <c r="B13" s="8"/>
      <c r="C13" s="9"/>
      <c r="D13" s="3">
        <f>SUM(I6,N6)</f>
        <v>692.33333333333337</v>
      </c>
      <c r="F13" s="2"/>
      <c r="Q13" s="6"/>
    </row>
    <row r="14" spans="1:17" ht="50.25" customHeight="1" x14ac:dyDescent="0.35">
      <c r="A14" s="7" t="s">
        <v>11</v>
      </c>
      <c r="B14" s="8"/>
      <c r="C14" s="9"/>
      <c r="D14" s="4">
        <f>I7+N7</f>
        <v>2077</v>
      </c>
      <c r="Q14" s="6"/>
    </row>
    <row r="15" spans="1:17" ht="51" customHeight="1" x14ac:dyDescent="0.35">
      <c r="A15" s="10" t="s">
        <v>31</v>
      </c>
      <c r="B15" s="8"/>
      <c r="C15" s="9"/>
      <c r="D15" s="5">
        <f>D13*30.96</f>
        <v>21434.640000000003</v>
      </c>
      <c r="Q15" s="6"/>
    </row>
    <row r="16" spans="1:17" ht="46.5" x14ac:dyDescent="0.35">
      <c r="A16" s="7" t="s">
        <v>32</v>
      </c>
      <c r="B16" s="11"/>
      <c r="C16" s="12"/>
      <c r="D16" s="5">
        <f>D14*30.96</f>
        <v>64303.92</v>
      </c>
      <c r="Q16" s="6"/>
    </row>
    <row r="17" spans="1:3" ht="15.5" x14ac:dyDescent="0.35">
      <c r="B17" s="8"/>
      <c r="C17" s="9"/>
    </row>
    <row r="18" spans="1:3" x14ac:dyDescent="0.35">
      <c r="A18" t="s">
        <v>29</v>
      </c>
    </row>
    <row r="19" spans="1:3" x14ac:dyDescent="0.35">
      <c r="A19" t="s">
        <v>30</v>
      </c>
    </row>
  </sheetData>
  <mergeCells count="10">
    <mergeCell ref="B7:C7"/>
    <mergeCell ref="B6:C6"/>
    <mergeCell ref="A4:A5"/>
    <mergeCell ref="A1:N1"/>
    <mergeCell ref="A2:B2"/>
    <mergeCell ref="J2:N2"/>
    <mergeCell ref="B3:C3"/>
    <mergeCell ref="B5:C5"/>
    <mergeCell ref="B4:C4"/>
    <mergeCell ref="E2:I2"/>
  </mergeCells>
  <pageMargins left="0.25" right="0.25" top="0.75" bottom="0.75" header="0.3" footer="0.3"/>
  <pageSetup scale="60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tabSelected="1" workbookViewId="0">
      <selection activeCell="F14" sqref="F14"/>
    </sheetView>
  </sheetViews>
  <sheetFormatPr defaultRowHeight="14.5" x14ac:dyDescent="0.35"/>
  <cols>
    <col min="1" max="1" width="43.90625" bestFit="1" customWidth="1"/>
    <col min="2" max="2" width="21.54296875" customWidth="1"/>
    <col min="3" max="3" width="21.81640625" customWidth="1"/>
  </cols>
  <sheetData>
    <row r="1" spans="1:6" ht="51.75" customHeight="1" thickBot="1" x14ac:dyDescent="0.4">
      <c r="A1" s="13" t="s">
        <v>14</v>
      </c>
      <c r="B1" s="13" t="s">
        <v>23</v>
      </c>
      <c r="C1" s="13" t="s">
        <v>21</v>
      </c>
    </row>
    <row r="2" spans="1:6" ht="26.5" thickBot="1" x14ac:dyDescent="0.4">
      <c r="A2" s="60" t="s">
        <v>33</v>
      </c>
      <c r="B2" s="15">
        <v>656</v>
      </c>
      <c r="C2" s="15">
        <f>3*B2</f>
        <v>1968</v>
      </c>
    </row>
    <row r="3" spans="1:6" x14ac:dyDescent="0.35">
      <c r="A3" s="61" t="s">
        <v>34</v>
      </c>
      <c r="B3" s="16">
        <v>394</v>
      </c>
      <c r="C3" s="15">
        <f t="shared" ref="C3:C9" si="0">3*B3</f>
        <v>1182</v>
      </c>
    </row>
    <row r="4" spans="1:6" x14ac:dyDescent="0.35">
      <c r="A4" s="61" t="s">
        <v>35</v>
      </c>
      <c r="B4" s="16">
        <v>2000</v>
      </c>
      <c r="C4" s="15">
        <f t="shared" si="0"/>
        <v>6000</v>
      </c>
    </row>
    <row r="5" spans="1:6" x14ac:dyDescent="0.35">
      <c r="A5" s="61" t="s">
        <v>36</v>
      </c>
      <c r="B5" s="15">
        <v>50000</v>
      </c>
      <c r="C5" s="15">
        <f t="shared" si="0"/>
        <v>150000</v>
      </c>
    </row>
    <row r="6" spans="1:6" x14ac:dyDescent="0.35">
      <c r="A6" s="61" t="s">
        <v>37</v>
      </c>
      <c r="B6" s="16">
        <v>656</v>
      </c>
      <c r="C6" s="15">
        <f t="shared" si="0"/>
        <v>1968</v>
      </c>
      <c r="F6" s="6"/>
    </row>
    <row r="7" spans="1:6" x14ac:dyDescent="0.35">
      <c r="A7" s="61" t="s">
        <v>38</v>
      </c>
      <c r="B7" s="16">
        <v>400</v>
      </c>
      <c r="C7" s="15">
        <f t="shared" si="0"/>
        <v>1200</v>
      </c>
    </row>
    <row r="8" spans="1:6" x14ac:dyDescent="0.35">
      <c r="A8" s="61" t="s">
        <v>39</v>
      </c>
      <c r="B8" s="16">
        <v>1311</v>
      </c>
      <c r="C8" s="15">
        <f t="shared" si="0"/>
        <v>3933</v>
      </c>
    </row>
    <row r="9" spans="1:6" x14ac:dyDescent="0.35">
      <c r="A9" s="61" t="s">
        <v>40</v>
      </c>
      <c r="B9" s="16">
        <v>558</v>
      </c>
      <c r="C9" s="15">
        <f t="shared" si="0"/>
        <v>1674</v>
      </c>
    </row>
    <row r="10" spans="1:6" x14ac:dyDescent="0.35">
      <c r="A10" s="14" t="s">
        <v>15</v>
      </c>
      <c r="B10" s="17">
        <f>ROUND(SUM(B1:B9),0)</f>
        <v>55975</v>
      </c>
      <c r="C10" s="15">
        <f>ROUND(SUM(C1:C9),0)</f>
        <v>167925</v>
      </c>
    </row>
    <row r="13" spans="1:6" x14ac:dyDescent="0.35">
      <c r="C13" t="s">
        <v>41</v>
      </c>
    </row>
    <row r="14" spans="1:6" x14ac:dyDescent="0.35">
      <c r="A14" t="s">
        <v>42</v>
      </c>
      <c r="B14">
        <v>105224</v>
      </c>
      <c r="C14">
        <f>B14*1.3</f>
        <v>136791.20000000001</v>
      </c>
    </row>
    <row r="16" spans="1:6" x14ac:dyDescent="0.35">
      <c r="A16" t="s">
        <v>24</v>
      </c>
      <c r="B16" s="43">
        <f>B2+B3+B6+B7+B8+B9</f>
        <v>3975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1-Burden Hours Worksheet</vt:lpstr>
      <vt:lpstr>Table 2-Annualized Cost Fed Gov</vt:lpstr>
    </vt:vector>
  </TitlesOfParts>
  <Company>FNS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Ragland-Greene, Rachelle - FNS</dc:creator>
  <cp:lastModifiedBy>Sanchez, Jose -FS</cp:lastModifiedBy>
  <cp:lastPrinted>2018-09-18T15:27:38Z</cp:lastPrinted>
  <dcterms:created xsi:type="dcterms:W3CDTF">2018-09-10T23:30:04Z</dcterms:created>
  <dcterms:modified xsi:type="dcterms:W3CDTF">2021-12-14T04:58:21Z</dcterms:modified>
</cp:coreProperties>
</file>