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salahud\Desktop\"/>
    </mc:Choice>
  </mc:AlternateContent>
  <xr:revisionPtr revIDLastSave="0" documentId="8_{50BFB4C3-758F-4C75-A552-4394201731E8}" xr6:coauthVersionLast="45" xr6:coauthVersionMax="45" xr10:uidLastSave="{00000000-0000-0000-0000-000000000000}"/>
  <bookViews>
    <workbookView xWindow="-110" yWindow="-110" windowWidth="19420" windowHeight="10420" xr2:uid="{00000000-000D-0000-FFFF-FFFF00000000}"/>
  </bookViews>
  <sheets>
    <sheet name="Table 1a-Yr1" sheetId="8" r:id="rId1"/>
    <sheet name="Table 1b-Yr2" sheetId="9" r:id="rId2"/>
    <sheet name="Table 1c-Yr3" sheetId="10" r:id="rId3"/>
    <sheet name="Average Respondent" sheetId="19" r:id="rId4"/>
    <sheet name="Table 2a-Yr1" sheetId="11" r:id="rId5"/>
    <sheet name="Table 2b-Yr2" sheetId="12" r:id="rId6"/>
    <sheet name="Table 2c-Yr3" sheetId="13" r:id="rId7"/>
    <sheet name="Average Agency" sheetId="20" r:id="rId8"/>
    <sheet name="Labor Rates"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20" l="1"/>
  <c r="E11" i="20"/>
  <c r="D11" i="20"/>
  <c r="G11" i="20"/>
  <c r="F10" i="20"/>
  <c r="E10" i="20"/>
  <c r="D10" i="20"/>
  <c r="G9" i="20"/>
  <c r="F9" i="20"/>
  <c r="E9" i="20"/>
  <c r="D9" i="20"/>
  <c r="H10" i="20"/>
  <c r="G10" i="20"/>
  <c r="H9" i="20"/>
  <c r="H8" i="20"/>
  <c r="G8" i="20"/>
  <c r="F8" i="20"/>
  <c r="E8" i="20"/>
  <c r="D8" i="20"/>
  <c r="H11" i="19"/>
  <c r="G11" i="19"/>
  <c r="F11" i="19"/>
  <c r="E11" i="19"/>
  <c r="H10" i="19"/>
  <c r="G10" i="19"/>
  <c r="F10" i="19"/>
  <c r="E10" i="19"/>
  <c r="D11" i="19"/>
  <c r="D10" i="19"/>
  <c r="H9" i="19"/>
  <c r="G9" i="19"/>
  <c r="F9" i="19"/>
  <c r="E9" i="19"/>
  <c r="D9" i="19"/>
  <c r="H8" i="19"/>
  <c r="G8" i="19"/>
  <c r="F8" i="19"/>
  <c r="E8" i="19"/>
  <c r="D8" i="19"/>
  <c r="H7" i="19"/>
  <c r="G7" i="19"/>
  <c r="F7" i="19"/>
  <c r="E7" i="19"/>
  <c r="D7" i="19"/>
  <c r="D24" i="14"/>
  <c r="D23" i="14"/>
  <c r="D22" i="14"/>
  <c r="C24" i="14"/>
  <c r="C23" i="14"/>
  <c r="C22" i="14"/>
  <c r="C7" i="14"/>
  <c r="D7" i="14" s="1"/>
  <c r="C6" i="14"/>
  <c r="D6" i="14" s="1"/>
  <c r="C5" i="14"/>
  <c r="D5" i="14" s="1"/>
  <c r="F12" i="20" l="1"/>
  <c r="E12" i="20"/>
  <c r="D12" i="20"/>
  <c r="G12" i="20"/>
  <c r="I29" i="10"/>
  <c r="D26" i="10"/>
  <c r="F26" i="10" s="1"/>
  <c r="D25" i="10"/>
  <c r="F25" i="10" s="1"/>
  <c r="D24" i="10"/>
  <c r="F24" i="10" s="1"/>
  <c r="F23" i="10"/>
  <c r="G23" i="10" s="1"/>
  <c r="D23" i="10"/>
  <c r="D19" i="10"/>
  <c r="F19" i="10" s="1"/>
  <c r="C19" i="10"/>
  <c r="G18" i="10"/>
  <c r="F18" i="10"/>
  <c r="H18" i="10" s="1"/>
  <c r="D18" i="10"/>
  <c r="F17" i="10"/>
  <c r="G17" i="10" s="1"/>
  <c r="D17" i="10"/>
  <c r="D16" i="10"/>
  <c r="F16" i="10" s="1"/>
  <c r="H15" i="10"/>
  <c r="F15" i="10"/>
  <c r="G15" i="10" s="1"/>
  <c r="D15" i="10"/>
  <c r="D14" i="10"/>
  <c r="F14" i="10" s="1"/>
  <c r="D13" i="10"/>
  <c r="F13" i="10" s="1"/>
  <c r="D12" i="10"/>
  <c r="F12" i="10" s="1"/>
  <c r="F11" i="10"/>
  <c r="G11" i="10" s="1"/>
  <c r="D11" i="10"/>
  <c r="G10" i="10"/>
  <c r="F10" i="10"/>
  <c r="H10" i="10" s="1"/>
  <c r="D10" i="10"/>
  <c r="F9" i="10"/>
  <c r="G9" i="10" s="1"/>
  <c r="D9" i="10"/>
  <c r="D8" i="10"/>
  <c r="F8" i="10" s="1"/>
  <c r="H7" i="10"/>
  <c r="F7" i="10"/>
  <c r="G7" i="10" s="1"/>
  <c r="D7" i="10"/>
  <c r="D6" i="10"/>
  <c r="F6" i="10" s="1"/>
  <c r="D5" i="10"/>
  <c r="F5" i="10" s="1"/>
  <c r="I29" i="9"/>
  <c r="D26" i="9"/>
  <c r="F26" i="9" s="1"/>
  <c r="D25" i="9"/>
  <c r="F25" i="9" s="1"/>
  <c r="G25" i="9" s="1"/>
  <c r="D24" i="9"/>
  <c r="F24" i="9" s="1"/>
  <c r="D23" i="9"/>
  <c r="F23" i="9" s="1"/>
  <c r="C19" i="9"/>
  <c r="D19" i="9" s="1"/>
  <c r="F19" i="9" s="1"/>
  <c r="D18" i="9"/>
  <c r="F18" i="9" s="1"/>
  <c r="D17" i="9"/>
  <c r="F17" i="9" s="1"/>
  <c r="D16" i="9"/>
  <c r="F16" i="9" s="1"/>
  <c r="D15" i="9"/>
  <c r="F15" i="9" s="1"/>
  <c r="H15" i="9" s="1"/>
  <c r="D14" i="9"/>
  <c r="F14" i="9" s="1"/>
  <c r="D13" i="9"/>
  <c r="F13" i="9" s="1"/>
  <c r="D12" i="9"/>
  <c r="F12" i="9" s="1"/>
  <c r="D11" i="9"/>
  <c r="F11" i="9" s="1"/>
  <c r="D10" i="9"/>
  <c r="F10" i="9" s="1"/>
  <c r="D9" i="9"/>
  <c r="F9" i="9" s="1"/>
  <c r="D8" i="9"/>
  <c r="F8" i="9" s="1"/>
  <c r="F7" i="9"/>
  <c r="G7" i="9" s="1"/>
  <c r="D7" i="9"/>
  <c r="D6" i="9"/>
  <c r="F6" i="9" s="1"/>
  <c r="H5" i="9"/>
  <c r="F5" i="9"/>
  <c r="G5" i="9" s="1"/>
  <c r="D5" i="9"/>
  <c r="I29" i="8"/>
  <c r="D26" i="8"/>
  <c r="F26" i="8" s="1"/>
  <c r="D25" i="8"/>
  <c r="F25" i="8" s="1"/>
  <c r="D24" i="8"/>
  <c r="F24" i="8" s="1"/>
  <c r="D23" i="8"/>
  <c r="F23" i="8" s="1"/>
  <c r="C19" i="8"/>
  <c r="D19" i="8" s="1"/>
  <c r="F19" i="8" s="1"/>
  <c r="D18" i="8"/>
  <c r="F18" i="8" s="1"/>
  <c r="D17" i="8"/>
  <c r="F17" i="8" s="1"/>
  <c r="D16" i="8"/>
  <c r="F16" i="8" s="1"/>
  <c r="D15" i="8"/>
  <c r="F15" i="8" s="1"/>
  <c r="D14" i="8"/>
  <c r="F14" i="8" s="1"/>
  <c r="D13" i="8"/>
  <c r="F13" i="8" s="1"/>
  <c r="D12" i="8"/>
  <c r="F12" i="8" s="1"/>
  <c r="D11" i="8"/>
  <c r="F11" i="8" s="1"/>
  <c r="D10" i="8"/>
  <c r="F10" i="8" s="1"/>
  <c r="G10" i="8" s="1"/>
  <c r="D9" i="8"/>
  <c r="F9" i="8" s="1"/>
  <c r="D8" i="8"/>
  <c r="F8" i="8" s="1"/>
  <c r="D7" i="8"/>
  <c r="F7" i="8" s="1"/>
  <c r="D6" i="8"/>
  <c r="F6" i="8" s="1"/>
  <c r="D5" i="8"/>
  <c r="F5" i="8" s="1"/>
  <c r="G13" i="9" l="1"/>
  <c r="H13" i="9"/>
  <c r="H6" i="10"/>
  <c r="G6" i="10"/>
  <c r="H5" i="10"/>
  <c r="G5" i="10"/>
  <c r="H19" i="10"/>
  <c r="G19" i="10"/>
  <c r="H16" i="10"/>
  <c r="G16" i="10"/>
  <c r="H12" i="10"/>
  <c r="G12" i="10"/>
  <c r="H24" i="10"/>
  <c r="G24" i="10"/>
  <c r="H13" i="10"/>
  <c r="G13" i="10"/>
  <c r="H25" i="10"/>
  <c r="G25" i="10"/>
  <c r="H8" i="10"/>
  <c r="G8" i="10"/>
  <c r="H14" i="10"/>
  <c r="G14" i="10"/>
  <c r="H26" i="10"/>
  <c r="G26" i="10"/>
  <c r="H11" i="10"/>
  <c r="H23" i="10"/>
  <c r="H9" i="10"/>
  <c r="H17" i="10"/>
  <c r="H25" i="9"/>
  <c r="H11" i="9"/>
  <c r="G11" i="9"/>
  <c r="H17" i="9"/>
  <c r="G17" i="9"/>
  <c r="H23" i="9"/>
  <c r="G23" i="9"/>
  <c r="H14" i="9"/>
  <c r="G14" i="9"/>
  <c r="H24" i="9"/>
  <c r="G24" i="9"/>
  <c r="H10" i="9"/>
  <c r="G10" i="9"/>
  <c r="H12" i="9"/>
  <c r="G12" i="9"/>
  <c r="H6" i="9"/>
  <c r="G6" i="9"/>
  <c r="H18" i="9"/>
  <c r="G18" i="9"/>
  <c r="H19" i="9"/>
  <c r="G19" i="9"/>
  <c r="H8" i="9"/>
  <c r="G8" i="9"/>
  <c r="H9" i="9"/>
  <c r="G9" i="9"/>
  <c r="H16" i="9"/>
  <c r="G16" i="9"/>
  <c r="H26" i="9"/>
  <c r="G26" i="9"/>
  <c r="G15" i="9"/>
  <c r="H7" i="9"/>
  <c r="H23" i="8"/>
  <c r="G23" i="8"/>
  <c r="H11" i="8"/>
  <c r="G11" i="8"/>
  <c r="G7" i="8"/>
  <c r="H7" i="8"/>
  <c r="H12" i="8"/>
  <c r="G12" i="8"/>
  <c r="H6" i="8"/>
  <c r="G6" i="8"/>
  <c r="H24" i="8"/>
  <c r="G24" i="8"/>
  <c r="G26" i="8"/>
  <c r="H26" i="8"/>
  <c r="H5" i="8"/>
  <c r="G5" i="8"/>
  <c r="G20" i="8" s="1"/>
  <c r="G19" i="8"/>
  <c r="H19" i="8"/>
  <c r="G13" i="8"/>
  <c r="H13" i="8"/>
  <c r="H14" i="8"/>
  <c r="G14" i="8"/>
  <c r="H8" i="8"/>
  <c r="G8" i="8"/>
  <c r="H15" i="8"/>
  <c r="G15" i="8"/>
  <c r="H25" i="8"/>
  <c r="G25" i="8"/>
  <c r="H9" i="8"/>
  <c r="G9" i="8"/>
  <c r="G16" i="8"/>
  <c r="H16" i="8"/>
  <c r="H17" i="8"/>
  <c r="G17" i="8"/>
  <c r="G18" i="8"/>
  <c r="H10" i="8"/>
  <c r="H18" i="8"/>
  <c r="D9" i="13"/>
  <c r="F9" i="13" s="1"/>
  <c r="D8" i="13"/>
  <c r="F8" i="13" s="1"/>
  <c r="F7" i="13"/>
  <c r="H7" i="13" s="1"/>
  <c r="D7" i="13"/>
  <c r="D6" i="13"/>
  <c r="F6" i="13" s="1"/>
  <c r="D5" i="13"/>
  <c r="F5" i="13" s="1"/>
  <c r="D4" i="13"/>
  <c r="F4" i="13" s="1"/>
  <c r="F2" i="13"/>
  <c r="D9" i="12"/>
  <c r="F9" i="12" s="1"/>
  <c r="F8" i="12"/>
  <c r="G8" i="12" s="1"/>
  <c r="D8" i="12"/>
  <c r="D7" i="12"/>
  <c r="F7" i="12" s="1"/>
  <c r="H6" i="12"/>
  <c r="G6" i="12"/>
  <c r="F6" i="12"/>
  <c r="D6" i="12"/>
  <c r="D5" i="12"/>
  <c r="F5" i="12" s="1"/>
  <c r="F4" i="12"/>
  <c r="H4" i="12" s="1"/>
  <c r="D4" i="12"/>
  <c r="D9" i="11"/>
  <c r="F9" i="11" s="1"/>
  <c r="D8" i="11"/>
  <c r="F8" i="11" s="1"/>
  <c r="D7" i="11"/>
  <c r="F7" i="11" s="1"/>
  <c r="H7" i="11" s="1"/>
  <c r="D6" i="11"/>
  <c r="F6" i="11" s="1"/>
  <c r="D5" i="11"/>
  <c r="F5" i="11" s="1"/>
  <c r="D4" i="11"/>
  <c r="F4" i="11" s="1"/>
  <c r="H2" i="12"/>
  <c r="F2" i="12"/>
  <c r="G2" i="12"/>
  <c r="F2" i="11" l="1"/>
  <c r="H2" i="8"/>
  <c r="H2" i="10"/>
  <c r="H2" i="9"/>
  <c r="G2" i="11"/>
  <c r="H2" i="13"/>
  <c r="G2" i="9"/>
  <c r="G2" i="8"/>
  <c r="I5" i="8" s="1"/>
  <c r="G2" i="10"/>
  <c r="G2" i="13"/>
  <c r="H2" i="11"/>
  <c r="F2" i="9"/>
  <c r="F2" i="8"/>
  <c r="F2" i="10"/>
  <c r="G20" i="9"/>
  <c r="G20" i="10"/>
  <c r="G28" i="10" s="1"/>
  <c r="G27" i="10"/>
  <c r="G27" i="9"/>
  <c r="G27" i="8"/>
  <c r="G5" i="13"/>
  <c r="H5" i="13"/>
  <c r="H6" i="13"/>
  <c r="G6" i="13"/>
  <c r="I6" i="13" s="1"/>
  <c r="H9" i="13"/>
  <c r="G9" i="13"/>
  <c r="H4" i="13"/>
  <c r="G10" i="13" s="1"/>
  <c r="G4" i="13"/>
  <c r="H8" i="13"/>
  <c r="G8" i="13"/>
  <c r="G7" i="13"/>
  <c r="I7" i="13"/>
  <c r="H9" i="12"/>
  <c r="G9" i="12"/>
  <c r="I9" i="12" s="1"/>
  <c r="H5" i="12"/>
  <c r="G5" i="12"/>
  <c r="I5" i="12" s="1"/>
  <c r="G7" i="12"/>
  <c r="H7" i="12"/>
  <c r="I7" i="12" s="1"/>
  <c r="H8" i="12"/>
  <c r="I8" i="12"/>
  <c r="I6" i="12"/>
  <c r="G4" i="12"/>
  <c r="G5" i="11"/>
  <c r="H5" i="11"/>
  <c r="H6" i="11"/>
  <c r="G6" i="11"/>
  <c r="I6" i="11"/>
  <c r="H8" i="11"/>
  <c r="G8" i="11"/>
  <c r="H4" i="11"/>
  <c r="G4" i="11"/>
  <c r="H9" i="11"/>
  <c r="G9" i="11"/>
  <c r="G7" i="11"/>
  <c r="I5" i="13" l="1"/>
  <c r="I7" i="11"/>
  <c r="I8" i="13"/>
  <c r="I4" i="13"/>
  <c r="I9" i="13"/>
  <c r="I11" i="8"/>
  <c r="I14" i="8"/>
  <c r="I13" i="8"/>
  <c r="I12" i="8"/>
  <c r="I6" i="8"/>
  <c r="I14" i="9"/>
  <c r="I26" i="8"/>
  <c r="I19" i="8"/>
  <c r="I17" i="8"/>
  <c r="I19" i="10"/>
  <c r="I8" i="8"/>
  <c r="I15" i="8"/>
  <c r="I8" i="11"/>
  <c r="I25" i="8"/>
  <c r="I23" i="10"/>
  <c r="I9" i="11"/>
  <c r="I9" i="8"/>
  <c r="I16" i="9"/>
  <c r="I26" i="9"/>
  <c r="I5" i="9"/>
  <c r="I18" i="9"/>
  <c r="I14" i="10"/>
  <c r="I5" i="10"/>
  <c r="I16" i="10"/>
  <c r="I11" i="9"/>
  <c r="I13" i="9"/>
  <c r="I25" i="10"/>
  <c r="I9" i="10"/>
  <c r="I23" i="8"/>
  <c r="I7" i="8"/>
  <c r="I17" i="9"/>
  <c r="I13" i="10"/>
  <c r="I10" i="8"/>
  <c r="I6" i="10"/>
  <c r="I25" i="9"/>
  <c r="I19" i="9"/>
  <c r="I26" i="10"/>
  <c r="I11" i="10"/>
  <c r="I6" i="9"/>
  <c r="I18" i="8"/>
  <c r="I24" i="8"/>
  <c r="I23" i="9"/>
  <c r="I10" i="9"/>
  <c r="I9" i="9"/>
  <c r="I12" i="9"/>
  <c r="I12" i="10"/>
  <c r="I10" i="10"/>
  <c r="I8" i="10"/>
  <c r="I7" i="10"/>
  <c r="I15" i="10"/>
  <c r="I18" i="10"/>
  <c r="I24" i="10"/>
  <c r="I17" i="10"/>
  <c r="I15" i="9"/>
  <c r="I7" i="9"/>
  <c r="I16" i="8"/>
  <c r="I8" i="9"/>
  <c r="I24" i="9"/>
  <c r="G28" i="9"/>
  <c r="G28" i="8"/>
  <c r="G10" i="12"/>
  <c r="I4" i="12"/>
  <c r="I10" i="12" s="1"/>
  <c r="G10" i="11"/>
  <c r="I5" i="11"/>
  <c r="I4" i="11"/>
  <c r="I10" i="11" s="1"/>
  <c r="I10" i="13" l="1"/>
  <c r="I27" i="10"/>
  <c r="I20" i="10"/>
  <c r="I20" i="9"/>
  <c r="I27" i="8"/>
  <c r="I20" i="8"/>
  <c r="I28" i="8" s="1"/>
  <c r="I30" i="8" s="1"/>
  <c r="I27" i="9"/>
  <c r="I28" i="10" l="1"/>
  <c r="I30" i="10" s="1"/>
  <c r="I28" i="9"/>
  <c r="I30" i="9" s="1"/>
</calcChain>
</file>

<file path=xl/sharedStrings.xml><?xml version="1.0" encoding="utf-8"?>
<sst xmlns="http://schemas.openxmlformats.org/spreadsheetml/2006/main" count="257" uniqueCount="98">
  <si>
    <t>Burden Item</t>
  </si>
  <si>
    <t>Subtotal  for Reporting Requirements</t>
  </si>
  <si>
    <t>Subtotal  for Recordkeeping Requirements</t>
  </si>
  <si>
    <t>(A) 
Technical person-hours per occurrence</t>
  </si>
  <si>
    <t>(B)
No. of occurrences per respondent per year</t>
  </si>
  <si>
    <t>(C) 
Technical person-hours per respondent per year
(C=AxB)</t>
  </si>
  <si>
    <t>(E)
Technical hours per year 
(E=CxD)</t>
  </si>
  <si>
    <t>(F)
Management hours per year
(F=Ex0.05)</t>
  </si>
  <si>
    <t>(G)
Clerical hours per year
(G=Ex0.10)</t>
  </si>
  <si>
    <t>See 1A</t>
  </si>
  <si>
    <t>Assumptions:</t>
  </si>
  <si>
    <t>(A)
Technical person-hours per occurrence</t>
  </si>
  <si>
    <t>(C)
Technical person-hours per respondent per year
(C=AxB)</t>
  </si>
  <si>
    <t>(E) 
Technical hours per year
(E=CxD)</t>
  </si>
  <si>
    <t>(G)
Clerical hours per year 
(G=Ex0.10)</t>
  </si>
  <si>
    <r>
      <t xml:space="preserve">(D)
Respondents per year </t>
    </r>
    <r>
      <rPr>
        <b/>
        <vertAlign val="superscript"/>
        <sz val="10"/>
        <rFont val="Times New Roman"/>
        <family val="1"/>
      </rPr>
      <t>a</t>
    </r>
  </si>
  <si>
    <r>
      <t xml:space="preserve">(H)
Total cost per year ($) </t>
    </r>
    <r>
      <rPr>
        <b/>
        <vertAlign val="superscript"/>
        <sz val="10"/>
        <rFont val="Times New Roman"/>
        <family val="1"/>
      </rPr>
      <t>b</t>
    </r>
  </si>
  <si>
    <r>
      <t xml:space="preserve">a. Review Initial Notification </t>
    </r>
    <r>
      <rPr>
        <vertAlign val="superscript"/>
        <sz val="10"/>
        <rFont val="Times New Roman"/>
        <family val="1"/>
      </rPr>
      <t>c</t>
    </r>
  </si>
  <si>
    <r>
      <t xml:space="preserve">b. Review Notification of intent to conduct a performance test </t>
    </r>
    <r>
      <rPr>
        <vertAlign val="superscript"/>
        <sz val="10"/>
        <rFont val="Times New Roman"/>
        <family val="1"/>
      </rPr>
      <t>c</t>
    </r>
  </si>
  <si>
    <r>
      <t xml:space="preserve">c. Observe performance tests </t>
    </r>
    <r>
      <rPr>
        <vertAlign val="superscript"/>
        <sz val="10"/>
        <rFont val="Times New Roman"/>
        <family val="1"/>
      </rPr>
      <t>c</t>
    </r>
  </si>
  <si>
    <r>
      <t xml:space="preserve">e. Review performance test reports </t>
    </r>
    <r>
      <rPr>
        <vertAlign val="superscript"/>
        <sz val="10"/>
        <rFont val="Times New Roman"/>
        <family val="1"/>
      </rPr>
      <t>c</t>
    </r>
  </si>
  <si>
    <r>
      <t xml:space="preserve">   a. Familiarize with regulatory requirements </t>
    </r>
    <r>
      <rPr>
        <vertAlign val="superscript"/>
        <sz val="10"/>
        <rFont val="Times New Roman"/>
        <family val="1"/>
      </rPr>
      <t>c</t>
    </r>
  </si>
  <si>
    <r>
      <t xml:space="preserve">   b. Initial notifications </t>
    </r>
    <r>
      <rPr>
        <vertAlign val="superscript"/>
        <sz val="10"/>
        <rFont val="Times New Roman"/>
        <family val="1"/>
      </rPr>
      <t>d</t>
    </r>
  </si>
  <si>
    <r>
      <t xml:space="preserve">   c. Notification of intent to conduct a performance test </t>
    </r>
    <r>
      <rPr>
        <vertAlign val="superscript"/>
        <sz val="10"/>
        <rFont val="Times New Roman"/>
        <family val="1"/>
      </rPr>
      <t>d</t>
    </r>
  </si>
  <si>
    <t>1. Recordkeeping requirements</t>
  </si>
  <si>
    <t>2. Reporting requirements</t>
  </si>
  <si>
    <r>
      <t xml:space="preserve">   b. Prepare washdown plan </t>
    </r>
    <r>
      <rPr>
        <vertAlign val="superscript"/>
        <sz val="10"/>
        <rFont val="Times New Roman"/>
        <family val="1"/>
      </rPr>
      <t>d</t>
    </r>
  </si>
  <si>
    <t xml:space="preserve">   g. Perform vent mercury concentration CMS inspections and calibration checks and record results</t>
  </si>
  <si>
    <t>Respondent Burden</t>
  </si>
  <si>
    <t>Managerial</t>
  </si>
  <si>
    <t>Clerical</t>
  </si>
  <si>
    <t>Technical</t>
  </si>
  <si>
    <t>Benefit Package Adjustment</t>
  </si>
  <si>
    <t>United States Department of Labor, Bureau of Labor Statistics, “Table 2. Civilian Workers, by occupational and industry group.” The rates are from column 1, “Total compensation.” For the 2019 renewal, these rates were from June 2018. For the updated rates, the rates were from June 2020. The rates have been increased by 110 percent to account for the benefit packages available to those employed by private industry.</t>
  </si>
  <si>
    <t>Agency Burden</t>
  </si>
  <si>
    <t>GS13, Step 5</t>
  </si>
  <si>
    <t>GS12, Step 1</t>
  </si>
  <si>
    <t>GS6, Step 3</t>
  </si>
  <si>
    <t>d Proposed rule requires submittal of a revised Notification of Compliance Status report. We assume that this is a one-time only cost.</t>
  </si>
  <si>
    <t>e We assume that it will take 12 hours two times per year to review the semiannual compliance reports.</t>
  </si>
  <si>
    <t xml:space="preserve">f Totals have been rounded to 3 significant figures. Figures may not add exactly due to rounding. </t>
  </si>
  <si>
    <r>
      <t xml:space="preserve">f. Review semiannual compliance reports </t>
    </r>
    <r>
      <rPr>
        <vertAlign val="superscript"/>
        <sz val="10"/>
        <rFont val="Times New Roman"/>
        <family val="1"/>
      </rPr>
      <t>e</t>
    </r>
  </si>
  <si>
    <t>c We assume that this is a one-time only cost.</t>
  </si>
  <si>
    <r>
      <t xml:space="preserve">d. Review Notification of Compliance Status (including site-specific monitoring plans and operation &amp; maintenance plans) </t>
    </r>
    <r>
      <rPr>
        <vertAlign val="superscript"/>
        <sz val="10"/>
        <rFont val="Times New Roman"/>
        <family val="1"/>
      </rPr>
      <t>d</t>
    </r>
  </si>
  <si>
    <r>
      <t xml:space="preserve">TOTAL ANNUAL BURDEN AND COST (rounded) </t>
    </r>
    <r>
      <rPr>
        <b/>
        <vertAlign val="superscript"/>
        <sz val="10"/>
        <rFont val="Times New Roman"/>
        <family val="1"/>
      </rPr>
      <t>f</t>
    </r>
  </si>
  <si>
    <t>b This cost is based on the average hourly labor rate as follows: Technical $50.72 (GS-12, Step 1, $30.47 + 60%); Managerial $68.37 (GS-13, Step 5, $41.07 + 60%); and Clerical $27.46 (GS-6, Step 3, $26.38 + 60%).  This ICR assumes that Managerial hours are 5 percent of Technical hours, and Clerical hours are 10 percent of Technical hours.  These rates are from the OPM, 2020 General Schedule, which excludes locality rates of pay.  The rates have been increased by 60 percent to account for the benefit packages available to government employees.</t>
  </si>
  <si>
    <t>b This ICR uses the following labor rates: Technical $121.88 ($58.04 + 110%); Managerial $148.81 ($70.86 + 110%); and Clerical $60.69 ($28.90+ 110%).  These rates are from the United States Department of Labor, Bureau of Labor Statistics, June 2020,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</si>
  <si>
    <r>
      <t>a</t>
    </r>
    <r>
      <rPr>
        <sz val="10"/>
        <rFont val="Times New Roman"/>
        <family val="1"/>
      </rPr>
      <t xml:space="preserve">  We have assumed that there are is 1 respondent subject to the rule, with no new sources expected over the next three-years of this ICR.</t>
    </r>
  </si>
  <si>
    <r>
      <t>d</t>
    </r>
    <r>
      <rPr>
        <sz val="10"/>
        <rFont val="Times New Roman"/>
        <family val="1"/>
      </rPr>
      <t xml:space="preserve">  We assume that these are one-time requirements that have already been met in the past.</t>
    </r>
  </si>
  <si>
    <r>
      <t xml:space="preserve">   d. Revised Notification of compliance status </t>
    </r>
    <r>
      <rPr>
        <vertAlign val="superscript"/>
        <sz val="10"/>
        <rFont val="Times New Roman"/>
        <family val="1"/>
      </rPr>
      <t>f</t>
    </r>
  </si>
  <si>
    <r>
      <t xml:space="preserve">g  </t>
    </r>
    <r>
      <rPr>
        <sz val="10"/>
        <rFont val="Times New Roman"/>
        <family val="1"/>
      </rPr>
      <t xml:space="preserve">Totals have been rounded to 3 significant figures. Figures may not add exactly due to rounding. </t>
    </r>
  </si>
  <si>
    <r>
      <t>TOTAL ANNUAL BURDEN AND COST (rounded)</t>
    </r>
    <r>
      <rPr>
        <sz val="10"/>
        <rFont val="Times New Roman"/>
        <family val="1"/>
      </rPr>
      <t> </t>
    </r>
    <r>
      <rPr>
        <vertAlign val="superscript"/>
        <sz val="10"/>
        <rFont val="Times New Roman"/>
        <family val="1"/>
      </rPr>
      <t>g</t>
    </r>
  </si>
  <si>
    <r>
      <t xml:space="preserve">TOTAL CAPITAL AND O&amp;M COSTS (rounded) </t>
    </r>
    <r>
      <rPr>
        <b/>
        <vertAlign val="superscript"/>
        <sz val="10"/>
        <rFont val="Times New Roman"/>
        <family val="1"/>
      </rPr>
      <t>g</t>
    </r>
  </si>
  <si>
    <r>
      <t xml:space="preserve">GRAND TOTAL (rounded) </t>
    </r>
    <r>
      <rPr>
        <b/>
        <vertAlign val="superscript"/>
        <sz val="10"/>
        <rFont val="Times New Roman"/>
        <family val="1"/>
      </rPr>
      <t>g</t>
    </r>
  </si>
  <si>
    <r>
      <t>e</t>
    </r>
    <r>
      <rPr>
        <sz val="10"/>
        <rFont val="Times New Roman"/>
        <family val="1"/>
      </rPr>
      <t xml:space="preserve">  We assume that the facility will review the monitoring plan after the rule revisions are finalized. This is a one-time occurrence.</t>
    </r>
  </si>
  <si>
    <t xml:space="preserve">   d. Record date/time of washdowns</t>
  </si>
  <si>
    <t xml:space="preserve">  e. Measure cell room mercury vapor level and record data</t>
  </si>
  <si>
    <t xml:space="preserve">   f. Monitor vent mercury concentration and record CMS data, daily averages, and deviations</t>
  </si>
  <si>
    <t xml:space="preserve"> h. Perform twice daily inspections (for vessels and process equipment problems, hydrogen and/or mercury vapor leaks at decomposers and hydrogen piping up to the hydrogen header) and record information</t>
  </si>
  <si>
    <t xml:space="preserve">   i. Inspect cell room floors for cracks, spalling, or other deficiencies and record information</t>
  </si>
  <si>
    <t xml:space="preserve">   j. Inspect pillars and beams for cracks, spalling, and other deficiencies and record information</t>
  </si>
  <si>
    <t xml:space="preserve">   k. Perform daily cell room inspections (for caustic leaks in caustic system equipment and piping, liquid mercury spills or accumulations on floors and surfaces, for liquid mercury leaks from vessels, piping, and equipment in liquid mercury service) and record information</t>
  </si>
  <si>
    <t xml:space="preserve">   l. Inspect equipment and piping in the hydrogen system from the header to the last control device for hydrogen and/or mercury vapor leaks and record information on these leaks</t>
  </si>
  <si>
    <t xml:space="preserve">   m Record information on handling and storage of mercury-containing waste</t>
  </si>
  <si>
    <t xml:space="preserve">   n. Record the mass of virgin mercury added to cells</t>
  </si>
  <si>
    <t xml:space="preserve">   o. Inspect chlorine-containing equipment and record information on inspections and leaks</t>
  </si>
  <si>
    <t xml:space="preserve">   e. Semiannual compliance reports</t>
  </si>
  <si>
    <r>
      <t xml:space="preserve">   c. Prepare/review site-specific mercury monitoring plan </t>
    </r>
    <r>
      <rPr>
        <vertAlign val="superscript"/>
        <sz val="10"/>
        <rFont val="Times New Roman"/>
        <family val="1"/>
      </rPr>
      <t>e</t>
    </r>
  </si>
  <si>
    <r>
      <t>f</t>
    </r>
    <r>
      <rPr>
        <sz val="10"/>
        <rFont val="Times New Roman"/>
        <family val="1"/>
      </rPr>
      <t xml:space="preserve">  We assume that this is a one time event that will occur after the publication of the final amendments.</t>
    </r>
  </si>
  <si>
    <t xml:space="preserve">a We have assumed that there is 1 respondent subject to the rule, with no new sources expected over the next three-years of this ICR.  </t>
  </si>
  <si>
    <r>
      <t>c</t>
    </r>
    <r>
      <rPr>
        <sz val="10"/>
        <rFont val="Times New Roman"/>
        <family val="1"/>
      </rPr>
      <t xml:space="preserve">  We assume all respondents will have to familiarize themselves with regulatory requirements each year, including the electronic reporting requirements.</t>
    </r>
  </si>
  <si>
    <t>Table 1a: Annual Respondent Burden and Cost – NESHAP for Mercury Cell Chlor-Alkali Plants (40 CFR Part 63, Subpart IIIII) (Proposed Rule) - Year 1</t>
  </si>
  <si>
    <t>Table 1b: Annual Respondent Burden and Cost – NESHAP for Mercury Cell Chlor-Alkali Plants (40 CFR Part 63, Subpart IIIII) (Proposed Rule) - Year 2</t>
  </si>
  <si>
    <t>Table 1c: Annual Respondent Burden and Cost – NESHAP for Mercury Cell Chlor-Alkali Plants (40 CFR Part 63, Subpart IIIII) (Proposed Rule) - Year 3</t>
  </si>
  <si>
    <t>Table 2a: Annual EPA Burden and Cost – NESHAP for Mercury Cell Chlor-Alkali Plants (40 CFR Part 63, Subpart IIIII) (Proposed Rule) Year 1</t>
  </si>
  <si>
    <t>Table 2b: Annual EPA Burden and Cost – NESHAP for Mercury Cell Chlor-Alkali Plants (40 CFR Part 63, Subpart IIIII) (Proposed Rule) Year 2</t>
  </si>
  <si>
    <t>Table 2c: Annual EPA Burden and Cost – NESHAP for Mercury Cell Chlor-Alkali Plants (40 CFR Part 63, Subpart IIIII) (Proposed Rule) Year 3</t>
  </si>
  <si>
    <t>Labor Rate ($/hr)</t>
  </si>
  <si>
    <t>Overhead</t>
  </si>
  <si>
    <t>Total ($/hr)</t>
  </si>
  <si>
    <t>Labor Rates ($/hr)</t>
  </si>
  <si>
    <t>Office of Personnel Management (OPM), which excludes locality rates of pay. The rates have been increased by 60 percent to account for the benefit packages available to government employees. These rates are from the 2020 General Schedule.</t>
  </si>
  <si>
    <t>Annual Respondent Burden and Cost – NESHAP for Mercury Cell Chlor-Alkali Plants (40 CFR Part 63, Subpart IIIII) (Proposed Rule)</t>
  </si>
  <si>
    <t>Three-Year Average Respondent Burden of Reporting and Recordkeeping Requirements</t>
  </si>
  <si>
    <t>Year</t>
  </si>
  <si>
    <t>Total Respondents</t>
  </si>
  <si>
    <t>Technical Hours</t>
  </si>
  <si>
    <t>Management Hours</t>
  </si>
  <si>
    <t>Clerical Hours</t>
  </si>
  <si>
    <t>Total Labor Hours (rounded)</t>
  </si>
  <si>
    <t>Labor Cost (rounded)</t>
  </si>
  <si>
    <t>1 (2021)</t>
  </si>
  <si>
    <t>2 (2022)</t>
  </si>
  <si>
    <t>3 (2023)</t>
  </si>
  <si>
    <t xml:space="preserve">Total  </t>
  </si>
  <si>
    <t>Average</t>
  </si>
  <si>
    <t>Three-Year Average Agency Burden of Reporting and Recordkeeping Requirements</t>
  </si>
  <si>
    <t>Total 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</si>
</sst>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quot;$&quot;#,##0"/>
  </numFmts>
  <fonts count="11" x14ac:knownFonts="1">
    <font>
      <sz val="11"/>
      <color theme="1"/>
      <name val="Calibri"/>
      <family val="2"/>
      <scheme val="minor"/>
    </font>
    <font>
      <b/>
      <sz val="11"/>
      <color theme="1"/>
      <name val="Calibri"/>
      <family val="2"/>
      <scheme val="minor"/>
    </font>
    <font>
      <b/>
      <sz val="10"/>
      <name val="Times New Roman"/>
      <family val="1"/>
    </font>
    <font>
      <b/>
      <vertAlign val="superscript"/>
      <sz val="10"/>
      <name val="Times New Roman"/>
      <family val="1"/>
    </font>
    <font>
      <sz val="10"/>
      <name val="Times New Roman"/>
      <family val="1"/>
    </font>
    <font>
      <vertAlign val="superscript"/>
      <sz val="10"/>
      <name val="Times New Roman"/>
      <family val="1"/>
    </font>
    <font>
      <sz val="11"/>
      <name val="Calibri"/>
      <family val="2"/>
      <scheme val="minor"/>
    </font>
    <font>
      <sz val="11"/>
      <color theme="0"/>
      <name val="Calibri"/>
      <family val="2"/>
      <scheme val="minor"/>
    </font>
    <font>
      <sz val="12"/>
      <color theme="1"/>
      <name val="Times New Roman"/>
      <family val="1"/>
    </font>
    <font>
      <sz val="11"/>
      <color theme="1"/>
      <name val="Calibri"/>
      <family val="2"/>
      <scheme val="minor"/>
    </font>
    <font>
      <b/>
      <sz val="12"/>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71">
    <xf numFmtId="0" fontId="0" fillId="0" borderId="0" xfId="0"/>
    <xf numFmtId="0" fontId="1" fillId="0" borderId="0" xfId="0" applyFont="1"/>
    <xf numFmtId="0" fontId="2" fillId="0" borderId="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6" fillId="0" borderId="0" xfId="0" applyFont="1"/>
    <xf numFmtId="0" fontId="2" fillId="0" borderId="0" xfId="0" applyFont="1" applyAlignment="1">
      <alignment vertical="center"/>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wrapText="1"/>
    </xf>
    <xf numFmtId="0" fontId="6" fillId="0" borderId="1" xfId="0" applyFont="1" applyBorder="1"/>
    <xf numFmtId="0" fontId="2" fillId="0" borderId="1" xfId="0" applyFont="1" applyBorder="1"/>
    <xf numFmtId="0" fontId="4" fillId="0" borderId="1" xfId="0" applyFont="1" applyFill="1" applyBorder="1" applyAlignment="1">
      <alignment horizontal="left" vertical="top" wrapText="1"/>
    </xf>
    <xf numFmtId="0" fontId="0" fillId="0" borderId="0" xfId="0" applyAlignment="1">
      <alignment horizontal="center"/>
    </xf>
    <xf numFmtId="0" fontId="4" fillId="0" borderId="1" xfId="0" applyFont="1" applyFill="1" applyBorder="1" applyAlignment="1">
      <alignment horizontal="center" vertical="center"/>
    </xf>
    <xf numFmtId="165" fontId="0" fillId="0" borderId="0" xfId="0" applyNumberFormat="1" applyAlignment="1">
      <alignment horizontal="center"/>
    </xf>
    <xf numFmtId="0" fontId="1" fillId="0" borderId="0" xfId="0" applyFont="1" applyBorder="1" applyAlignment="1">
      <alignment horizontal="center" wrapText="1"/>
    </xf>
    <xf numFmtId="9" fontId="0" fillId="0" borderId="4" xfId="0" applyNumberFormat="1" applyBorder="1" applyAlignment="1">
      <alignment horizontal="center"/>
    </xf>
    <xf numFmtId="0" fontId="7" fillId="0" borderId="0" xfId="0" applyFont="1" applyFill="1"/>
    <xf numFmtId="0" fontId="4" fillId="0" borderId="5" xfId="0" applyFont="1" applyBorder="1" applyAlignment="1">
      <alignment vertical="center"/>
    </xf>
    <xf numFmtId="0" fontId="4" fillId="0" borderId="2" xfId="0" applyFont="1" applyBorder="1" applyAlignment="1">
      <alignment horizontal="center" vertical="center"/>
    </xf>
    <xf numFmtId="0" fontId="2" fillId="0" borderId="3" xfId="0" applyFont="1" applyBorder="1" applyAlignment="1">
      <alignment vertical="center" wrapText="1"/>
    </xf>
    <xf numFmtId="0" fontId="0" fillId="0" borderId="5" xfId="0" applyBorder="1"/>
    <xf numFmtId="3" fontId="2" fillId="0" borderId="9" xfId="0" applyNumberFormat="1" applyFont="1" applyBorder="1" applyAlignment="1">
      <alignment horizontal="center" vertical="center"/>
    </xf>
    <xf numFmtId="3" fontId="2" fillId="0" borderId="10" xfId="0" applyNumberFormat="1" applyFont="1" applyBorder="1" applyAlignment="1">
      <alignment horizontal="center" vertical="center"/>
    </xf>
    <xf numFmtId="0" fontId="2" fillId="0" borderId="5" xfId="0" applyFont="1" applyBorder="1" applyAlignment="1">
      <alignment vertical="center"/>
    </xf>
    <xf numFmtId="0" fontId="6" fillId="0" borderId="3" xfId="0" applyFont="1" applyBorder="1"/>
    <xf numFmtId="1" fontId="2" fillId="0" borderId="9"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0" fillId="0" borderId="6" xfId="0" applyBorder="1"/>
    <xf numFmtId="1" fontId="2" fillId="0" borderId="7" xfId="0" applyNumberFormat="1" applyFont="1" applyBorder="1" applyAlignment="1">
      <alignment horizontal="center" vertical="center"/>
    </xf>
    <xf numFmtId="1" fontId="2" fillId="0" borderId="8" xfId="0" applyNumberFormat="1" applyFont="1" applyBorder="1" applyAlignment="1">
      <alignment horizontal="center" vertical="center"/>
    </xf>
    <xf numFmtId="0" fontId="1" fillId="0" borderId="0" xfId="0" applyFont="1" applyBorder="1" applyAlignment="1">
      <alignment horizontal="center" vertical="center"/>
    </xf>
    <xf numFmtId="0" fontId="0" fillId="0" borderId="0" xfId="0" applyFont="1" applyAlignment="1">
      <alignment horizontal="left" wrapText="1"/>
    </xf>
    <xf numFmtId="0" fontId="0" fillId="0" borderId="0" xfId="0" applyAlignment="1">
      <alignment horizontal="center"/>
    </xf>
    <xf numFmtId="9" fontId="9" fillId="0" borderId="4" xfId="1" applyNumberFormat="1" applyFont="1" applyBorder="1" applyAlignment="1">
      <alignment horizontal="center" vertical="center"/>
    </xf>
    <xf numFmtId="9" fontId="0" fillId="0" borderId="4" xfId="0" applyNumberFormat="1" applyFont="1" applyBorder="1" applyAlignment="1">
      <alignment horizontal="center" vertical="center"/>
    </xf>
    <xf numFmtId="0" fontId="10" fillId="0" borderId="0" xfId="0" applyFont="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6"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0" fontId="7" fillId="0" borderId="0" xfId="0" applyFont="1"/>
    <xf numFmtId="1" fontId="8" fillId="0" borderId="1" xfId="0" applyNumberFormat="1" applyFont="1" applyBorder="1" applyAlignment="1">
      <alignment horizontal="center" vertical="center"/>
    </xf>
    <xf numFmtId="6" fontId="10" fillId="0" borderId="1" xfId="0" applyNumberFormat="1" applyFont="1" applyBorder="1" applyAlignment="1">
      <alignment horizontal="center" vertical="center"/>
    </xf>
    <xf numFmtId="6" fontId="4" fillId="0" borderId="1" xfId="0" applyNumberFormat="1" applyFont="1" applyBorder="1" applyAlignment="1">
      <alignment horizontal="center" vertical="center"/>
    </xf>
    <xf numFmtId="8" fontId="4" fillId="0" borderId="1" xfId="0" applyNumberFormat="1" applyFont="1" applyBorder="1" applyAlignment="1">
      <alignment horizontal="center" vertical="center"/>
    </xf>
    <xf numFmtId="6" fontId="2" fillId="0" borderId="10" xfId="0" applyNumberFormat="1" applyFont="1" applyBorder="1" applyAlignment="1">
      <alignment horizontal="center" vertical="center"/>
    </xf>
    <xf numFmtId="6" fontId="2" fillId="0" borderId="1" xfId="0" applyNumberFormat="1" applyFont="1" applyBorder="1" applyAlignment="1">
      <alignment horizontal="center" vertical="center"/>
    </xf>
    <xf numFmtId="6" fontId="2"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4" fillId="0" borderId="0" xfId="0" applyFont="1" applyAlignment="1">
      <alignment horizontal="left" vertical="center" wrapText="1"/>
    </xf>
    <xf numFmtId="0" fontId="0" fillId="0" borderId="0" xfId="0" applyFont="1" applyAlignment="1">
      <alignment horizontal="left" vertical="center" wrapText="1"/>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D481-095E-4C48-8F5F-28F893BD4CD2}">
  <dimension ref="A1:I40"/>
  <sheetViews>
    <sheetView showGridLines="0" tabSelected="1" topLeftCell="A10" zoomScaleNormal="100" workbookViewId="0">
      <selection activeCell="O10" sqref="O10"/>
    </sheetView>
  </sheetViews>
  <sheetFormatPr defaultRowHeight="14.5" x14ac:dyDescent="0.35"/>
  <cols>
    <col min="1" max="1" width="37" customWidth="1"/>
    <col min="2" max="9" width="12.7265625" customWidth="1"/>
  </cols>
  <sheetData>
    <row r="1" spans="1:9" x14ac:dyDescent="0.35">
      <c r="A1" s="1" t="s">
        <v>71</v>
      </c>
    </row>
    <row r="2" spans="1:9" x14ac:dyDescent="0.35">
      <c r="F2" s="25">
        <f>'Labor Rates'!D6</f>
        <v>121.884</v>
      </c>
      <c r="G2" s="25">
        <f>'Labor Rates'!D5</f>
        <v>148.80600000000001</v>
      </c>
      <c r="H2" s="25">
        <f>'Labor Rates'!D7</f>
        <v>60.69</v>
      </c>
    </row>
    <row r="3" spans="1:9" ht="98.25" customHeight="1" x14ac:dyDescent="0.35">
      <c r="A3" s="2" t="s">
        <v>0</v>
      </c>
      <c r="B3" s="2" t="s">
        <v>3</v>
      </c>
      <c r="C3" s="2" t="s">
        <v>4</v>
      </c>
      <c r="D3" s="2" t="s">
        <v>5</v>
      </c>
      <c r="E3" s="2" t="s">
        <v>15</v>
      </c>
      <c r="F3" s="2" t="s">
        <v>6</v>
      </c>
      <c r="G3" s="2" t="s">
        <v>7</v>
      </c>
      <c r="H3" s="2" t="s">
        <v>8</v>
      </c>
      <c r="I3" s="2" t="s">
        <v>16</v>
      </c>
    </row>
    <row r="4" spans="1:9" x14ac:dyDescent="0.35">
      <c r="A4" s="10" t="s">
        <v>24</v>
      </c>
      <c r="B4" s="6"/>
      <c r="C4" s="6"/>
      <c r="D4" s="6"/>
      <c r="E4" s="6"/>
      <c r="F4" s="6"/>
      <c r="G4" s="6"/>
      <c r="H4" s="6"/>
      <c r="I4" s="6"/>
    </row>
    <row r="5" spans="1:9" ht="15" customHeight="1" x14ac:dyDescent="0.35">
      <c r="A5" s="11" t="s">
        <v>21</v>
      </c>
      <c r="B5" s="4">
        <v>32</v>
      </c>
      <c r="C5" s="4">
        <v>1</v>
      </c>
      <c r="D5" s="4">
        <f>B5*C5</f>
        <v>32</v>
      </c>
      <c r="E5" s="4">
        <v>1</v>
      </c>
      <c r="F5" s="4">
        <f>D5*E5</f>
        <v>32</v>
      </c>
      <c r="G5" s="4">
        <f>F5*0.05</f>
        <v>1.6</v>
      </c>
      <c r="H5" s="4">
        <f>F5*0.1</f>
        <v>3.2</v>
      </c>
      <c r="I5" s="56">
        <f>$F$2*F5+$G$2*G5+$H$2*H5</f>
        <v>4332.5855999999994</v>
      </c>
    </row>
    <row r="6" spans="1:9" ht="15.5" x14ac:dyDescent="0.35">
      <c r="A6" s="11" t="s">
        <v>26</v>
      </c>
      <c r="B6" s="4">
        <v>16</v>
      </c>
      <c r="C6" s="4">
        <v>1</v>
      </c>
      <c r="D6" s="4">
        <f t="shared" ref="D6:D26" si="0">B6*C6</f>
        <v>16</v>
      </c>
      <c r="E6" s="4">
        <v>0</v>
      </c>
      <c r="F6" s="4">
        <f t="shared" ref="F6:F19" si="1">D6*E6</f>
        <v>0</v>
      </c>
      <c r="G6" s="4">
        <f t="shared" ref="G6:G19" si="2">F6*0.05</f>
        <v>0</v>
      </c>
      <c r="H6" s="4">
        <f t="shared" ref="H6:H19" si="3">F6*0.1</f>
        <v>0</v>
      </c>
      <c r="I6" s="56">
        <f t="shared" ref="I6:I19" si="4">$F$2*F6+$G$2*G6+$H$2*H6</f>
        <v>0</v>
      </c>
    </row>
    <row r="7" spans="1:9" ht="28.5" x14ac:dyDescent="0.35">
      <c r="A7" s="11" t="s">
        <v>67</v>
      </c>
      <c r="B7" s="4">
        <v>8</v>
      </c>
      <c r="C7" s="4">
        <v>1</v>
      </c>
      <c r="D7" s="4">
        <f t="shared" si="0"/>
        <v>8</v>
      </c>
      <c r="E7" s="21">
        <v>1</v>
      </c>
      <c r="F7" s="4">
        <f t="shared" si="1"/>
        <v>8</v>
      </c>
      <c r="G7" s="4">
        <f t="shared" si="2"/>
        <v>0.4</v>
      </c>
      <c r="H7" s="4">
        <f t="shared" si="3"/>
        <v>0.8</v>
      </c>
      <c r="I7" s="56">
        <f t="shared" si="4"/>
        <v>1083.1463999999999</v>
      </c>
    </row>
    <row r="8" spans="1:9" x14ac:dyDescent="0.35">
      <c r="A8" s="11" t="s">
        <v>55</v>
      </c>
      <c r="B8" s="4">
        <v>0.1</v>
      </c>
      <c r="C8" s="4">
        <v>365</v>
      </c>
      <c r="D8" s="4">
        <f t="shared" si="0"/>
        <v>36.5</v>
      </c>
      <c r="E8" s="4">
        <v>1</v>
      </c>
      <c r="F8" s="4">
        <f t="shared" si="1"/>
        <v>36.5</v>
      </c>
      <c r="G8" s="4">
        <f t="shared" si="2"/>
        <v>1.8250000000000002</v>
      </c>
      <c r="H8" s="4">
        <f t="shared" si="3"/>
        <v>3.6500000000000004</v>
      </c>
      <c r="I8" s="56">
        <f t="shared" si="4"/>
        <v>4941.85545</v>
      </c>
    </row>
    <row r="9" spans="1:9" ht="26" x14ac:dyDescent="0.35">
      <c r="A9" s="11" t="s">
        <v>56</v>
      </c>
      <c r="B9" s="4">
        <v>0.5</v>
      </c>
      <c r="C9" s="4">
        <v>365</v>
      </c>
      <c r="D9" s="4">
        <f t="shared" si="0"/>
        <v>182.5</v>
      </c>
      <c r="E9" s="4">
        <v>1</v>
      </c>
      <c r="F9" s="4">
        <f t="shared" si="1"/>
        <v>182.5</v>
      </c>
      <c r="G9" s="4">
        <f t="shared" si="2"/>
        <v>9.125</v>
      </c>
      <c r="H9" s="4">
        <f t="shared" si="3"/>
        <v>18.25</v>
      </c>
      <c r="I9" s="56">
        <f t="shared" si="4"/>
        <v>24709.277249999999</v>
      </c>
    </row>
    <row r="10" spans="1:9" ht="26" x14ac:dyDescent="0.35">
      <c r="A10" s="11" t="s">
        <v>57</v>
      </c>
      <c r="B10" s="4">
        <v>0.5</v>
      </c>
      <c r="C10" s="4">
        <v>365</v>
      </c>
      <c r="D10" s="4">
        <f t="shared" si="0"/>
        <v>182.5</v>
      </c>
      <c r="E10" s="4">
        <v>1</v>
      </c>
      <c r="F10" s="4">
        <f t="shared" si="1"/>
        <v>182.5</v>
      </c>
      <c r="G10" s="4">
        <f t="shared" si="2"/>
        <v>9.125</v>
      </c>
      <c r="H10" s="4">
        <f t="shared" si="3"/>
        <v>18.25</v>
      </c>
      <c r="I10" s="56">
        <f t="shared" si="4"/>
        <v>24709.277249999999</v>
      </c>
    </row>
    <row r="11" spans="1:9" ht="39" x14ac:dyDescent="0.35">
      <c r="A11" s="11" t="s">
        <v>27</v>
      </c>
      <c r="B11" s="4">
        <v>8</v>
      </c>
      <c r="C11" s="4">
        <v>2</v>
      </c>
      <c r="D11" s="4">
        <f t="shared" si="0"/>
        <v>16</v>
      </c>
      <c r="E11" s="4">
        <v>1</v>
      </c>
      <c r="F11" s="4">
        <f t="shared" si="1"/>
        <v>16</v>
      </c>
      <c r="G11" s="4">
        <f t="shared" si="2"/>
        <v>0.8</v>
      </c>
      <c r="H11" s="4">
        <f t="shared" si="3"/>
        <v>1.6</v>
      </c>
      <c r="I11" s="56">
        <f t="shared" si="4"/>
        <v>2166.2927999999997</v>
      </c>
    </row>
    <row r="12" spans="1:9" ht="65" x14ac:dyDescent="0.35">
      <c r="A12" s="19" t="s">
        <v>58</v>
      </c>
      <c r="B12" s="4">
        <v>0.75</v>
      </c>
      <c r="C12" s="4">
        <v>730</v>
      </c>
      <c r="D12" s="4">
        <f t="shared" si="0"/>
        <v>547.5</v>
      </c>
      <c r="E12" s="4">
        <v>1</v>
      </c>
      <c r="F12" s="12">
        <f t="shared" si="1"/>
        <v>547.5</v>
      </c>
      <c r="G12" s="4">
        <f t="shared" si="2"/>
        <v>27.375</v>
      </c>
      <c r="H12" s="4">
        <f t="shared" si="3"/>
        <v>54.75</v>
      </c>
      <c r="I12" s="56">
        <f t="shared" si="4"/>
        <v>74127.831749999998</v>
      </c>
    </row>
    <row r="13" spans="1:9" ht="26" x14ac:dyDescent="0.35">
      <c r="A13" s="19" t="s">
        <v>59</v>
      </c>
      <c r="B13" s="4">
        <v>2</v>
      </c>
      <c r="C13" s="4">
        <v>12</v>
      </c>
      <c r="D13" s="4">
        <f t="shared" si="0"/>
        <v>24</v>
      </c>
      <c r="E13" s="4">
        <v>1</v>
      </c>
      <c r="F13" s="4">
        <f t="shared" si="1"/>
        <v>24</v>
      </c>
      <c r="G13" s="4">
        <f t="shared" si="2"/>
        <v>1.2000000000000002</v>
      </c>
      <c r="H13" s="4">
        <f t="shared" si="3"/>
        <v>2.4000000000000004</v>
      </c>
      <c r="I13" s="56">
        <f t="shared" si="4"/>
        <v>3249.4391999999998</v>
      </c>
    </row>
    <row r="14" spans="1:9" ht="39" x14ac:dyDescent="0.35">
      <c r="A14" s="19" t="s">
        <v>60</v>
      </c>
      <c r="B14" s="4">
        <v>8</v>
      </c>
      <c r="C14" s="4">
        <v>2</v>
      </c>
      <c r="D14" s="4">
        <f t="shared" si="0"/>
        <v>16</v>
      </c>
      <c r="E14" s="4">
        <v>1</v>
      </c>
      <c r="F14" s="4">
        <f t="shared" si="1"/>
        <v>16</v>
      </c>
      <c r="G14" s="4">
        <f t="shared" si="2"/>
        <v>0.8</v>
      </c>
      <c r="H14" s="4">
        <f t="shared" si="3"/>
        <v>1.6</v>
      </c>
      <c r="I14" s="56">
        <f t="shared" si="4"/>
        <v>2166.2927999999997</v>
      </c>
    </row>
    <row r="15" spans="1:9" ht="78" x14ac:dyDescent="0.35">
      <c r="A15" s="19" t="s">
        <v>61</v>
      </c>
      <c r="B15" s="4">
        <v>1.25</v>
      </c>
      <c r="C15" s="4">
        <v>365</v>
      </c>
      <c r="D15" s="4">
        <f t="shared" si="0"/>
        <v>456.25</v>
      </c>
      <c r="E15" s="4">
        <v>1</v>
      </c>
      <c r="F15" s="4">
        <f t="shared" si="1"/>
        <v>456.25</v>
      </c>
      <c r="G15" s="13">
        <f t="shared" si="2"/>
        <v>22.8125</v>
      </c>
      <c r="H15" s="4">
        <f t="shared" si="3"/>
        <v>45.625</v>
      </c>
      <c r="I15" s="56">
        <f t="shared" si="4"/>
        <v>61773.193124999991</v>
      </c>
    </row>
    <row r="16" spans="1:9" ht="52" x14ac:dyDescent="0.35">
      <c r="A16" s="19" t="s">
        <v>62</v>
      </c>
      <c r="B16" s="4">
        <v>4</v>
      </c>
      <c r="C16" s="4">
        <v>4</v>
      </c>
      <c r="D16" s="4">
        <f t="shared" si="0"/>
        <v>16</v>
      </c>
      <c r="E16" s="4">
        <v>1</v>
      </c>
      <c r="F16" s="4">
        <f t="shared" si="1"/>
        <v>16</v>
      </c>
      <c r="G16" s="4">
        <f t="shared" si="2"/>
        <v>0.8</v>
      </c>
      <c r="H16" s="4">
        <f t="shared" si="3"/>
        <v>1.6</v>
      </c>
      <c r="I16" s="56">
        <f t="shared" si="4"/>
        <v>2166.2927999999997</v>
      </c>
    </row>
    <row r="17" spans="1:9" ht="26" x14ac:dyDescent="0.35">
      <c r="A17" s="11" t="s">
        <v>63</v>
      </c>
      <c r="B17" s="4">
        <v>0.25</v>
      </c>
      <c r="C17" s="4">
        <v>365</v>
      </c>
      <c r="D17" s="4">
        <f t="shared" si="0"/>
        <v>91.25</v>
      </c>
      <c r="E17" s="4">
        <v>1</v>
      </c>
      <c r="F17" s="14">
        <f t="shared" si="1"/>
        <v>91.25</v>
      </c>
      <c r="G17" s="13">
        <f t="shared" si="2"/>
        <v>4.5625</v>
      </c>
      <c r="H17" s="4">
        <f t="shared" si="3"/>
        <v>9.125</v>
      </c>
      <c r="I17" s="56">
        <f t="shared" si="4"/>
        <v>12354.638625</v>
      </c>
    </row>
    <row r="18" spans="1:9" ht="26" x14ac:dyDescent="0.35">
      <c r="A18" s="11" t="s">
        <v>64</v>
      </c>
      <c r="B18" s="4">
        <v>0.25</v>
      </c>
      <c r="C18" s="4">
        <v>2</v>
      </c>
      <c r="D18" s="4">
        <f t="shared" si="0"/>
        <v>0.5</v>
      </c>
      <c r="E18" s="4">
        <v>1</v>
      </c>
      <c r="F18" s="4">
        <f t="shared" si="1"/>
        <v>0.5</v>
      </c>
      <c r="G18" s="4">
        <f t="shared" si="2"/>
        <v>2.5000000000000001E-2</v>
      </c>
      <c r="H18" s="4">
        <f t="shared" si="3"/>
        <v>0.05</v>
      </c>
      <c r="I18" s="56">
        <f t="shared" si="4"/>
        <v>67.696649999999991</v>
      </c>
    </row>
    <row r="19" spans="1:9" ht="26" x14ac:dyDescent="0.35">
      <c r="A19" s="19" t="s">
        <v>65</v>
      </c>
      <c r="B19" s="4">
        <v>2</v>
      </c>
      <c r="C19" s="4">
        <f>365*2</f>
        <v>730</v>
      </c>
      <c r="D19" s="4">
        <f t="shared" si="0"/>
        <v>1460</v>
      </c>
      <c r="E19" s="4">
        <v>1</v>
      </c>
      <c r="F19" s="27">
        <f t="shared" si="1"/>
        <v>1460</v>
      </c>
      <c r="G19" s="27">
        <f t="shared" si="2"/>
        <v>73</v>
      </c>
      <c r="H19" s="27">
        <f t="shared" si="3"/>
        <v>146</v>
      </c>
      <c r="I19" s="56">
        <f t="shared" si="4"/>
        <v>197674.21799999999</v>
      </c>
    </row>
    <row r="20" spans="1:9" x14ac:dyDescent="0.35">
      <c r="A20" s="10" t="s">
        <v>2</v>
      </c>
      <c r="B20" s="3"/>
      <c r="C20" s="3"/>
      <c r="D20" s="4"/>
      <c r="E20" s="26"/>
      <c r="F20" s="29"/>
      <c r="G20" s="30">
        <f>SUM(F5:H19)</f>
        <v>3529.35</v>
      </c>
      <c r="H20" s="31"/>
      <c r="I20" s="58">
        <f>SUM(I5:I19)</f>
        <v>415522.03769999999</v>
      </c>
    </row>
    <row r="21" spans="1:9" x14ac:dyDescent="0.35">
      <c r="A21" s="6" t="s">
        <v>25</v>
      </c>
      <c r="B21" s="6"/>
      <c r="C21" s="6"/>
      <c r="D21" s="4"/>
      <c r="E21" s="6"/>
      <c r="F21" s="28"/>
      <c r="G21" s="28"/>
      <c r="H21" s="28"/>
      <c r="I21" s="60"/>
    </row>
    <row r="22" spans="1:9" ht="15" customHeight="1" x14ac:dyDescent="0.35">
      <c r="A22" s="11" t="s">
        <v>21</v>
      </c>
      <c r="B22" s="4" t="s">
        <v>9</v>
      </c>
      <c r="C22" s="3"/>
      <c r="D22" s="4"/>
      <c r="E22" s="3"/>
      <c r="F22" s="3"/>
      <c r="G22" s="3"/>
      <c r="H22" s="3"/>
      <c r="I22" s="56"/>
    </row>
    <row r="23" spans="1:9" ht="15.5" x14ac:dyDescent="0.35">
      <c r="A23" s="5" t="s">
        <v>22</v>
      </c>
      <c r="B23" s="4">
        <v>6</v>
      </c>
      <c r="C23" s="4">
        <v>1</v>
      </c>
      <c r="D23" s="4">
        <f t="shared" si="0"/>
        <v>6</v>
      </c>
      <c r="E23" s="4">
        <v>0</v>
      </c>
      <c r="F23" s="4">
        <f t="shared" ref="F23:F26" si="5">D23*E23</f>
        <v>0</v>
      </c>
      <c r="G23" s="4">
        <f t="shared" ref="G23:G26" si="6">F23*0.05</f>
        <v>0</v>
      </c>
      <c r="H23" s="4">
        <f t="shared" ref="H23:H26" si="7">F23*0.1</f>
        <v>0</v>
      </c>
      <c r="I23" s="56">
        <f t="shared" ref="I23:I26" si="8">$F$2*F23+$G$2*G23+$H$2*H23</f>
        <v>0</v>
      </c>
    </row>
    <row r="24" spans="1:9" ht="28.5" x14ac:dyDescent="0.35">
      <c r="A24" s="15" t="s">
        <v>23</v>
      </c>
      <c r="B24" s="4">
        <v>3</v>
      </c>
      <c r="C24" s="4">
        <v>1</v>
      </c>
      <c r="D24" s="4">
        <f t="shared" si="0"/>
        <v>3</v>
      </c>
      <c r="E24" s="4">
        <v>0</v>
      </c>
      <c r="F24" s="4">
        <f t="shared" si="5"/>
        <v>0</v>
      </c>
      <c r="G24" s="4">
        <f t="shared" si="6"/>
        <v>0</v>
      </c>
      <c r="H24" s="4">
        <f t="shared" si="7"/>
        <v>0</v>
      </c>
      <c r="I24" s="56">
        <f t="shared" si="8"/>
        <v>0</v>
      </c>
    </row>
    <row r="25" spans="1:9" ht="15.5" x14ac:dyDescent="0.35">
      <c r="A25" s="5" t="s">
        <v>49</v>
      </c>
      <c r="B25" s="4">
        <v>16</v>
      </c>
      <c r="C25" s="4">
        <v>1</v>
      </c>
      <c r="D25" s="4">
        <f t="shared" si="0"/>
        <v>16</v>
      </c>
      <c r="E25" s="4">
        <v>1</v>
      </c>
      <c r="F25" s="4">
        <f t="shared" si="5"/>
        <v>16</v>
      </c>
      <c r="G25" s="4">
        <f t="shared" si="6"/>
        <v>0.8</v>
      </c>
      <c r="H25" s="4">
        <f t="shared" si="7"/>
        <v>1.6</v>
      </c>
      <c r="I25" s="56">
        <f t="shared" si="8"/>
        <v>2166.2927999999997</v>
      </c>
    </row>
    <row r="26" spans="1:9" x14ac:dyDescent="0.35">
      <c r="A26" s="15" t="s">
        <v>66</v>
      </c>
      <c r="B26" s="4">
        <v>16</v>
      </c>
      <c r="C26" s="4">
        <v>2</v>
      </c>
      <c r="D26" s="4">
        <f t="shared" si="0"/>
        <v>32</v>
      </c>
      <c r="E26" s="4">
        <v>1</v>
      </c>
      <c r="F26" s="27">
        <f t="shared" si="5"/>
        <v>32</v>
      </c>
      <c r="G26" s="27">
        <f t="shared" si="6"/>
        <v>1.6</v>
      </c>
      <c r="H26" s="27">
        <f t="shared" si="7"/>
        <v>3.2</v>
      </c>
      <c r="I26" s="56">
        <f t="shared" si="8"/>
        <v>4332.5855999999994</v>
      </c>
    </row>
    <row r="27" spans="1:9" ht="27.75" customHeight="1" x14ac:dyDescent="0.35">
      <c r="A27" s="6" t="s">
        <v>1</v>
      </c>
      <c r="B27" s="3"/>
      <c r="C27" s="3"/>
      <c r="D27" s="3"/>
      <c r="E27" s="26"/>
      <c r="F27" s="36"/>
      <c r="G27" s="37">
        <f>SUM(F23:H26)</f>
        <v>55.20000000000001</v>
      </c>
      <c r="H27" s="38"/>
      <c r="I27" s="58">
        <f>SUM(I23:I26)</f>
        <v>6498.8783999999996</v>
      </c>
    </row>
    <row r="28" spans="1:9" ht="28.5" x14ac:dyDescent="0.35">
      <c r="A28" s="6" t="s">
        <v>51</v>
      </c>
      <c r="B28" s="7"/>
      <c r="C28" s="7"/>
      <c r="D28" s="7"/>
      <c r="E28" s="32"/>
      <c r="F28" s="29"/>
      <c r="G28" s="30">
        <f>ROUND(G20+G27,-1)</f>
        <v>3580</v>
      </c>
      <c r="H28" s="31"/>
      <c r="I28" s="58">
        <f>ROUND(I20+I27, -3)</f>
        <v>422000</v>
      </c>
    </row>
    <row r="29" spans="1:9" ht="28.5" x14ac:dyDescent="0.35">
      <c r="A29" s="16" t="s">
        <v>52</v>
      </c>
      <c r="B29" s="17"/>
      <c r="C29" s="17"/>
      <c r="D29" s="17"/>
      <c r="E29" s="17"/>
      <c r="F29" s="33"/>
      <c r="G29" s="33"/>
      <c r="H29" s="33"/>
      <c r="I29" s="59">
        <f>16400/2</f>
        <v>8200</v>
      </c>
    </row>
    <row r="30" spans="1:9" ht="15.5" x14ac:dyDescent="0.35">
      <c r="A30" s="18" t="s">
        <v>53</v>
      </c>
      <c r="B30" s="17"/>
      <c r="C30" s="17"/>
      <c r="D30" s="17"/>
      <c r="E30" s="17"/>
      <c r="F30" s="17"/>
      <c r="G30" s="17"/>
      <c r="H30" s="17"/>
      <c r="I30" s="59">
        <f>ROUND(I28+I29,-3)</f>
        <v>430000</v>
      </c>
    </row>
    <row r="31" spans="1:9" x14ac:dyDescent="0.35">
      <c r="A31" s="8"/>
      <c r="B31" s="8"/>
      <c r="C31" s="8"/>
      <c r="D31" s="8"/>
      <c r="E31" s="8"/>
      <c r="F31" s="8"/>
      <c r="G31" s="8"/>
      <c r="H31" s="8"/>
      <c r="I31" s="8"/>
    </row>
    <row r="32" spans="1:9" x14ac:dyDescent="0.35">
      <c r="A32" s="9" t="s">
        <v>10</v>
      </c>
      <c r="B32" s="8"/>
      <c r="C32" s="8"/>
      <c r="D32" s="8"/>
      <c r="E32" s="8"/>
      <c r="F32" s="8"/>
      <c r="G32" s="8"/>
      <c r="H32" s="8"/>
      <c r="I32" s="8"/>
    </row>
    <row r="33" spans="1:9" ht="15.5" x14ac:dyDescent="0.35">
      <c r="A33" s="61" t="s">
        <v>47</v>
      </c>
      <c r="B33" s="61"/>
      <c r="C33" s="61"/>
      <c r="D33" s="61"/>
      <c r="E33" s="61"/>
      <c r="F33" s="61"/>
      <c r="G33" s="61"/>
      <c r="H33" s="61"/>
      <c r="I33" s="61"/>
    </row>
    <row r="34" spans="1:9" ht="60" customHeight="1" x14ac:dyDescent="0.35">
      <c r="A34" s="62" t="s">
        <v>46</v>
      </c>
      <c r="B34" s="63"/>
      <c r="C34" s="63"/>
      <c r="D34" s="63"/>
      <c r="E34" s="63"/>
      <c r="F34" s="63"/>
      <c r="G34" s="63"/>
      <c r="H34" s="63"/>
      <c r="I34" s="63"/>
    </row>
    <row r="35" spans="1:9" ht="15.5" x14ac:dyDescent="0.35">
      <c r="A35" s="61" t="s">
        <v>70</v>
      </c>
      <c r="B35" s="61"/>
      <c r="C35" s="61"/>
      <c r="D35" s="61"/>
      <c r="E35" s="61"/>
      <c r="F35" s="61"/>
      <c r="G35" s="61"/>
      <c r="H35" s="61"/>
      <c r="I35" s="61"/>
    </row>
    <row r="36" spans="1:9" ht="15.5" x14ac:dyDescent="0.35">
      <c r="A36" s="61" t="s">
        <v>48</v>
      </c>
      <c r="B36" s="61"/>
      <c r="C36" s="61"/>
      <c r="D36" s="61"/>
      <c r="E36" s="61"/>
      <c r="F36" s="61"/>
      <c r="G36" s="61"/>
      <c r="H36" s="61"/>
      <c r="I36" s="61"/>
    </row>
    <row r="37" spans="1:9" ht="15.5" x14ac:dyDescent="0.35">
      <c r="A37" s="61" t="s">
        <v>54</v>
      </c>
      <c r="B37" s="61"/>
      <c r="C37" s="61"/>
      <c r="D37" s="61"/>
      <c r="E37" s="61"/>
      <c r="F37" s="61"/>
      <c r="G37" s="61"/>
      <c r="H37" s="61"/>
      <c r="I37" s="61"/>
    </row>
    <row r="38" spans="1:9" ht="15.5" x14ac:dyDescent="0.35">
      <c r="A38" s="61" t="s">
        <v>68</v>
      </c>
      <c r="B38" s="61"/>
      <c r="C38" s="61"/>
      <c r="D38" s="61"/>
      <c r="E38" s="61"/>
      <c r="F38" s="61"/>
      <c r="G38" s="61"/>
      <c r="H38" s="61"/>
      <c r="I38" s="61"/>
    </row>
    <row r="39" spans="1:9" ht="15.5" x14ac:dyDescent="0.35">
      <c r="A39" s="61" t="s">
        <v>50</v>
      </c>
      <c r="B39" s="61"/>
      <c r="C39" s="61"/>
      <c r="D39" s="61"/>
      <c r="E39" s="61"/>
      <c r="F39" s="61"/>
      <c r="G39" s="61"/>
      <c r="H39" s="61"/>
      <c r="I39" s="61"/>
    </row>
    <row r="40" spans="1:9" x14ac:dyDescent="0.35">
      <c r="A40" s="8"/>
      <c r="B40" s="8"/>
      <c r="C40" s="8"/>
      <c r="D40" s="8"/>
      <c r="E40" s="8"/>
      <c r="F40" s="8"/>
      <c r="G40" s="8"/>
      <c r="H40" s="8"/>
      <c r="I40" s="8"/>
    </row>
  </sheetData>
  <mergeCells count="7">
    <mergeCell ref="A39:I39"/>
    <mergeCell ref="A38:I38"/>
    <mergeCell ref="A33:I33"/>
    <mergeCell ref="A34:I34"/>
    <mergeCell ref="A36:I36"/>
    <mergeCell ref="A35:I35"/>
    <mergeCell ref="A37:I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0831-D77A-46F7-A33D-D047EEF91BE8}">
  <dimension ref="A1:I40"/>
  <sheetViews>
    <sheetView showGridLines="0" topLeftCell="A16" workbookViewId="0">
      <selection activeCell="I5" sqref="I5:I30"/>
    </sheetView>
  </sheetViews>
  <sheetFormatPr defaultRowHeight="14.5" x14ac:dyDescent="0.35"/>
  <cols>
    <col min="1" max="1" width="37" customWidth="1"/>
    <col min="2" max="9" width="12.7265625" customWidth="1"/>
  </cols>
  <sheetData>
    <row r="1" spans="1:9" x14ac:dyDescent="0.35">
      <c r="A1" s="1" t="s">
        <v>72</v>
      </c>
    </row>
    <row r="2" spans="1:9" x14ac:dyDescent="0.35">
      <c r="F2" s="25">
        <f>'Labor Rates'!D6</f>
        <v>121.884</v>
      </c>
      <c r="G2" s="25">
        <f>'Labor Rates'!D5</f>
        <v>148.80600000000001</v>
      </c>
      <c r="H2" s="25">
        <f>'Labor Rates'!D7</f>
        <v>60.69</v>
      </c>
    </row>
    <row r="3" spans="1:9" ht="98.25" customHeight="1" x14ac:dyDescent="0.35">
      <c r="A3" s="2" t="s">
        <v>0</v>
      </c>
      <c r="B3" s="2" t="s">
        <v>3</v>
      </c>
      <c r="C3" s="2" t="s">
        <v>4</v>
      </c>
      <c r="D3" s="2" t="s">
        <v>5</v>
      </c>
      <c r="E3" s="2" t="s">
        <v>15</v>
      </c>
      <c r="F3" s="2" t="s">
        <v>6</v>
      </c>
      <c r="G3" s="2" t="s">
        <v>7</v>
      </c>
      <c r="H3" s="2" t="s">
        <v>8</v>
      </c>
      <c r="I3" s="2" t="s">
        <v>16</v>
      </c>
    </row>
    <row r="4" spans="1:9" x14ac:dyDescent="0.35">
      <c r="A4" s="10" t="s">
        <v>24</v>
      </c>
      <c r="B4" s="6"/>
      <c r="C4" s="6"/>
      <c r="D4" s="6"/>
      <c r="E4" s="6"/>
      <c r="F4" s="6"/>
      <c r="G4" s="6"/>
      <c r="H4" s="6"/>
      <c r="I4" s="6"/>
    </row>
    <row r="5" spans="1:9" ht="15.5" x14ac:dyDescent="0.35">
      <c r="A5" s="11" t="s">
        <v>21</v>
      </c>
      <c r="B5" s="4">
        <v>32</v>
      </c>
      <c r="C5" s="4">
        <v>1</v>
      </c>
      <c r="D5" s="4">
        <f>B5*C5</f>
        <v>32</v>
      </c>
      <c r="E5" s="4">
        <v>1</v>
      </c>
      <c r="F5" s="4">
        <f>D5*E5</f>
        <v>32</v>
      </c>
      <c r="G5" s="4">
        <f>F5*0.05</f>
        <v>1.6</v>
      </c>
      <c r="H5" s="4">
        <f>F5*0.1</f>
        <v>3.2</v>
      </c>
      <c r="I5" s="56">
        <f>$F$2*F5+$G$2*G5+$H$2*H5</f>
        <v>4332.5855999999994</v>
      </c>
    </row>
    <row r="6" spans="1:9" ht="15.5" x14ac:dyDescent="0.35">
      <c r="A6" s="11" t="s">
        <v>26</v>
      </c>
      <c r="B6" s="4">
        <v>16</v>
      </c>
      <c r="C6" s="4">
        <v>1</v>
      </c>
      <c r="D6" s="4">
        <f t="shared" ref="D6:D26" si="0">B6*C6</f>
        <v>16</v>
      </c>
      <c r="E6" s="4">
        <v>0</v>
      </c>
      <c r="F6" s="4">
        <f t="shared" ref="F6:F19" si="1">D6*E6</f>
        <v>0</v>
      </c>
      <c r="G6" s="4">
        <f t="shared" ref="G6:G19" si="2">F6*0.05</f>
        <v>0</v>
      </c>
      <c r="H6" s="4">
        <f t="shared" ref="H6:H19" si="3">F6*0.1</f>
        <v>0</v>
      </c>
      <c r="I6" s="56">
        <f t="shared" ref="I6:I19" si="4">$F$2*F6+$G$2*G6+$H$2*H6</f>
        <v>0</v>
      </c>
    </row>
    <row r="7" spans="1:9" ht="28.5" x14ac:dyDescent="0.35">
      <c r="A7" s="11" t="s">
        <v>67</v>
      </c>
      <c r="B7" s="4">
        <v>32</v>
      </c>
      <c r="C7" s="4">
        <v>1</v>
      </c>
      <c r="D7" s="4">
        <f t="shared" si="0"/>
        <v>32</v>
      </c>
      <c r="E7" s="21">
        <v>0</v>
      </c>
      <c r="F7" s="4">
        <f t="shared" si="1"/>
        <v>0</v>
      </c>
      <c r="G7" s="4">
        <f t="shared" si="2"/>
        <v>0</v>
      </c>
      <c r="H7" s="4">
        <f t="shared" si="3"/>
        <v>0</v>
      </c>
      <c r="I7" s="56">
        <f t="shared" si="4"/>
        <v>0</v>
      </c>
    </row>
    <row r="8" spans="1:9" x14ac:dyDescent="0.35">
      <c r="A8" s="11" t="s">
        <v>55</v>
      </c>
      <c r="B8" s="4">
        <v>0.1</v>
      </c>
      <c r="C8" s="4">
        <v>365</v>
      </c>
      <c r="D8" s="4">
        <f t="shared" si="0"/>
        <v>36.5</v>
      </c>
      <c r="E8" s="4">
        <v>1</v>
      </c>
      <c r="F8" s="4">
        <f t="shared" si="1"/>
        <v>36.5</v>
      </c>
      <c r="G8" s="4">
        <f t="shared" si="2"/>
        <v>1.8250000000000002</v>
      </c>
      <c r="H8" s="4">
        <f t="shared" si="3"/>
        <v>3.6500000000000004</v>
      </c>
      <c r="I8" s="56">
        <f t="shared" si="4"/>
        <v>4941.85545</v>
      </c>
    </row>
    <row r="9" spans="1:9" ht="26" x14ac:dyDescent="0.35">
      <c r="A9" s="11" t="s">
        <v>56</v>
      </c>
      <c r="B9" s="4">
        <v>0.5</v>
      </c>
      <c r="C9" s="4">
        <v>365</v>
      </c>
      <c r="D9" s="4">
        <f t="shared" si="0"/>
        <v>182.5</v>
      </c>
      <c r="E9" s="4">
        <v>1</v>
      </c>
      <c r="F9" s="4">
        <f t="shared" si="1"/>
        <v>182.5</v>
      </c>
      <c r="G9" s="4">
        <f t="shared" si="2"/>
        <v>9.125</v>
      </c>
      <c r="H9" s="4">
        <f t="shared" si="3"/>
        <v>18.25</v>
      </c>
      <c r="I9" s="56">
        <f t="shared" si="4"/>
        <v>24709.277249999999</v>
      </c>
    </row>
    <row r="10" spans="1:9" ht="26" x14ac:dyDescent="0.35">
      <c r="A10" s="11" t="s">
        <v>57</v>
      </c>
      <c r="B10" s="4">
        <v>0.5</v>
      </c>
      <c r="C10" s="4">
        <v>365</v>
      </c>
      <c r="D10" s="4">
        <f t="shared" si="0"/>
        <v>182.5</v>
      </c>
      <c r="E10" s="4">
        <v>1</v>
      </c>
      <c r="F10" s="4">
        <f t="shared" si="1"/>
        <v>182.5</v>
      </c>
      <c r="G10" s="4">
        <f t="shared" si="2"/>
        <v>9.125</v>
      </c>
      <c r="H10" s="4">
        <f t="shared" si="3"/>
        <v>18.25</v>
      </c>
      <c r="I10" s="56">
        <f t="shared" si="4"/>
        <v>24709.277249999999</v>
      </c>
    </row>
    <row r="11" spans="1:9" ht="39" x14ac:dyDescent="0.35">
      <c r="A11" s="11" t="s">
        <v>27</v>
      </c>
      <c r="B11" s="4">
        <v>8</v>
      </c>
      <c r="C11" s="4">
        <v>2</v>
      </c>
      <c r="D11" s="4">
        <f t="shared" si="0"/>
        <v>16</v>
      </c>
      <c r="E11" s="4">
        <v>1</v>
      </c>
      <c r="F11" s="4">
        <f t="shared" si="1"/>
        <v>16</v>
      </c>
      <c r="G11" s="4">
        <f t="shared" si="2"/>
        <v>0.8</v>
      </c>
      <c r="H11" s="4">
        <f t="shared" si="3"/>
        <v>1.6</v>
      </c>
      <c r="I11" s="56">
        <f t="shared" si="4"/>
        <v>2166.2927999999997</v>
      </c>
    </row>
    <row r="12" spans="1:9" ht="65" x14ac:dyDescent="0.35">
      <c r="A12" s="19" t="s">
        <v>58</v>
      </c>
      <c r="B12" s="4">
        <v>0.75</v>
      </c>
      <c r="C12" s="4">
        <v>730</v>
      </c>
      <c r="D12" s="4">
        <f t="shared" si="0"/>
        <v>547.5</v>
      </c>
      <c r="E12" s="4">
        <v>1</v>
      </c>
      <c r="F12" s="12">
        <f t="shared" si="1"/>
        <v>547.5</v>
      </c>
      <c r="G12" s="4">
        <f t="shared" si="2"/>
        <v>27.375</v>
      </c>
      <c r="H12" s="4">
        <f t="shared" si="3"/>
        <v>54.75</v>
      </c>
      <c r="I12" s="56">
        <f t="shared" si="4"/>
        <v>74127.831749999998</v>
      </c>
    </row>
    <row r="13" spans="1:9" ht="26" x14ac:dyDescent="0.35">
      <c r="A13" s="19" t="s">
        <v>59</v>
      </c>
      <c r="B13" s="4">
        <v>2</v>
      </c>
      <c r="C13" s="4">
        <v>12</v>
      </c>
      <c r="D13" s="4">
        <f t="shared" si="0"/>
        <v>24</v>
      </c>
      <c r="E13" s="4">
        <v>1</v>
      </c>
      <c r="F13" s="4">
        <f t="shared" si="1"/>
        <v>24</v>
      </c>
      <c r="G13" s="4">
        <f t="shared" si="2"/>
        <v>1.2000000000000002</v>
      </c>
      <c r="H13" s="4">
        <f t="shared" si="3"/>
        <v>2.4000000000000004</v>
      </c>
      <c r="I13" s="56">
        <f t="shared" si="4"/>
        <v>3249.4391999999998</v>
      </c>
    </row>
    <row r="14" spans="1:9" ht="39" x14ac:dyDescent="0.35">
      <c r="A14" s="19" t="s">
        <v>60</v>
      </c>
      <c r="B14" s="4">
        <v>8</v>
      </c>
      <c r="C14" s="4">
        <v>2</v>
      </c>
      <c r="D14" s="4">
        <f t="shared" si="0"/>
        <v>16</v>
      </c>
      <c r="E14" s="4">
        <v>1</v>
      </c>
      <c r="F14" s="4">
        <f t="shared" si="1"/>
        <v>16</v>
      </c>
      <c r="G14" s="4">
        <f t="shared" si="2"/>
        <v>0.8</v>
      </c>
      <c r="H14" s="4">
        <f t="shared" si="3"/>
        <v>1.6</v>
      </c>
      <c r="I14" s="56">
        <f t="shared" si="4"/>
        <v>2166.2927999999997</v>
      </c>
    </row>
    <row r="15" spans="1:9" ht="78" x14ac:dyDescent="0.35">
      <c r="A15" s="19" t="s">
        <v>61</v>
      </c>
      <c r="B15" s="4">
        <v>1.25</v>
      </c>
      <c r="C15" s="4">
        <v>365</v>
      </c>
      <c r="D15" s="4">
        <f t="shared" si="0"/>
        <v>456.25</v>
      </c>
      <c r="E15" s="4">
        <v>1</v>
      </c>
      <c r="F15" s="4">
        <f t="shared" si="1"/>
        <v>456.25</v>
      </c>
      <c r="G15" s="13">
        <f t="shared" si="2"/>
        <v>22.8125</v>
      </c>
      <c r="H15" s="4">
        <f t="shared" si="3"/>
        <v>45.625</v>
      </c>
      <c r="I15" s="56">
        <f t="shared" si="4"/>
        <v>61773.193124999991</v>
      </c>
    </row>
    <row r="16" spans="1:9" ht="52" x14ac:dyDescent="0.35">
      <c r="A16" s="19" t="s">
        <v>62</v>
      </c>
      <c r="B16" s="4">
        <v>4</v>
      </c>
      <c r="C16" s="4">
        <v>4</v>
      </c>
      <c r="D16" s="4">
        <f t="shared" si="0"/>
        <v>16</v>
      </c>
      <c r="E16" s="4">
        <v>1</v>
      </c>
      <c r="F16" s="4">
        <f t="shared" si="1"/>
        <v>16</v>
      </c>
      <c r="G16" s="4">
        <f t="shared" si="2"/>
        <v>0.8</v>
      </c>
      <c r="H16" s="4">
        <f t="shared" si="3"/>
        <v>1.6</v>
      </c>
      <c r="I16" s="56">
        <f t="shared" si="4"/>
        <v>2166.2927999999997</v>
      </c>
    </row>
    <row r="17" spans="1:9" ht="26" x14ac:dyDescent="0.35">
      <c r="A17" s="11" t="s">
        <v>63</v>
      </c>
      <c r="B17" s="4">
        <v>0.25</v>
      </c>
      <c r="C17" s="4">
        <v>365</v>
      </c>
      <c r="D17" s="4">
        <f t="shared" si="0"/>
        <v>91.25</v>
      </c>
      <c r="E17" s="4">
        <v>1</v>
      </c>
      <c r="F17" s="14">
        <f t="shared" si="1"/>
        <v>91.25</v>
      </c>
      <c r="G17" s="13">
        <f t="shared" si="2"/>
        <v>4.5625</v>
      </c>
      <c r="H17" s="4">
        <f t="shared" si="3"/>
        <v>9.125</v>
      </c>
      <c r="I17" s="56">
        <f t="shared" si="4"/>
        <v>12354.638625</v>
      </c>
    </row>
    <row r="18" spans="1:9" ht="26" x14ac:dyDescent="0.35">
      <c r="A18" s="11" t="s">
        <v>64</v>
      </c>
      <c r="B18" s="4">
        <v>0.25</v>
      </c>
      <c r="C18" s="4">
        <v>2</v>
      </c>
      <c r="D18" s="4">
        <f t="shared" si="0"/>
        <v>0.5</v>
      </c>
      <c r="E18" s="4">
        <v>1</v>
      </c>
      <c r="F18" s="4">
        <f t="shared" si="1"/>
        <v>0.5</v>
      </c>
      <c r="G18" s="4">
        <f t="shared" si="2"/>
        <v>2.5000000000000001E-2</v>
      </c>
      <c r="H18" s="4">
        <f t="shared" si="3"/>
        <v>0.05</v>
      </c>
      <c r="I18" s="56">
        <f t="shared" si="4"/>
        <v>67.696649999999991</v>
      </c>
    </row>
    <row r="19" spans="1:9" ht="51" customHeight="1" x14ac:dyDescent="0.35">
      <c r="A19" s="19" t="s">
        <v>65</v>
      </c>
      <c r="B19" s="4">
        <v>2</v>
      </c>
      <c r="C19" s="4">
        <f>365*2</f>
        <v>730</v>
      </c>
      <c r="D19" s="4">
        <f t="shared" si="0"/>
        <v>1460</v>
      </c>
      <c r="E19" s="4">
        <v>1</v>
      </c>
      <c r="F19" s="27">
        <f t="shared" si="1"/>
        <v>1460</v>
      </c>
      <c r="G19" s="27">
        <f t="shared" si="2"/>
        <v>73</v>
      </c>
      <c r="H19" s="27">
        <f t="shared" si="3"/>
        <v>146</v>
      </c>
      <c r="I19" s="56">
        <f t="shared" si="4"/>
        <v>197674.21799999999</v>
      </c>
    </row>
    <row r="20" spans="1:9" x14ac:dyDescent="0.35">
      <c r="A20" s="10" t="s">
        <v>2</v>
      </c>
      <c r="B20" s="3"/>
      <c r="C20" s="3"/>
      <c r="D20" s="4"/>
      <c r="E20" s="26"/>
      <c r="F20" s="29"/>
      <c r="G20" s="30">
        <f>SUM(F5:H19)</f>
        <v>3520.15</v>
      </c>
      <c r="H20" s="31"/>
      <c r="I20" s="58">
        <f>SUM(I5:I19)</f>
        <v>414438.89129999996</v>
      </c>
    </row>
    <row r="21" spans="1:9" x14ac:dyDescent="0.35">
      <c r="A21" s="6" t="s">
        <v>25</v>
      </c>
      <c r="B21" s="6"/>
      <c r="C21" s="6"/>
      <c r="D21" s="4"/>
      <c r="E21" s="6"/>
      <c r="F21" s="28"/>
      <c r="G21" s="28"/>
      <c r="H21" s="28"/>
      <c r="I21" s="60"/>
    </row>
    <row r="22" spans="1:9" ht="15.5" x14ac:dyDescent="0.35">
      <c r="A22" s="11" t="s">
        <v>21</v>
      </c>
      <c r="B22" s="4" t="s">
        <v>9</v>
      </c>
      <c r="C22" s="3"/>
      <c r="D22" s="4"/>
      <c r="E22" s="3"/>
      <c r="F22" s="3"/>
      <c r="G22" s="3"/>
      <c r="H22" s="3"/>
      <c r="I22" s="56"/>
    </row>
    <row r="23" spans="1:9" ht="15.5" x14ac:dyDescent="0.35">
      <c r="A23" s="5" t="s">
        <v>22</v>
      </c>
      <c r="B23" s="4">
        <v>6</v>
      </c>
      <c r="C23" s="4">
        <v>1</v>
      </c>
      <c r="D23" s="4">
        <f t="shared" si="0"/>
        <v>6</v>
      </c>
      <c r="E23" s="4">
        <v>0</v>
      </c>
      <c r="F23" s="4">
        <f t="shared" ref="F23:F26" si="5">D23*E23</f>
        <v>0</v>
      </c>
      <c r="G23" s="4">
        <f t="shared" ref="G23:G26" si="6">F23*0.05</f>
        <v>0</v>
      </c>
      <c r="H23" s="4">
        <f t="shared" ref="H23:H26" si="7">F23*0.1</f>
        <v>0</v>
      </c>
      <c r="I23" s="56">
        <f t="shared" ref="I23:I26" si="8">$F$2*F23+$G$2*G23+$H$2*H23</f>
        <v>0</v>
      </c>
    </row>
    <row r="24" spans="1:9" ht="28.5" x14ac:dyDescent="0.35">
      <c r="A24" s="15" t="s">
        <v>23</v>
      </c>
      <c r="B24" s="4">
        <v>3</v>
      </c>
      <c r="C24" s="4">
        <v>1</v>
      </c>
      <c r="D24" s="4">
        <f t="shared" si="0"/>
        <v>3</v>
      </c>
      <c r="E24" s="4">
        <v>0</v>
      </c>
      <c r="F24" s="4">
        <f t="shared" si="5"/>
        <v>0</v>
      </c>
      <c r="G24" s="4">
        <f t="shared" si="6"/>
        <v>0</v>
      </c>
      <c r="H24" s="4">
        <f t="shared" si="7"/>
        <v>0</v>
      </c>
      <c r="I24" s="56">
        <f t="shared" si="8"/>
        <v>0</v>
      </c>
    </row>
    <row r="25" spans="1:9" ht="15.5" x14ac:dyDescent="0.35">
      <c r="A25" s="5" t="s">
        <v>49</v>
      </c>
      <c r="B25" s="4">
        <v>16</v>
      </c>
      <c r="C25" s="4">
        <v>1</v>
      </c>
      <c r="D25" s="4">
        <f t="shared" si="0"/>
        <v>16</v>
      </c>
      <c r="E25" s="4">
        <v>0</v>
      </c>
      <c r="F25" s="4">
        <f t="shared" si="5"/>
        <v>0</v>
      </c>
      <c r="G25" s="4">
        <f t="shared" si="6"/>
        <v>0</v>
      </c>
      <c r="H25" s="4">
        <f t="shared" si="7"/>
        <v>0</v>
      </c>
      <c r="I25" s="56">
        <f t="shared" si="8"/>
        <v>0</v>
      </c>
    </row>
    <row r="26" spans="1:9" x14ac:dyDescent="0.35">
      <c r="A26" s="15" t="s">
        <v>66</v>
      </c>
      <c r="B26" s="4">
        <v>16</v>
      </c>
      <c r="C26" s="4">
        <v>2</v>
      </c>
      <c r="D26" s="4">
        <f t="shared" si="0"/>
        <v>32</v>
      </c>
      <c r="E26" s="4">
        <v>1</v>
      </c>
      <c r="F26" s="27">
        <f t="shared" si="5"/>
        <v>32</v>
      </c>
      <c r="G26" s="27">
        <f t="shared" si="6"/>
        <v>1.6</v>
      </c>
      <c r="H26" s="27">
        <f t="shared" si="7"/>
        <v>3.2</v>
      </c>
      <c r="I26" s="56">
        <f t="shared" si="8"/>
        <v>4332.5855999999994</v>
      </c>
    </row>
    <row r="27" spans="1:9" x14ac:dyDescent="0.35">
      <c r="A27" s="6" t="s">
        <v>1</v>
      </c>
      <c r="B27" s="3"/>
      <c r="C27" s="3"/>
      <c r="D27" s="3"/>
      <c r="E27" s="26"/>
      <c r="F27" s="36"/>
      <c r="G27" s="37">
        <f>SUM(F23:H26)</f>
        <v>36.800000000000004</v>
      </c>
      <c r="H27" s="38"/>
      <c r="I27" s="58">
        <f>SUM(I23:I26)</f>
        <v>4332.5855999999994</v>
      </c>
    </row>
    <row r="28" spans="1:9" ht="28.5" x14ac:dyDescent="0.35">
      <c r="A28" s="6" t="s">
        <v>51</v>
      </c>
      <c r="B28" s="7"/>
      <c r="C28" s="7"/>
      <c r="D28" s="7"/>
      <c r="E28" s="32"/>
      <c r="F28" s="29"/>
      <c r="G28" s="30">
        <f>ROUND(G20+G27,-1)</f>
        <v>3560</v>
      </c>
      <c r="H28" s="31"/>
      <c r="I28" s="58">
        <f>ROUND(I20+I27, -3)</f>
        <v>419000</v>
      </c>
    </row>
    <row r="29" spans="1:9" ht="28.5" x14ac:dyDescent="0.35">
      <c r="A29" s="16" t="s">
        <v>52</v>
      </c>
      <c r="B29" s="17"/>
      <c r="C29" s="17"/>
      <c r="D29" s="17"/>
      <c r="E29" s="17"/>
      <c r="F29" s="33"/>
      <c r="G29" s="33"/>
      <c r="H29" s="33"/>
      <c r="I29" s="59">
        <f>16400/2</f>
        <v>8200</v>
      </c>
    </row>
    <row r="30" spans="1:9" ht="15.5" x14ac:dyDescent="0.35">
      <c r="A30" s="18" t="s">
        <v>53</v>
      </c>
      <c r="B30" s="17"/>
      <c r="C30" s="17"/>
      <c r="D30" s="17"/>
      <c r="E30" s="17"/>
      <c r="F30" s="17"/>
      <c r="G30" s="17"/>
      <c r="H30" s="17"/>
      <c r="I30" s="59">
        <f>ROUND(I28+I29,-3)</f>
        <v>427000</v>
      </c>
    </row>
    <row r="31" spans="1:9" x14ac:dyDescent="0.35">
      <c r="A31" s="8"/>
      <c r="B31" s="8"/>
      <c r="C31" s="8"/>
      <c r="D31" s="8"/>
      <c r="E31" s="8"/>
      <c r="F31" s="8"/>
      <c r="G31" s="8"/>
      <c r="H31" s="8"/>
      <c r="I31" s="8"/>
    </row>
    <row r="32" spans="1:9" x14ac:dyDescent="0.35">
      <c r="A32" s="9" t="s">
        <v>10</v>
      </c>
      <c r="B32" s="8"/>
      <c r="C32" s="8"/>
      <c r="D32" s="8"/>
      <c r="E32" s="8"/>
      <c r="F32" s="8"/>
      <c r="G32" s="8"/>
      <c r="H32" s="8"/>
      <c r="I32" s="8"/>
    </row>
    <row r="33" spans="1:9" ht="15.5" x14ac:dyDescent="0.35">
      <c r="A33" s="61" t="s">
        <v>47</v>
      </c>
      <c r="B33" s="61"/>
      <c r="C33" s="61"/>
      <c r="D33" s="61"/>
      <c r="E33" s="61"/>
      <c r="F33" s="61"/>
      <c r="G33" s="61"/>
      <c r="H33" s="61"/>
      <c r="I33" s="61"/>
    </row>
    <row r="34" spans="1:9" ht="60" customHeight="1" x14ac:dyDescent="0.35">
      <c r="A34" s="62" t="s">
        <v>46</v>
      </c>
      <c r="B34" s="63"/>
      <c r="C34" s="63"/>
      <c r="D34" s="63"/>
      <c r="E34" s="63"/>
      <c r="F34" s="63"/>
      <c r="G34" s="63"/>
      <c r="H34" s="63"/>
      <c r="I34" s="63"/>
    </row>
    <row r="35" spans="1:9" ht="15.75" customHeight="1" x14ac:dyDescent="0.35">
      <c r="A35" s="61" t="s">
        <v>70</v>
      </c>
      <c r="B35" s="61"/>
      <c r="C35" s="61"/>
      <c r="D35" s="61"/>
      <c r="E35" s="61"/>
      <c r="F35" s="61"/>
      <c r="G35" s="61"/>
      <c r="H35" s="61"/>
      <c r="I35" s="61"/>
    </row>
    <row r="36" spans="1:9" ht="15.5" x14ac:dyDescent="0.35">
      <c r="A36" s="61" t="s">
        <v>48</v>
      </c>
      <c r="B36" s="61"/>
      <c r="C36" s="61"/>
      <c r="D36" s="61"/>
      <c r="E36" s="61"/>
      <c r="F36" s="61"/>
      <c r="G36" s="61"/>
      <c r="H36" s="61"/>
      <c r="I36" s="61"/>
    </row>
    <row r="37" spans="1:9" ht="15.5" x14ac:dyDescent="0.35">
      <c r="A37" s="61" t="s">
        <v>54</v>
      </c>
      <c r="B37" s="61"/>
      <c r="C37" s="61"/>
      <c r="D37" s="61"/>
      <c r="E37" s="61"/>
      <c r="F37" s="61"/>
      <c r="G37" s="61"/>
      <c r="H37" s="61"/>
      <c r="I37" s="61"/>
    </row>
    <row r="38" spans="1:9" ht="15.5" x14ac:dyDescent="0.35">
      <c r="A38" s="61" t="s">
        <v>68</v>
      </c>
      <c r="B38" s="61"/>
      <c r="C38" s="61"/>
      <c r="D38" s="61"/>
      <c r="E38" s="61"/>
      <c r="F38" s="61"/>
      <c r="G38" s="61"/>
      <c r="H38" s="61"/>
      <c r="I38" s="61"/>
    </row>
    <row r="39" spans="1:9" ht="15.5" x14ac:dyDescent="0.35">
      <c r="A39" s="61" t="s">
        <v>50</v>
      </c>
      <c r="B39" s="61"/>
      <c r="C39" s="61"/>
      <c r="D39" s="61"/>
      <c r="E39" s="61"/>
      <c r="F39" s="61"/>
      <c r="G39" s="61"/>
      <c r="H39" s="61"/>
      <c r="I39" s="61"/>
    </row>
    <row r="40" spans="1:9" x14ac:dyDescent="0.35">
      <c r="A40" s="8"/>
      <c r="B40" s="8"/>
      <c r="C40" s="8"/>
      <c r="D40" s="8"/>
      <c r="E40" s="8"/>
      <c r="F40" s="8"/>
      <c r="G40" s="8"/>
      <c r="H40" s="8"/>
      <c r="I40" s="8"/>
    </row>
  </sheetData>
  <mergeCells count="7">
    <mergeCell ref="A38:I38"/>
    <mergeCell ref="A39:I39"/>
    <mergeCell ref="A37:I37"/>
    <mergeCell ref="A33:I33"/>
    <mergeCell ref="A34:I34"/>
    <mergeCell ref="A35:I35"/>
    <mergeCell ref="A36:I3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2BDB-15B8-44BA-A338-184C657BBA98}">
  <dimension ref="A1:I40"/>
  <sheetViews>
    <sheetView showGridLines="0" topLeftCell="A13" workbookViewId="0">
      <selection activeCell="M21" sqref="M21"/>
    </sheetView>
  </sheetViews>
  <sheetFormatPr defaultRowHeight="14.5" x14ac:dyDescent="0.35"/>
  <cols>
    <col min="1" max="1" width="37" customWidth="1"/>
    <col min="2" max="9" width="12.7265625" customWidth="1"/>
  </cols>
  <sheetData>
    <row r="1" spans="1:9" x14ac:dyDescent="0.35">
      <c r="A1" s="1" t="s">
        <v>73</v>
      </c>
    </row>
    <row r="2" spans="1:9" x14ac:dyDescent="0.35">
      <c r="F2" s="25">
        <f>'Labor Rates'!D6</f>
        <v>121.884</v>
      </c>
      <c r="G2" s="25">
        <f>'Labor Rates'!D5</f>
        <v>148.80600000000001</v>
      </c>
      <c r="H2" s="25">
        <f>'Labor Rates'!D7</f>
        <v>60.69</v>
      </c>
    </row>
    <row r="3" spans="1:9" ht="98.25" customHeight="1" x14ac:dyDescent="0.35">
      <c r="A3" s="2" t="s">
        <v>0</v>
      </c>
      <c r="B3" s="2" t="s">
        <v>3</v>
      </c>
      <c r="C3" s="2" t="s">
        <v>4</v>
      </c>
      <c r="D3" s="2" t="s">
        <v>5</v>
      </c>
      <c r="E3" s="2" t="s">
        <v>15</v>
      </c>
      <c r="F3" s="2" t="s">
        <v>6</v>
      </c>
      <c r="G3" s="2" t="s">
        <v>7</v>
      </c>
      <c r="H3" s="2" t="s">
        <v>8</v>
      </c>
      <c r="I3" s="2" t="s">
        <v>16</v>
      </c>
    </row>
    <row r="4" spans="1:9" x14ac:dyDescent="0.35">
      <c r="A4" s="10" t="s">
        <v>24</v>
      </c>
      <c r="B4" s="6"/>
      <c r="C4" s="6"/>
      <c r="D4" s="6"/>
      <c r="E4" s="6"/>
      <c r="F4" s="6"/>
      <c r="G4" s="6"/>
      <c r="H4" s="6"/>
      <c r="I4" s="6"/>
    </row>
    <row r="5" spans="1:9" ht="15" customHeight="1" x14ac:dyDescent="0.35">
      <c r="A5" s="11" t="s">
        <v>21</v>
      </c>
      <c r="B5" s="4">
        <v>32</v>
      </c>
      <c r="C5" s="4">
        <v>1</v>
      </c>
      <c r="D5" s="4">
        <f>B5*C5</f>
        <v>32</v>
      </c>
      <c r="E5" s="4">
        <v>1</v>
      </c>
      <c r="F5" s="4">
        <f>D5*E5</f>
        <v>32</v>
      </c>
      <c r="G5" s="4">
        <f>F5*0.05</f>
        <v>1.6</v>
      </c>
      <c r="H5" s="4">
        <f>F5*0.1</f>
        <v>3.2</v>
      </c>
      <c r="I5" s="56">
        <f>$F$2*F5+$G$2*G5+$H$2*H5</f>
        <v>4332.5855999999994</v>
      </c>
    </row>
    <row r="6" spans="1:9" ht="15.5" x14ac:dyDescent="0.35">
      <c r="A6" s="11" t="s">
        <v>26</v>
      </c>
      <c r="B6" s="4">
        <v>16</v>
      </c>
      <c r="C6" s="4">
        <v>1</v>
      </c>
      <c r="D6" s="4">
        <f t="shared" ref="D6:D26" si="0">B6*C6</f>
        <v>16</v>
      </c>
      <c r="E6" s="4">
        <v>0</v>
      </c>
      <c r="F6" s="4">
        <f t="shared" ref="F6:F19" si="1">D6*E6</f>
        <v>0</v>
      </c>
      <c r="G6" s="4">
        <f t="shared" ref="G6:G19" si="2">F6*0.05</f>
        <v>0</v>
      </c>
      <c r="H6" s="4">
        <f t="shared" ref="H6:H19" si="3">F6*0.1</f>
        <v>0</v>
      </c>
      <c r="I6" s="56">
        <f t="shared" ref="I6:I19" si="4">$F$2*F6+$G$2*G6+$H$2*H6</f>
        <v>0</v>
      </c>
    </row>
    <row r="7" spans="1:9" ht="28.5" x14ac:dyDescent="0.35">
      <c r="A7" s="11" t="s">
        <v>67</v>
      </c>
      <c r="B7" s="4">
        <v>32</v>
      </c>
      <c r="C7" s="4">
        <v>1</v>
      </c>
      <c r="D7" s="4">
        <f t="shared" si="0"/>
        <v>32</v>
      </c>
      <c r="E7" s="21">
        <v>0</v>
      </c>
      <c r="F7" s="4">
        <f t="shared" si="1"/>
        <v>0</v>
      </c>
      <c r="G7" s="4">
        <f t="shared" si="2"/>
        <v>0</v>
      </c>
      <c r="H7" s="4">
        <f t="shared" si="3"/>
        <v>0</v>
      </c>
      <c r="I7" s="56">
        <f t="shared" si="4"/>
        <v>0</v>
      </c>
    </row>
    <row r="8" spans="1:9" x14ac:dyDescent="0.35">
      <c r="A8" s="11" t="s">
        <v>55</v>
      </c>
      <c r="B8" s="4">
        <v>0.1</v>
      </c>
      <c r="C8" s="4">
        <v>365</v>
      </c>
      <c r="D8" s="4">
        <f t="shared" si="0"/>
        <v>36.5</v>
      </c>
      <c r="E8" s="4">
        <v>1</v>
      </c>
      <c r="F8" s="4">
        <f t="shared" si="1"/>
        <v>36.5</v>
      </c>
      <c r="G8" s="4">
        <f t="shared" si="2"/>
        <v>1.8250000000000002</v>
      </c>
      <c r="H8" s="4">
        <f t="shared" si="3"/>
        <v>3.6500000000000004</v>
      </c>
      <c r="I8" s="56">
        <f t="shared" si="4"/>
        <v>4941.85545</v>
      </c>
    </row>
    <row r="9" spans="1:9" ht="26" x14ac:dyDescent="0.35">
      <c r="A9" s="11" t="s">
        <v>56</v>
      </c>
      <c r="B9" s="4">
        <v>0.5</v>
      </c>
      <c r="C9" s="4">
        <v>365</v>
      </c>
      <c r="D9" s="4">
        <f t="shared" si="0"/>
        <v>182.5</v>
      </c>
      <c r="E9" s="4">
        <v>1</v>
      </c>
      <c r="F9" s="4">
        <f t="shared" si="1"/>
        <v>182.5</v>
      </c>
      <c r="G9" s="4">
        <f t="shared" si="2"/>
        <v>9.125</v>
      </c>
      <c r="H9" s="4">
        <f t="shared" si="3"/>
        <v>18.25</v>
      </c>
      <c r="I9" s="56">
        <f t="shared" si="4"/>
        <v>24709.277249999999</v>
      </c>
    </row>
    <row r="10" spans="1:9" ht="26" x14ac:dyDescent="0.35">
      <c r="A10" s="11" t="s">
        <v>57</v>
      </c>
      <c r="B10" s="4">
        <v>0.5</v>
      </c>
      <c r="C10" s="4">
        <v>365</v>
      </c>
      <c r="D10" s="4">
        <f t="shared" si="0"/>
        <v>182.5</v>
      </c>
      <c r="E10" s="4">
        <v>1</v>
      </c>
      <c r="F10" s="4">
        <f t="shared" si="1"/>
        <v>182.5</v>
      </c>
      <c r="G10" s="4">
        <f t="shared" si="2"/>
        <v>9.125</v>
      </c>
      <c r="H10" s="4">
        <f t="shared" si="3"/>
        <v>18.25</v>
      </c>
      <c r="I10" s="56">
        <f t="shared" si="4"/>
        <v>24709.277249999999</v>
      </c>
    </row>
    <row r="11" spans="1:9" ht="39" x14ac:dyDescent="0.35">
      <c r="A11" s="11" t="s">
        <v>27</v>
      </c>
      <c r="B11" s="4">
        <v>8</v>
      </c>
      <c r="C11" s="4">
        <v>2</v>
      </c>
      <c r="D11" s="4">
        <f t="shared" si="0"/>
        <v>16</v>
      </c>
      <c r="E11" s="4">
        <v>1</v>
      </c>
      <c r="F11" s="4">
        <f t="shared" si="1"/>
        <v>16</v>
      </c>
      <c r="G11" s="4">
        <f t="shared" si="2"/>
        <v>0.8</v>
      </c>
      <c r="H11" s="4">
        <f t="shared" si="3"/>
        <v>1.6</v>
      </c>
      <c r="I11" s="56">
        <f t="shared" si="4"/>
        <v>2166.2927999999997</v>
      </c>
    </row>
    <row r="12" spans="1:9" ht="65" x14ac:dyDescent="0.35">
      <c r="A12" s="19" t="s">
        <v>58</v>
      </c>
      <c r="B12" s="4">
        <v>0.75</v>
      </c>
      <c r="C12" s="4">
        <v>730</v>
      </c>
      <c r="D12" s="4">
        <f t="shared" si="0"/>
        <v>547.5</v>
      </c>
      <c r="E12" s="4">
        <v>1</v>
      </c>
      <c r="F12" s="12">
        <f t="shared" si="1"/>
        <v>547.5</v>
      </c>
      <c r="G12" s="4">
        <f t="shared" si="2"/>
        <v>27.375</v>
      </c>
      <c r="H12" s="4">
        <f t="shared" si="3"/>
        <v>54.75</v>
      </c>
      <c r="I12" s="56">
        <f t="shared" si="4"/>
        <v>74127.831749999998</v>
      </c>
    </row>
    <row r="13" spans="1:9" ht="26" x14ac:dyDescent="0.35">
      <c r="A13" s="19" t="s">
        <v>59</v>
      </c>
      <c r="B13" s="4">
        <v>2</v>
      </c>
      <c r="C13" s="4">
        <v>12</v>
      </c>
      <c r="D13" s="4">
        <f t="shared" si="0"/>
        <v>24</v>
      </c>
      <c r="E13" s="4">
        <v>1</v>
      </c>
      <c r="F13" s="4">
        <f t="shared" si="1"/>
        <v>24</v>
      </c>
      <c r="G13" s="4">
        <f t="shared" si="2"/>
        <v>1.2000000000000002</v>
      </c>
      <c r="H13" s="4">
        <f t="shared" si="3"/>
        <v>2.4000000000000004</v>
      </c>
      <c r="I13" s="56">
        <f t="shared" si="4"/>
        <v>3249.4391999999998</v>
      </c>
    </row>
    <row r="14" spans="1:9" ht="39" x14ac:dyDescent="0.35">
      <c r="A14" s="19" t="s">
        <v>60</v>
      </c>
      <c r="B14" s="4">
        <v>8</v>
      </c>
      <c r="C14" s="4">
        <v>2</v>
      </c>
      <c r="D14" s="4">
        <f t="shared" si="0"/>
        <v>16</v>
      </c>
      <c r="E14" s="4">
        <v>1</v>
      </c>
      <c r="F14" s="4">
        <f t="shared" si="1"/>
        <v>16</v>
      </c>
      <c r="G14" s="4">
        <f t="shared" si="2"/>
        <v>0.8</v>
      </c>
      <c r="H14" s="4">
        <f t="shared" si="3"/>
        <v>1.6</v>
      </c>
      <c r="I14" s="56">
        <f t="shared" si="4"/>
        <v>2166.2927999999997</v>
      </c>
    </row>
    <row r="15" spans="1:9" ht="78" x14ac:dyDescent="0.35">
      <c r="A15" s="19" t="s">
        <v>61</v>
      </c>
      <c r="B15" s="4">
        <v>1.25</v>
      </c>
      <c r="C15" s="4">
        <v>365</v>
      </c>
      <c r="D15" s="4">
        <f t="shared" si="0"/>
        <v>456.25</v>
      </c>
      <c r="E15" s="4">
        <v>1</v>
      </c>
      <c r="F15" s="4">
        <f t="shared" si="1"/>
        <v>456.25</v>
      </c>
      <c r="G15" s="13">
        <f t="shared" si="2"/>
        <v>22.8125</v>
      </c>
      <c r="H15" s="4">
        <f t="shared" si="3"/>
        <v>45.625</v>
      </c>
      <c r="I15" s="56">
        <f t="shared" si="4"/>
        <v>61773.193124999991</v>
      </c>
    </row>
    <row r="16" spans="1:9" ht="52" x14ac:dyDescent="0.35">
      <c r="A16" s="19" t="s">
        <v>62</v>
      </c>
      <c r="B16" s="4">
        <v>4</v>
      </c>
      <c r="C16" s="4">
        <v>4</v>
      </c>
      <c r="D16" s="4">
        <f t="shared" si="0"/>
        <v>16</v>
      </c>
      <c r="E16" s="4">
        <v>1</v>
      </c>
      <c r="F16" s="4">
        <f t="shared" si="1"/>
        <v>16</v>
      </c>
      <c r="G16" s="4">
        <f t="shared" si="2"/>
        <v>0.8</v>
      </c>
      <c r="H16" s="4">
        <f t="shared" si="3"/>
        <v>1.6</v>
      </c>
      <c r="I16" s="56">
        <f t="shared" si="4"/>
        <v>2166.2927999999997</v>
      </c>
    </row>
    <row r="17" spans="1:9" ht="26" x14ac:dyDescent="0.35">
      <c r="A17" s="11" t="s">
        <v>63</v>
      </c>
      <c r="B17" s="4">
        <v>0.25</v>
      </c>
      <c r="C17" s="4">
        <v>365</v>
      </c>
      <c r="D17" s="4">
        <f t="shared" si="0"/>
        <v>91.25</v>
      </c>
      <c r="E17" s="4">
        <v>1</v>
      </c>
      <c r="F17" s="14">
        <f t="shared" si="1"/>
        <v>91.25</v>
      </c>
      <c r="G17" s="13">
        <f t="shared" si="2"/>
        <v>4.5625</v>
      </c>
      <c r="H17" s="4">
        <f t="shared" si="3"/>
        <v>9.125</v>
      </c>
      <c r="I17" s="56">
        <f t="shared" si="4"/>
        <v>12354.638625</v>
      </c>
    </row>
    <row r="18" spans="1:9" ht="26" x14ac:dyDescent="0.35">
      <c r="A18" s="11" t="s">
        <v>64</v>
      </c>
      <c r="B18" s="4">
        <v>0.25</v>
      </c>
      <c r="C18" s="4">
        <v>2</v>
      </c>
      <c r="D18" s="4">
        <f t="shared" si="0"/>
        <v>0.5</v>
      </c>
      <c r="E18" s="4">
        <v>1</v>
      </c>
      <c r="F18" s="4">
        <f t="shared" si="1"/>
        <v>0.5</v>
      </c>
      <c r="G18" s="4">
        <f t="shared" si="2"/>
        <v>2.5000000000000001E-2</v>
      </c>
      <c r="H18" s="4">
        <f t="shared" si="3"/>
        <v>0.05</v>
      </c>
      <c r="I18" s="56">
        <f t="shared" si="4"/>
        <v>67.696649999999991</v>
      </c>
    </row>
    <row r="19" spans="1:9" ht="26" x14ac:dyDescent="0.35">
      <c r="A19" s="19" t="s">
        <v>65</v>
      </c>
      <c r="B19" s="4">
        <v>2</v>
      </c>
      <c r="C19" s="4">
        <f>365*2</f>
        <v>730</v>
      </c>
      <c r="D19" s="4">
        <f t="shared" si="0"/>
        <v>1460</v>
      </c>
      <c r="E19" s="4">
        <v>1</v>
      </c>
      <c r="F19" s="27">
        <f t="shared" si="1"/>
        <v>1460</v>
      </c>
      <c r="G19" s="27">
        <f t="shared" si="2"/>
        <v>73</v>
      </c>
      <c r="H19" s="27">
        <f t="shared" si="3"/>
        <v>146</v>
      </c>
      <c r="I19" s="56">
        <f t="shared" si="4"/>
        <v>197674.21799999999</v>
      </c>
    </row>
    <row r="20" spans="1:9" x14ac:dyDescent="0.35">
      <c r="A20" s="10" t="s">
        <v>2</v>
      </c>
      <c r="B20" s="3"/>
      <c r="C20" s="3"/>
      <c r="D20" s="4"/>
      <c r="E20" s="26"/>
      <c r="F20" s="29"/>
      <c r="G20" s="30">
        <f>SUM(F5:H19)</f>
        <v>3520.15</v>
      </c>
      <c r="H20" s="31"/>
      <c r="I20" s="58">
        <f>SUM(I5:I19)</f>
        <v>414438.89129999996</v>
      </c>
    </row>
    <row r="21" spans="1:9" x14ac:dyDescent="0.35">
      <c r="A21" s="6" t="s">
        <v>25</v>
      </c>
      <c r="B21" s="6"/>
      <c r="C21" s="6"/>
      <c r="D21" s="4"/>
      <c r="E21" s="6"/>
      <c r="F21" s="28"/>
      <c r="G21" s="28"/>
      <c r="H21" s="28"/>
      <c r="I21" s="2"/>
    </row>
    <row r="22" spans="1:9" ht="15" customHeight="1" x14ac:dyDescent="0.35">
      <c r="A22" s="11" t="s">
        <v>21</v>
      </c>
      <c r="B22" s="4" t="s">
        <v>9</v>
      </c>
      <c r="C22" s="3"/>
      <c r="D22" s="4"/>
      <c r="E22" s="3"/>
      <c r="F22" s="3"/>
      <c r="G22" s="3"/>
      <c r="H22" s="3"/>
      <c r="I22" s="4"/>
    </row>
    <row r="23" spans="1:9" ht="15.5" x14ac:dyDescent="0.35">
      <c r="A23" s="5" t="s">
        <v>22</v>
      </c>
      <c r="B23" s="4">
        <v>6</v>
      </c>
      <c r="C23" s="4">
        <v>1</v>
      </c>
      <c r="D23" s="4">
        <f t="shared" si="0"/>
        <v>6</v>
      </c>
      <c r="E23" s="4">
        <v>0</v>
      </c>
      <c r="F23" s="4">
        <f t="shared" ref="F23:F26" si="5">D23*E23</f>
        <v>0</v>
      </c>
      <c r="G23" s="4">
        <f t="shared" ref="G23:G26" si="6">F23*0.05</f>
        <v>0</v>
      </c>
      <c r="H23" s="4">
        <f t="shared" ref="H23:H26" si="7">F23*0.1</f>
        <v>0</v>
      </c>
      <c r="I23" s="56">
        <f t="shared" ref="I23:I26" si="8">$F$2*F23+$G$2*G23+$H$2*H23</f>
        <v>0</v>
      </c>
    </row>
    <row r="24" spans="1:9" ht="28.5" x14ac:dyDescent="0.35">
      <c r="A24" s="15" t="s">
        <v>23</v>
      </c>
      <c r="B24" s="4">
        <v>3</v>
      </c>
      <c r="C24" s="4">
        <v>1</v>
      </c>
      <c r="D24" s="4">
        <f t="shared" si="0"/>
        <v>3</v>
      </c>
      <c r="E24" s="4">
        <v>0</v>
      </c>
      <c r="F24" s="4">
        <f t="shared" si="5"/>
        <v>0</v>
      </c>
      <c r="G24" s="4">
        <f t="shared" si="6"/>
        <v>0</v>
      </c>
      <c r="H24" s="4">
        <f t="shared" si="7"/>
        <v>0</v>
      </c>
      <c r="I24" s="56">
        <f t="shared" si="8"/>
        <v>0</v>
      </c>
    </row>
    <row r="25" spans="1:9" ht="15.5" x14ac:dyDescent="0.35">
      <c r="A25" s="5" t="s">
        <v>49</v>
      </c>
      <c r="B25" s="4">
        <v>16</v>
      </c>
      <c r="C25" s="4">
        <v>1</v>
      </c>
      <c r="D25" s="4">
        <f t="shared" si="0"/>
        <v>16</v>
      </c>
      <c r="E25" s="4">
        <v>0</v>
      </c>
      <c r="F25" s="4">
        <f t="shared" si="5"/>
        <v>0</v>
      </c>
      <c r="G25" s="4">
        <f t="shared" si="6"/>
        <v>0</v>
      </c>
      <c r="H25" s="4">
        <f t="shared" si="7"/>
        <v>0</v>
      </c>
      <c r="I25" s="56">
        <f t="shared" si="8"/>
        <v>0</v>
      </c>
    </row>
    <row r="26" spans="1:9" x14ac:dyDescent="0.35">
      <c r="A26" s="15" t="s">
        <v>66</v>
      </c>
      <c r="B26" s="4">
        <v>16</v>
      </c>
      <c r="C26" s="4">
        <v>2</v>
      </c>
      <c r="D26" s="4">
        <f t="shared" si="0"/>
        <v>32</v>
      </c>
      <c r="E26" s="4">
        <v>1</v>
      </c>
      <c r="F26" s="27">
        <f t="shared" si="5"/>
        <v>32</v>
      </c>
      <c r="G26" s="27">
        <f t="shared" si="6"/>
        <v>1.6</v>
      </c>
      <c r="H26" s="27">
        <f t="shared" si="7"/>
        <v>3.2</v>
      </c>
      <c r="I26" s="56">
        <f t="shared" si="8"/>
        <v>4332.5855999999994</v>
      </c>
    </row>
    <row r="27" spans="1:9" ht="27.75" customHeight="1" x14ac:dyDescent="0.35">
      <c r="A27" s="6" t="s">
        <v>1</v>
      </c>
      <c r="B27" s="3"/>
      <c r="C27" s="3"/>
      <c r="D27" s="3"/>
      <c r="E27" s="26"/>
      <c r="F27" s="36"/>
      <c r="G27" s="37">
        <f>SUM(F23:H26)</f>
        <v>36.800000000000004</v>
      </c>
      <c r="H27" s="38"/>
      <c r="I27" s="58">
        <f>SUM(I23:I26)</f>
        <v>4332.5855999999994</v>
      </c>
    </row>
    <row r="28" spans="1:9" ht="28.5" x14ac:dyDescent="0.35">
      <c r="A28" s="6" t="s">
        <v>51</v>
      </c>
      <c r="B28" s="7"/>
      <c r="C28" s="7"/>
      <c r="D28" s="7"/>
      <c r="E28" s="32"/>
      <c r="F28" s="29"/>
      <c r="G28" s="30">
        <f>ROUND(G20+G27,-1)</f>
        <v>3560</v>
      </c>
      <c r="H28" s="31"/>
      <c r="I28" s="58">
        <f>ROUND(I20+I27, -3)</f>
        <v>419000</v>
      </c>
    </row>
    <row r="29" spans="1:9" ht="28.5" x14ac:dyDescent="0.35">
      <c r="A29" s="16" t="s">
        <v>52</v>
      </c>
      <c r="B29" s="17"/>
      <c r="C29" s="17"/>
      <c r="D29" s="17"/>
      <c r="E29" s="17"/>
      <c r="F29" s="33"/>
      <c r="G29" s="33"/>
      <c r="H29" s="33"/>
      <c r="I29" s="59">
        <f>16400/2</f>
        <v>8200</v>
      </c>
    </row>
    <row r="30" spans="1:9" ht="15.5" x14ac:dyDescent="0.35">
      <c r="A30" s="18" t="s">
        <v>53</v>
      </c>
      <c r="B30" s="17"/>
      <c r="C30" s="17"/>
      <c r="D30" s="17"/>
      <c r="E30" s="17"/>
      <c r="F30" s="17"/>
      <c r="G30" s="17"/>
      <c r="H30" s="17"/>
      <c r="I30" s="59">
        <f>ROUND(I28+I29,-3)</f>
        <v>427000</v>
      </c>
    </row>
    <row r="31" spans="1:9" x14ac:dyDescent="0.35">
      <c r="A31" s="8"/>
      <c r="B31" s="8"/>
      <c r="C31" s="8"/>
      <c r="D31" s="8"/>
      <c r="E31" s="8"/>
      <c r="F31" s="8"/>
      <c r="G31" s="8"/>
      <c r="H31" s="8"/>
      <c r="I31" s="8"/>
    </row>
    <row r="32" spans="1:9" x14ac:dyDescent="0.35">
      <c r="A32" s="9" t="s">
        <v>10</v>
      </c>
      <c r="B32" s="8"/>
      <c r="C32" s="8"/>
      <c r="D32" s="8"/>
      <c r="E32" s="8"/>
      <c r="F32" s="8"/>
      <c r="G32" s="8"/>
      <c r="H32" s="8"/>
      <c r="I32" s="8"/>
    </row>
    <row r="33" spans="1:9" ht="15.5" x14ac:dyDescent="0.35">
      <c r="A33" s="61" t="s">
        <v>47</v>
      </c>
      <c r="B33" s="61"/>
      <c r="C33" s="61"/>
      <c r="D33" s="61"/>
      <c r="E33" s="61"/>
      <c r="F33" s="61"/>
      <c r="G33" s="61"/>
      <c r="H33" s="61"/>
      <c r="I33" s="61"/>
    </row>
    <row r="34" spans="1:9" ht="60" customHeight="1" x14ac:dyDescent="0.35">
      <c r="A34" s="62" t="s">
        <v>46</v>
      </c>
      <c r="B34" s="63"/>
      <c r="C34" s="63"/>
      <c r="D34" s="63"/>
      <c r="E34" s="63"/>
      <c r="F34" s="63"/>
      <c r="G34" s="63"/>
      <c r="H34" s="63"/>
      <c r="I34" s="63"/>
    </row>
    <row r="35" spans="1:9" ht="15.75" customHeight="1" x14ac:dyDescent="0.35">
      <c r="A35" s="61" t="s">
        <v>70</v>
      </c>
      <c r="B35" s="61"/>
      <c r="C35" s="61"/>
      <c r="D35" s="61"/>
      <c r="E35" s="61"/>
      <c r="F35" s="61"/>
      <c r="G35" s="61"/>
      <c r="H35" s="61"/>
      <c r="I35" s="61"/>
    </row>
    <row r="36" spans="1:9" ht="15.5" x14ac:dyDescent="0.35">
      <c r="A36" s="61" t="s">
        <v>48</v>
      </c>
      <c r="B36" s="61"/>
      <c r="C36" s="61"/>
      <c r="D36" s="61"/>
      <c r="E36" s="61"/>
      <c r="F36" s="61"/>
      <c r="G36" s="61"/>
      <c r="H36" s="61"/>
      <c r="I36" s="61"/>
    </row>
    <row r="37" spans="1:9" ht="15.5" x14ac:dyDescent="0.35">
      <c r="A37" s="61" t="s">
        <v>54</v>
      </c>
      <c r="B37" s="61"/>
      <c r="C37" s="61"/>
      <c r="D37" s="61"/>
      <c r="E37" s="61"/>
      <c r="F37" s="61"/>
      <c r="G37" s="61"/>
      <c r="H37" s="61"/>
      <c r="I37" s="61"/>
    </row>
    <row r="38" spans="1:9" ht="15.5" x14ac:dyDescent="0.35">
      <c r="A38" s="61" t="s">
        <v>68</v>
      </c>
      <c r="B38" s="61"/>
      <c r="C38" s="61"/>
      <c r="D38" s="61"/>
      <c r="E38" s="61"/>
      <c r="F38" s="61"/>
      <c r="G38" s="61"/>
      <c r="H38" s="61"/>
      <c r="I38" s="61"/>
    </row>
    <row r="39" spans="1:9" ht="15.5" x14ac:dyDescent="0.35">
      <c r="A39" s="61" t="s">
        <v>50</v>
      </c>
      <c r="B39" s="61"/>
      <c r="C39" s="61"/>
      <c r="D39" s="61"/>
      <c r="E39" s="61"/>
      <c r="F39" s="61"/>
      <c r="G39" s="61"/>
      <c r="H39" s="61"/>
      <c r="I39" s="61"/>
    </row>
    <row r="40" spans="1:9" x14ac:dyDescent="0.35">
      <c r="A40" s="8"/>
      <c r="B40" s="8"/>
      <c r="C40" s="8"/>
      <c r="D40" s="8"/>
      <c r="E40" s="8"/>
      <c r="F40" s="8"/>
      <c r="G40" s="8"/>
      <c r="H40" s="8"/>
      <c r="I40" s="8"/>
    </row>
  </sheetData>
  <mergeCells count="7">
    <mergeCell ref="A38:I38"/>
    <mergeCell ref="A39:I39"/>
    <mergeCell ref="A37:I37"/>
    <mergeCell ref="A33:I33"/>
    <mergeCell ref="A34:I34"/>
    <mergeCell ref="A35:I35"/>
    <mergeCell ref="A36:I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33AD-3627-444E-982F-C72E03E9B234}">
  <dimension ref="B3:H11"/>
  <sheetViews>
    <sheetView showGridLines="0" workbookViewId="0">
      <selection activeCell="E20" sqref="E20"/>
    </sheetView>
  </sheetViews>
  <sheetFormatPr defaultRowHeight="14.5" x14ac:dyDescent="0.35"/>
  <cols>
    <col min="2" max="8" width="15.7265625" customWidth="1"/>
  </cols>
  <sheetData>
    <row r="3" spans="2:8" ht="15" x14ac:dyDescent="0.35">
      <c r="B3" s="44" t="s">
        <v>82</v>
      </c>
    </row>
    <row r="4" spans="2:8" ht="15" x14ac:dyDescent="0.35">
      <c r="B4" s="44" t="s">
        <v>83</v>
      </c>
    </row>
    <row r="6" spans="2:8" ht="31" x14ac:dyDescent="0.35">
      <c r="B6" s="45" t="s">
        <v>84</v>
      </c>
      <c r="C6" s="45" t="s">
        <v>85</v>
      </c>
      <c r="D6" s="45" t="s">
        <v>86</v>
      </c>
      <c r="E6" s="45" t="s">
        <v>87</v>
      </c>
      <c r="F6" s="45" t="s">
        <v>88</v>
      </c>
      <c r="G6" s="45" t="s">
        <v>89</v>
      </c>
      <c r="H6" s="45" t="s">
        <v>90</v>
      </c>
    </row>
    <row r="7" spans="2:8" ht="15.5" x14ac:dyDescent="0.35">
      <c r="B7" s="46" t="s">
        <v>91</v>
      </c>
      <c r="C7" s="46">
        <v>1</v>
      </c>
      <c r="D7" s="47">
        <f>SUM('Table 1a-Yr1'!F$5:F$19)+SUM('Table 1a-Yr1'!F$23:F$26)</f>
        <v>3117</v>
      </c>
      <c r="E7" s="47">
        <f>SUM('Table 1a-Yr1'!G$5:G$19)+SUM('Table 1a-Yr1'!G$23:G$26)</f>
        <v>155.85</v>
      </c>
      <c r="F7" s="47">
        <f>SUM('Table 1a-Yr1'!H$5:H$19)+SUM('Table 1a-Yr1'!H$23:H$26)</f>
        <v>311.7</v>
      </c>
      <c r="G7" s="47">
        <f>'Table 1a-Yr1'!G$28</f>
        <v>3580</v>
      </c>
      <c r="H7" s="48">
        <f>'Table 1a-Yr1'!I$30</f>
        <v>430000</v>
      </c>
    </row>
    <row r="8" spans="2:8" ht="15.5" x14ac:dyDescent="0.35">
      <c r="B8" s="46" t="s">
        <v>92</v>
      </c>
      <c r="C8" s="46">
        <v>1</v>
      </c>
      <c r="D8" s="47">
        <f>SUM('Table 1b-Yr2'!F$5:F$19)+SUM('Table 1b-Yr2'!F$23:F$26)</f>
        <v>3093</v>
      </c>
      <c r="E8" s="47">
        <f>SUM('Table 1b-Yr2'!G$5:G$19)+SUM('Table 1b-Yr2'!G$23:G$26)</f>
        <v>154.65</v>
      </c>
      <c r="F8" s="47">
        <f>SUM('Table 1b-Yr2'!H$5:H$19)+SUM('Table 1b-Yr2'!H$23:H$26)</f>
        <v>309.3</v>
      </c>
      <c r="G8" s="47">
        <f>'Table 1b-Yr2'!G$28</f>
        <v>3560</v>
      </c>
      <c r="H8" s="48">
        <f>'Table 1b-Yr2'!I$30</f>
        <v>427000</v>
      </c>
    </row>
    <row r="9" spans="2:8" ht="15.5" x14ac:dyDescent="0.35">
      <c r="B9" s="46" t="s">
        <v>93</v>
      </c>
      <c r="C9" s="46">
        <v>1</v>
      </c>
      <c r="D9" s="47">
        <f>SUM('Table 1c-Yr3'!F$5:F$19)+SUM('Table 1c-Yr3'!F$23:F$26)</f>
        <v>3093</v>
      </c>
      <c r="E9" s="47">
        <f>SUM('Table 1c-Yr3'!G$5:G$19)+SUM('Table 1c-Yr3'!G$23:G$26)</f>
        <v>154.65</v>
      </c>
      <c r="F9" s="47">
        <f>SUM('Table 1c-Yr3'!H$5:H$19)+SUM('Table 1c-Yr3'!H$23:H$26)</f>
        <v>309.3</v>
      </c>
      <c r="G9" s="47">
        <f>'Table 1c-Yr3'!G$28</f>
        <v>3560</v>
      </c>
      <c r="H9" s="48">
        <f>'Table 1c-Yr3'!I$30</f>
        <v>427000</v>
      </c>
    </row>
    <row r="10" spans="2:8" ht="15.5" x14ac:dyDescent="0.35">
      <c r="B10" s="46" t="s">
        <v>94</v>
      </c>
      <c r="C10" s="46">
        <v>1</v>
      </c>
      <c r="D10" s="47">
        <f>SUM(D7:D9)</f>
        <v>9303</v>
      </c>
      <c r="E10" s="47">
        <f t="shared" ref="E10:H10" si="0">SUM(E7:E9)</f>
        <v>465.15</v>
      </c>
      <c r="F10" s="47">
        <f t="shared" si="0"/>
        <v>930.3</v>
      </c>
      <c r="G10" s="47">
        <f t="shared" si="0"/>
        <v>10700</v>
      </c>
      <c r="H10" s="49">
        <f t="shared" si="0"/>
        <v>1284000</v>
      </c>
    </row>
    <row r="11" spans="2:8" ht="15" x14ac:dyDescent="0.35">
      <c r="B11" s="50" t="s">
        <v>95</v>
      </c>
      <c r="C11" s="50">
        <v>1</v>
      </c>
      <c r="D11" s="51">
        <f>AVERAGE(D7:D9)</f>
        <v>3101</v>
      </c>
      <c r="E11" s="51">
        <f t="shared" ref="E11:H11" si="1">AVERAGE(E7:E9)</f>
        <v>155.04999999999998</v>
      </c>
      <c r="F11" s="51">
        <f t="shared" si="1"/>
        <v>310.09999999999997</v>
      </c>
      <c r="G11" s="51">
        <f t="shared" si="1"/>
        <v>3566.6666666666665</v>
      </c>
      <c r="H11" s="52">
        <f t="shared" si="1"/>
        <v>428000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CE11-BC6F-43A4-8591-1A4AF930A42B}">
  <dimension ref="A1:I18"/>
  <sheetViews>
    <sheetView showGridLines="0" workbookViewId="0">
      <selection activeCell="N11" sqref="N11"/>
    </sheetView>
  </sheetViews>
  <sheetFormatPr defaultRowHeight="14.5" x14ac:dyDescent="0.35"/>
  <cols>
    <col min="1" max="1" width="34.7265625" customWidth="1"/>
    <col min="2" max="9" width="12.7265625" customWidth="1"/>
  </cols>
  <sheetData>
    <row r="1" spans="1:9" x14ac:dyDescent="0.35">
      <c r="A1" s="1" t="s">
        <v>74</v>
      </c>
    </row>
    <row r="2" spans="1:9" x14ac:dyDescent="0.35">
      <c r="F2" s="53">
        <f>'Labor Rates'!D23</f>
        <v>50.72</v>
      </c>
      <c r="G2" s="53">
        <f>'Labor Rates'!D22</f>
        <v>68.367999999999995</v>
      </c>
      <c r="H2" s="53">
        <f>'Labor Rates'!D24</f>
        <v>27.456</v>
      </c>
    </row>
    <row r="3" spans="1:9" ht="78" x14ac:dyDescent="0.35">
      <c r="A3" s="2" t="s">
        <v>0</v>
      </c>
      <c r="B3" s="2" t="s">
        <v>11</v>
      </c>
      <c r="C3" s="2" t="s">
        <v>4</v>
      </c>
      <c r="D3" s="2" t="s">
        <v>12</v>
      </c>
      <c r="E3" s="2" t="s">
        <v>15</v>
      </c>
      <c r="F3" s="2" t="s">
        <v>13</v>
      </c>
      <c r="G3" s="2" t="s">
        <v>7</v>
      </c>
      <c r="H3" s="2" t="s">
        <v>14</v>
      </c>
      <c r="I3" s="2" t="s">
        <v>16</v>
      </c>
    </row>
    <row r="4" spans="1:9" ht="15.5" x14ac:dyDescent="0.35">
      <c r="A4" s="3" t="s">
        <v>17</v>
      </c>
      <c r="B4" s="4">
        <v>4</v>
      </c>
      <c r="C4" s="4">
        <v>1</v>
      </c>
      <c r="D4" s="4">
        <f>B4*C4</f>
        <v>4</v>
      </c>
      <c r="E4" s="4">
        <v>0</v>
      </c>
      <c r="F4" s="4">
        <f>D4*E4</f>
        <v>0</v>
      </c>
      <c r="G4" s="4">
        <f>F4*0.05</f>
        <v>0</v>
      </c>
      <c r="H4" s="4">
        <f>F4*0.1</f>
        <v>0</v>
      </c>
      <c r="I4" s="56">
        <f>$F$2*F4+$G$2*G4+$H$2*H4</f>
        <v>0</v>
      </c>
    </row>
    <row r="5" spans="1:9" ht="28.5" x14ac:dyDescent="0.35">
      <c r="A5" s="5" t="s">
        <v>18</v>
      </c>
      <c r="B5" s="4">
        <v>4</v>
      </c>
      <c r="C5" s="4">
        <v>3</v>
      </c>
      <c r="D5" s="4">
        <f t="shared" ref="D5:D9" si="0">B5*C5</f>
        <v>12</v>
      </c>
      <c r="E5" s="4">
        <v>0</v>
      </c>
      <c r="F5" s="4">
        <f t="shared" ref="F5:F9" si="1">D5*E5</f>
        <v>0</v>
      </c>
      <c r="G5" s="4">
        <f t="shared" ref="G5:G9" si="2">F5*0.05</f>
        <v>0</v>
      </c>
      <c r="H5" s="4">
        <f t="shared" ref="H5:H9" si="3">F5*0.1</f>
        <v>0</v>
      </c>
      <c r="I5" s="56">
        <f t="shared" ref="I5:I9" si="4">$F$2*F5+$G$2*G5+$H$2*H5</f>
        <v>0</v>
      </c>
    </row>
    <row r="6" spans="1:9" ht="15.5" x14ac:dyDescent="0.35">
      <c r="A6" s="5" t="s">
        <v>19</v>
      </c>
      <c r="B6" s="4">
        <v>16</v>
      </c>
      <c r="C6" s="4">
        <v>3</v>
      </c>
      <c r="D6" s="4">
        <f t="shared" si="0"/>
        <v>48</v>
      </c>
      <c r="E6" s="4">
        <v>0</v>
      </c>
      <c r="F6" s="4">
        <f t="shared" si="1"/>
        <v>0</v>
      </c>
      <c r="G6" s="4">
        <f t="shared" si="2"/>
        <v>0</v>
      </c>
      <c r="H6" s="4">
        <f t="shared" si="3"/>
        <v>0</v>
      </c>
      <c r="I6" s="56">
        <f t="shared" si="4"/>
        <v>0</v>
      </c>
    </row>
    <row r="7" spans="1:9" ht="41.5" x14ac:dyDescent="0.35">
      <c r="A7" s="5" t="s">
        <v>43</v>
      </c>
      <c r="B7" s="4">
        <v>32</v>
      </c>
      <c r="C7" s="4">
        <v>1</v>
      </c>
      <c r="D7" s="4">
        <f t="shared" si="0"/>
        <v>32</v>
      </c>
      <c r="E7" s="4">
        <v>1</v>
      </c>
      <c r="F7" s="4">
        <f t="shared" si="1"/>
        <v>32</v>
      </c>
      <c r="G7" s="4">
        <f t="shared" si="2"/>
        <v>1.6</v>
      </c>
      <c r="H7" s="4">
        <f t="shared" si="3"/>
        <v>3.2</v>
      </c>
      <c r="I7" s="56">
        <f t="shared" si="4"/>
        <v>1820.288</v>
      </c>
    </row>
    <row r="8" spans="1:9" ht="15.5" x14ac:dyDescent="0.35">
      <c r="A8" s="5" t="s">
        <v>20</v>
      </c>
      <c r="B8" s="4">
        <v>8</v>
      </c>
      <c r="C8" s="4">
        <v>1</v>
      </c>
      <c r="D8" s="4">
        <f t="shared" si="0"/>
        <v>8</v>
      </c>
      <c r="E8" s="4">
        <v>0</v>
      </c>
      <c r="F8" s="4">
        <f t="shared" si="1"/>
        <v>0</v>
      </c>
      <c r="G8" s="4">
        <f t="shared" si="2"/>
        <v>0</v>
      </c>
      <c r="H8" s="4">
        <f t="shared" si="3"/>
        <v>0</v>
      </c>
      <c r="I8" s="56">
        <f t="shared" si="4"/>
        <v>0</v>
      </c>
    </row>
    <row r="9" spans="1:9" ht="15.5" x14ac:dyDescent="0.35">
      <c r="A9" s="3" t="s">
        <v>41</v>
      </c>
      <c r="B9" s="4">
        <v>12</v>
      </c>
      <c r="C9" s="4">
        <v>2</v>
      </c>
      <c r="D9" s="4">
        <f t="shared" si="0"/>
        <v>24</v>
      </c>
      <c r="E9" s="4">
        <v>1</v>
      </c>
      <c r="F9" s="27">
        <f t="shared" si="1"/>
        <v>24</v>
      </c>
      <c r="G9" s="27">
        <f t="shared" si="2"/>
        <v>1.2000000000000002</v>
      </c>
      <c r="H9" s="27">
        <f t="shared" si="3"/>
        <v>2.4000000000000004</v>
      </c>
      <c r="I9" s="57">
        <f t="shared" si="4"/>
        <v>1365.2159999999999</v>
      </c>
    </row>
    <row r="10" spans="1:9" ht="28" x14ac:dyDescent="0.35">
      <c r="A10" s="6" t="s">
        <v>44</v>
      </c>
      <c r="B10" s="7"/>
      <c r="C10" s="7"/>
      <c r="D10" s="7"/>
      <c r="E10" s="32"/>
      <c r="F10" s="29"/>
      <c r="G10" s="34">
        <f>SUM(F4:H9)</f>
        <v>64.400000000000006</v>
      </c>
      <c r="H10" s="35"/>
      <c r="I10" s="58">
        <f>ROUND(SUM(I4:I9), -1)</f>
        <v>3190</v>
      </c>
    </row>
    <row r="11" spans="1:9" x14ac:dyDescent="0.35">
      <c r="A11" s="8"/>
      <c r="B11" s="8"/>
      <c r="C11" s="8"/>
      <c r="D11" s="8"/>
      <c r="E11" s="8"/>
      <c r="F11" s="8"/>
      <c r="G11" s="8"/>
      <c r="H11" s="8"/>
      <c r="I11" s="8"/>
    </row>
    <row r="12" spans="1:9" x14ac:dyDescent="0.35">
      <c r="A12" s="9" t="s">
        <v>10</v>
      </c>
      <c r="B12" s="8"/>
      <c r="C12" s="8"/>
      <c r="D12" s="8"/>
      <c r="E12" s="8"/>
      <c r="F12" s="8"/>
      <c r="G12" s="8"/>
      <c r="H12" s="8"/>
      <c r="I12" s="8"/>
    </row>
    <row r="13" spans="1:9" ht="20.25" customHeight="1" x14ac:dyDescent="0.35">
      <c r="A13" s="64" t="s">
        <v>69</v>
      </c>
      <c r="B13" s="61"/>
      <c r="C13" s="61"/>
      <c r="D13" s="61"/>
      <c r="E13" s="61"/>
      <c r="F13" s="61"/>
      <c r="G13" s="61"/>
      <c r="H13" s="61"/>
      <c r="I13" s="61"/>
    </row>
    <row r="14" spans="1:9" ht="55" customHeight="1" x14ac:dyDescent="0.35">
      <c r="A14" s="64" t="s">
        <v>45</v>
      </c>
      <c r="B14" s="61"/>
      <c r="C14" s="61"/>
      <c r="D14" s="61"/>
      <c r="E14" s="61"/>
      <c r="F14" s="61"/>
      <c r="G14" s="61"/>
      <c r="H14" s="61"/>
      <c r="I14" s="61"/>
    </row>
    <row r="15" spans="1:9" ht="15.5" x14ac:dyDescent="0.35">
      <c r="A15" s="64" t="s">
        <v>42</v>
      </c>
      <c r="B15" s="61"/>
      <c r="C15" s="61"/>
      <c r="D15" s="61"/>
      <c r="E15" s="61"/>
      <c r="F15" s="61"/>
      <c r="G15" s="61"/>
      <c r="H15" s="61"/>
      <c r="I15" s="61"/>
    </row>
    <row r="16" spans="1:9" ht="15.5" x14ac:dyDescent="0.35">
      <c r="A16" s="64" t="s">
        <v>38</v>
      </c>
      <c r="B16" s="61"/>
      <c r="C16" s="61"/>
      <c r="D16" s="61"/>
      <c r="E16" s="61"/>
      <c r="F16" s="61"/>
      <c r="G16" s="61"/>
      <c r="H16" s="61"/>
      <c r="I16" s="61"/>
    </row>
    <row r="17" spans="1:9" ht="15.5" x14ac:dyDescent="0.35">
      <c r="A17" s="64" t="s">
        <v>39</v>
      </c>
      <c r="B17" s="61"/>
      <c r="C17" s="61"/>
      <c r="D17" s="61"/>
      <c r="E17" s="61"/>
      <c r="F17" s="61"/>
      <c r="G17" s="61"/>
      <c r="H17" s="61"/>
      <c r="I17" s="61"/>
    </row>
    <row r="18" spans="1:9" ht="15.5" x14ac:dyDescent="0.35">
      <c r="A18" s="64" t="s">
        <v>40</v>
      </c>
      <c r="B18" s="61"/>
      <c r="C18" s="61"/>
      <c r="D18" s="61"/>
      <c r="E18" s="61"/>
      <c r="F18" s="61"/>
      <c r="G18" s="61"/>
      <c r="H18" s="61"/>
      <c r="I18" s="61"/>
    </row>
  </sheetData>
  <mergeCells count="6">
    <mergeCell ref="A18:I18"/>
    <mergeCell ref="A15:I15"/>
    <mergeCell ref="A13:I13"/>
    <mergeCell ref="A14:I14"/>
    <mergeCell ref="A16:I16"/>
    <mergeCell ref="A17:I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5CD1-6331-47E3-A4BF-9E742DB9E355}">
  <dimension ref="A1:I18"/>
  <sheetViews>
    <sheetView showGridLines="0" workbookViewId="0">
      <selection activeCell="N14" sqref="N14"/>
    </sheetView>
  </sheetViews>
  <sheetFormatPr defaultRowHeight="14.5" x14ac:dyDescent="0.35"/>
  <cols>
    <col min="1" max="1" width="34.7265625" customWidth="1"/>
    <col min="2" max="9" width="12.7265625" customWidth="1"/>
  </cols>
  <sheetData>
    <row r="1" spans="1:9" x14ac:dyDescent="0.35">
      <c r="A1" s="1" t="s">
        <v>75</v>
      </c>
    </row>
    <row r="2" spans="1:9" x14ac:dyDescent="0.35">
      <c r="F2" s="53">
        <f>'Labor Rates'!D23</f>
        <v>50.72</v>
      </c>
      <c r="G2" s="53">
        <f>'Labor Rates'!D22</f>
        <v>68.367999999999995</v>
      </c>
      <c r="H2" s="53">
        <f>'Labor Rates'!D24</f>
        <v>27.456</v>
      </c>
    </row>
    <row r="3" spans="1:9" ht="78" x14ac:dyDescent="0.35">
      <c r="A3" s="2" t="s">
        <v>0</v>
      </c>
      <c r="B3" s="2" t="s">
        <v>11</v>
      </c>
      <c r="C3" s="2" t="s">
        <v>4</v>
      </c>
      <c r="D3" s="2" t="s">
        <v>12</v>
      </c>
      <c r="E3" s="2" t="s">
        <v>15</v>
      </c>
      <c r="F3" s="2" t="s">
        <v>13</v>
      </c>
      <c r="G3" s="2" t="s">
        <v>7</v>
      </c>
      <c r="H3" s="2" t="s">
        <v>14</v>
      </c>
      <c r="I3" s="2" t="s">
        <v>16</v>
      </c>
    </row>
    <row r="4" spans="1:9" ht="15.5" x14ac:dyDescent="0.35">
      <c r="A4" s="3" t="s">
        <v>17</v>
      </c>
      <c r="B4" s="4">
        <v>4</v>
      </c>
      <c r="C4" s="4">
        <v>1</v>
      </c>
      <c r="D4" s="4">
        <f>B4*C4</f>
        <v>4</v>
      </c>
      <c r="E4" s="4">
        <v>0</v>
      </c>
      <c r="F4" s="4">
        <f>D4*E4</f>
        <v>0</v>
      </c>
      <c r="G4" s="4">
        <f>F4*0.05</f>
        <v>0</v>
      </c>
      <c r="H4" s="4">
        <f>F4*0.1</f>
        <v>0</v>
      </c>
      <c r="I4" s="56">
        <f>$F$2*F4+$G$2*G4+$H$2*H4</f>
        <v>0</v>
      </c>
    </row>
    <row r="5" spans="1:9" ht="28.5" x14ac:dyDescent="0.35">
      <c r="A5" s="5" t="s">
        <v>18</v>
      </c>
      <c r="B5" s="4">
        <v>4</v>
      </c>
      <c r="C5" s="4">
        <v>3</v>
      </c>
      <c r="D5" s="4">
        <f t="shared" ref="D5:D9" si="0">B5*C5</f>
        <v>12</v>
      </c>
      <c r="E5" s="4">
        <v>0</v>
      </c>
      <c r="F5" s="4">
        <f t="shared" ref="F5:F9" si="1">D5*E5</f>
        <v>0</v>
      </c>
      <c r="G5" s="4">
        <f t="shared" ref="G5:G9" si="2">F5*0.05</f>
        <v>0</v>
      </c>
      <c r="H5" s="4">
        <f t="shared" ref="H5:H9" si="3">F5*0.1</f>
        <v>0</v>
      </c>
      <c r="I5" s="56">
        <f t="shared" ref="I5:I9" si="4">$F$2*F5+$G$2*G5+$H$2*H5</f>
        <v>0</v>
      </c>
    </row>
    <row r="6" spans="1:9" ht="15.5" x14ac:dyDescent="0.35">
      <c r="A6" s="5" t="s">
        <v>19</v>
      </c>
      <c r="B6" s="4">
        <v>16</v>
      </c>
      <c r="C6" s="4">
        <v>3</v>
      </c>
      <c r="D6" s="4">
        <f t="shared" si="0"/>
        <v>48</v>
      </c>
      <c r="E6" s="4">
        <v>0</v>
      </c>
      <c r="F6" s="4">
        <f t="shared" si="1"/>
        <v>0</v>
      </c>
      <c r="G6" s="4">
        <f t="shared" si="2"/>
        <v>0</v>
      </c>
      <c r="H6" s="4">
        <f t="shared" si="3"/>
        <v>0</v>
      </c>
      <c r="I6" s="56">
        <f t="shared" si="4"/>
        <v>0</v>
      </c>
    </row>
    <row r="7" spans="1:9" ht="41.5" x14ac:dyDescent="0.35">
      <c r="A7" s="5" t="s">
        <v>43</v>
      </c>
      <c r="B7" s="4">
        <v>32</v>
      </c>
      <c r="C7" s="4">
        <v>1</v>
      </c>
      <c r="D7" s="4">
        <f t="shared" si="0"/>
        <v>32</v>
      </c>
      <c r="E7" s="4">
        <v>0</v>
      </c>
      <c r="F7" s="4">
        <f t="shared" si="1"/>
        <v>0</v>
      </c>
      <c r="G7" s="4">
        <f t="shared" si="2"/>
        <v>0</v>
      </c>
      <c r="H7" s="4">
        <f t="shared" si="3"/>
        <v>0</v>
      </c>
      <c r="I7" s="56">
        <f t="shared" si="4"/>
        <v>0</v>
      </c>
    </row>
    <row r="8" spans="1:9" ht="15.5" x14ac:dyDescent="0.35">
      <c r="A8" s="5" t="s">
        <v>20</v>
      </c>
      <c r="B8" s="4">
        <v>8</v>
      </c>
      <c r="C8" s="4">
        <v>1</v>
      </c>
      <c r="D8" s="4">
        <f t="shared" si="0"/>
        <v>8</v>
      </c>
      <c r="E8" s="4">
        <v>0</v>
      </c>
      <c r="F8" s="4">
        <f t="shared" si="1"/>
        <v>0</v>
      </c>
      <c r="G8" s="4">
        <f t="shared" si="2"/>
        <v>0</v>
      </c>
      <c r="H8" s="4">
        <f t="shared" si="3"/>
        <v>0</v>
      </c>
      <c r="I8" s="56">
        <f t="shared" si="4"/>
        <v>0</v>
      </c>
    </row>
    <row r="9" spans="1:9" ht="15.5" x14ac:dyDescent="0.35">
      <c r="A9" s="3" t="s">
        <v>41</v>
      </c>
      <c r="B9" s="4">
        <v>12</v>
      </c>
      <c r="C9" s="4">
        <v>2</v>
      </c>
      <c r="D9" s="4">
        <f t="shared" si="0"/>
        <v>24</v>
      </c>
      <c r="E9" s="4">
        <v>1</v>
      </c>
      <c r="F9" s="27">
        <f t="shared" si="1"/>
        <v>24</v>
      </c>
      <c r="G9" s="27">
        <f t="shared" si="2"/>
        <v>1.2000000000000002</v>
      </c>
      <c r="H9" s="27">
        <f t="shared" si="3"/>
        <v>2.4000000000000004</v>
      </c>
      <c r="I9" s="57">
        <f t="shared" si="4"/>
        <v>1365.2159999999999</v>
      </c>
    </row>
    <row r="10" spans="1:9" ht="28" x14ac:dyDescent="0.35">
      <c r="A10" s="6" t="s">
        <v>44</v>
      </c>
      <c r="B10" s="7"/>
      <c r="C10" s="7"/>
      <c r="D10" s="7"/>
      <c r="E10" s="32"/>
      <c r="F10" s="29"/>
      <c r="G10" s="34">
        <f>SUM(F4:H9)</f>
        <v>27.6</v>
      </c>
      <c r="H10" s="35"/>
      <c r="I10" s="58">
        <f>ROUND(SUM(I4:I9), -1)</f>
        <v>1370</v>
      </c>
    </row>
    <row r="11" spans="1:9" x14ac:dyDescent="0.35">
      <c r="A11" s="8"/>
      <c r="B11" s="8"/>
      <c r="C11" s="8"/>
      <c r="D11" s="8"/>
      <c r="E11" s="8"/>
      <c r="F11" s="8"/>
      <c r="G11" s="8"/>
      <c r="H11" s="8"/>
      <c r="I11" s="8"/>
    </row>
    <row r="12" spans="1:9" x14ac:dyDescent="0.35">
      <c r="A12" s="9" t="s">
        <v>10</v>
      </c>
      <c r="B12" s="8"/>
      <c r="C12" s="8"/>
      <c r="D12" s="8"/>
      <c r="E12" s="8"/>
      <c r="F12" s="8"/>
      <c r="G12" s="8"/>
      <c r="H12" s="8"/>
      <c r="I12" s="8"/>
    </row>
    <row r="13" spans="1:9" ht="20.25" customHeight="1" x14ac:dyDescent="0.35">
      <c r="A13" s="64" t="s">
        <v>69</v>
      </c>
      <c r="B13" s="61"/>
      <c r="C13" s="61"/>
      <c r="D13" s="61"/>
      <c r="E13" s="61"/>
      <c r="F13" s="61"/>
      <c r="G13" s="61"/>
      <c r="H13" s="61"/>
      <c r="I13" s="61"/>
    </row>
    <row r="14" spans="1:9" ht="55" customHeight="1" x14ac:dyDescent="0.35">
      <c r="A14" s="64" t="s">
        <v>45</v>
      </c>
      <c r="B14" s="61"/>
      <c r="C14" s="61"/>
      <c r="D14" s="61"/>
      <c r="E14" s="61"/>
      <c r="F14" s="61"/>
      <c r="G14" s="61"/>
      <c r="H14" s="61"/>
      <c r="I14" s="61"/>
    </row>
    <row r="15" spans="1:9" ht="15.5" x14ac:dyDescent="0.35">
      <c r="A15" s="64" t="s">
        <v>42</v>
      </c>
      <c r="B15" s="61"/>
      <c r="C15" s="61"/>
      <c r="D15" s="61"/>
      <c r="E15" s="61"/>
      <c r="F15" s="61"/>
      <c r="G15" s="61"/>
      <c r="H15" s="61"/>
      <c r="I15" s="61"/>
    </row>
    <row r="16" spans="1:9" ht="15.5" x14ac:dyDescent="0.35">
      <c r="A16" s="64" t="s">
        <v>38</v>
      </c>
      <c r="B16" s="61"/>
      <c r="C16" s="61"/>
      <c r="D16" s="61"/>
      <c r="E16" s="61"/>
      <c r="F16" s="61"/>
      <c r="G16" s="61"/>
      <c r="H16" s="61"/>
      <c r="I16" s="61"/>
    </row>
    <row r="17" spans="1:9" ht="15.5" x14ac:dyDescent="0.35">
      <c r="A17" s="64" t="s">
        <v>39</v>
      </c>
      <c r="B17" s="61"/>
      <c r="C17" s="61"/>
      <c r="D17" s="61"/>
      <c r="E17" s="61"/>
      <c r="F17" s="61"/>
      <c r="G17" s="61"/>
      <c r="H17" s="61"/>
      <c r="I17" s="61"/>
    </row>
    <row r="18" spans="1:9" ht="15.5" x14ac:dyDescent="0.35">
      <c r="A18" s="64" t="s">
        <v>40</v>
      </c>
      <c r="B18" s="61"/>
      <c r="C18" s="61"/>
      <c r="D18" s="61"/>
      <c r="E18" s="61"/>
      <c r="F18" s="61"/>
      <c r="G18" s="61"/>
      <c r="H18" s="61"/>
      <c r="I18" s="61"/>
    </row>
  </sheetData>
  <mergeCells count="6">
    <mergeCell ref="A18:I18"/>
    <mergeCell ref="A13:I13"/>
    <mergeCell ref="A14:I14"/>
    <mergeCell ref="A15:I15"/>
    <mergeCell ref="A16:I16"/>
    <mergeCell ref="A17:I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C653-5227-4369-AFC2-A9451CE1752B}">
  <dimension ref="A1:I18"/>
  <sheetViews>
    <sheetView showGridLines="0" workbookViewId="0">
      <selection activeCell="A18" sqref="A18:I18"/>
    </sheetView>
  </sheetViews>
  <sheetFormatPr defaultRowHeight="14.5" x14ac:dyDescent="0.35"/>
  <cols>
    <col min="1" max="1" width="34.7265625" customWidth="1"/>
    <col min="2" max="9" width="12.7265625" customWidth="1"/>
  </cols>
  <sheetData>
    <row r="1" spans="1:9" x14ac:dyDescent="0.35">
      <c r="A1" s="1" t="s">
        <v>76</v>
      </c>
    </row>
    <row r="2" spans="1:9" x14ac:dyDescent="0.35">
      <c r="F2" s="53">
        <f>'Labor Rates'!D23</f>
        <v>50.72</v>
      </c>
      <c r="G2" s="53">
        <f>'Labor Rates'!D22</f>
        <v>68.367999999999995</v>
      </c>
      <c r="H2" s="53">
        <f>'Labor Rates'!D24</f>
        <v>27.456</v>
      </c>
    </row>
    <row r="3" spans="1:9" ht="78" x14ac:dyDescent="0.35">
      <c r="A3" s="2" t="s">
        <v>0</v>
      </c>
      <c r="B3" s="2" t="s">
        <v>11</v>
      </c>
      <c r="C3" s="2" t="s">
        <v>4</v>
      </c>
      <c r="D3" s="2" t="s">
        <v>12</v>
      </c>
      <c r="E3" s="2" t="s">
        <v>15</v>
      </c>
      <c r="F3" s="2" t="s">
        <v>13</v>
      </c>
      <c r="G3" s="2" t="s">
        <v>7</v>
      </c>
      <c r="H3" s="2" t="s">
        <v>14</v>
      </c>
      <c r="I3" s="2" t="s">
        <v>16</v>
      </c>
    </row>
    <row r="4" spans="1:9" ht="15.5" x14ac:dyDescent="0.35">
      <c r="A4" s="3" t="s">
        <v>17</v>
      </c>
      <c r="B4" s="4">
        <v>4</v>
      </c>
      <c r="C4" s="4">
        <v>1</v>
      </c>
      <c r="D4" s="4">
        <f>B4*C4</f>
        <v>4</v>
      </c>
      <c r="E4" s="4">
        <v>0</v>
      </c>
      <c r="F4" s="4">
        <f>D4*E4</f>
        <v>0</v>
      </c>
      <c r="G4" s="4">
        <f>F4*0.05</f>
        <v>0</v>
      </c>
      <c r="H4" s="4">
        <f>F4*0.1</f>
        <v>0</v>
      </c>
      <c r="I4" s="56">
        <f>$F$2*F4+$G$2*G4+$H$2*H4</f>
        <v>0</v>
      </c>
    </row>
    <row r="5" spans="1:9" ht="28.5" x14ac:dyDescent="0.35">
      <c r="A5" s="5" t="s">
        <v>18</v>
      </c>
      <c r="B5" s="4">
        <v>4</v>
      </c>
      <c r="C5" s="4">
        <v>3</v>
      </c>
      <c r="D5" s="4">
        <f t="shared" ref="D5:D9" si="0">B5*C5</f>
        <v>12</v>
      </c>
      <c r="E5" s="4">
        <v>0</v>
      </c>
      <c r="F5" s="4">
        <f t="shared" ref="F5:F9" si="1">D5*E5</f>
        <v>0</v>
      </c>
      <c r="G5" s="4">
        <f t="shared" ref="G5:G9" si="2">F5*0.05</f>
        <v>0</v>
      </c>
      <c r="H5" s="4">
        <f t="shared" ref="H5:H9" si="3">F5*0.1</f>
        <v>0</v>
      </c>
      <c r="I5" s="56">
        <f t="shared" ref="I5:I9" si="4">$F$2*F5+$G$2*G5+$H$2*H5</f>
        <v>0</v>
      </c>
    </row>
    <row r="6" spans="1:9" ht="15.5" x14ac:dyDescent="0.35">
      <c r="A6" s="5" t="s">
        <v>19</v>
      </c>
      <c r="B6" s="4">
        <v>16</v>
      </c>
      <c r="C6" s="4">
        <v>3</v>
      </c>
      <c r="D6" s="4">
        <f t="shared" si="0"/>
        <v>48</v>
      </c>
      <c r="E6" s="4">
        <v>0</v>
      </c>
      <c r="F6" s="4">
        <f t="shared" si="1"/>
        <v>0</v>
      </c>
      <c r="G6" s="4">
        <f t="shared" si="2"/>
        <v>0</v>
      </c>
      <c r="H6" s="4">
        <f t="shared" si="3"/>
        <v>0</v>
      </c>
      <c r="I6" s="56">
        <f t="shared" si="4"/>
        <v>0</v>
      </c>
    </row>
    <row r="7" spans="1:9" ht="41.5" x14ac:dyDescent="0.35">
      <c r="A7" s="5" t="s">
        <v>43</v>
      </c>
      <c r="B7" s="4">
        <v>32</v>
      </c>
      <c r="C7" s="4">
        <v>1</v>
      </c>
      <c r="D7" s="4">
        <f t="shared" si="0"/>
        <v>32</v>
      </c>
      <c r="E7" s="4">
        <v>0</v>
      </c>
      <c r="F7" s="4">
        <f t="shared" si="1"/>
        <v>0</v>
      </c>
      <c r="G7" s="4">
        <f t="shared" si="2"/>
        <v>0</v>
      </c>
      <c r="H7" s="4">
        <f t="shared" si="3"/>
        <v>0</v>
      </c>
      <c r="I7" s="56">
        <f t="shared" si="4"/>
        <v>0</v>
      </c>
    </row>
    <row r="8" spans="1:9" ht="15.5" x14ac:dyDescent="0.35">
      <c r="A8" s="5" t="s">
        <v>20</v>
      </c>
      <c r="B8" s="4">
        <v>8</v>
      </c>
      <c r="C8" s="4">
        <v>1</v>
      </c>
      <c r="D8" s="4">
        <f t="shared" si="0"/>
        <v>8</v>
      </c>
      <c r="E8" s="4">
        <v>0</v>
      </c>
      <c r="F8" s="4">
        <f t="shared" si="1"/>
        <v>0</v>
      </c>
      <c r="G8" s="4">
        <f t="shared" si="2"/>
        <v>0</v>
      </c>
      <c r="H8" s="4">
        <f t="shared" si="3"/>
        <v>0</v>
      </c>
      <c r="I8" s="56">
        <f t="shared" si="4"/>
        <v>0</v>
      </c>
    </row>
    <row r="9" spans="1:9" ht="15.5" x14ac:dyDescent="0.35">
      <c r="A9" s="3" t="s">
        <v>41</v>
      </c>
      <c r="B9" s="4">
        <v>12</v>
      </c>
      <c r="C9" s="4">
        <v>2</v>
      </c>
      <c r="D9" s="4">
        <f t="shared" si="0"/>
        <v>24</v>
      </c>
      <c r="E9" s="4">
        <v>1</v>
      </c>
      <c r="F9" s="27">
        <f t="shared" si="1"/>
        <v>24</v>
      </c>
      <c r="G9" s="27">
        <f t="shared" si="2"/>
        <v>1.2000000000000002</v>
      </c>
      <c r="H9" s="27">
        <f t="shared" si="3"/>
        <v>2.4000000000000004</v>
      </c>
      <c r="I9" s="57">
        <f t="shared" si="4"/>
        <v>1365.2159999999999</v>
      </c>
    </row>
    <row r="10" spans="1:9" ht="28" x14ac:dyDescent="0.35">
      <c r="A10" s="6" t="s">
        <v>44</v>
      </c>
      <c r="B10" s="7"/>
      <c r="C10" s="7"/>
      <c r="D10" s="7"/>
      <c r="E10" s="32"/>
      <c r="F10" s="29"/>
      <c r="G10" s="34">
        <f>SUM(F4:H9)</f>
        <v>27.6</v>
      </c>
      <c r="H10" s="35"/>
      <c r="I10" s="58">
        <f>ROUND(SUM(I4:I9), -1)</f>
        <v>1370</v>
      </c>
    </row>
    <row r="11" spans="1:9" x14ac:dyDescent="0.35">
      <c r="A11" s="8"/>
      <c r="B11" s="8"/>
      <c r="C11" s="8"/>
      <c r="D11" s="8"/>
      <c r="E11" s="8"/>
      <c r="F11" s="8"/>
      <c r="G11" s="8"/>
      <c r="H11" s="8"/>
      <c r="I11" s="8"/>
    </row>
    <row r="12" spans="1:9" x14ac:dyDescent="0.35">
      <c r="A12" s="9" t="s">
        <v>10</v>
      </c>
      <c r="B12" s="8"/>
      <c r="C12" s="8"/>
      <c r="D12" s="8"/>
      <c r="E12" s="8"/>
      <c r="F12" s="8"/>
      <c r="G12" s="8"/>
      <c r="H12" s="8"/>
      <c r="I12" s="8"/>
    </row>
    <row r="13" spans="1:9" ht="18" customHeight="1" x14ac:dyDescent="0.35">
      <c r="A13" s="64" t="s">
        <v>69</v>
      </c>
      <c r="B13" s="61"/>
      <c r="C13" s="61"/>
      <c r="D13" s="61"/>
      <c r="E13" s="61"/>
      <c r="F13" s="61"/>
      <c r="G13" s="61"/>
      <c r="H13" s="61"/>
      <c r="I13" s="61"/>
    </row>
    <row r="14" spans="1:9" ht="55" customHeight="1" x14ac:dyDescent="0.35">
      <c r="A14" s="64" t="s">
        <v>45</v>
      </c>
      <c r="B14" s="61"/>
      <c r="C14" s="61"/>
      <c r="D14" s="61"/>
      <c r="E14" s="61"/>
      <c r="F14" s="61"/>
      <c r="G14" s="61"/>
      <c r="H14" s="61"/>
      <c r="I14" s="61"/>
    </row>
    <row r="15" spans="1:9" ht="15.5" x14ac:dyDescent="0.35">
      <c r="A15" s="64" t="s">
        <v>42</v>
      </c>
      <c r="B15" s="61"/>
      <c r="C15" s="61"/>
      <c r="D15" s="61"/>
      <c r="E15" s="61"/>
      <c r="F15" s="61"/>
      <c r="G15" s="61"/>
      <c r="H15" s="61"/>
      <c r="I15" s="61"/>
    </row>
    <row r="16" spans="1:9" ht="15.5" x14ac:dyDescent="0.35">
      <c r="A16" s="64" t="s">
        <v>38</v>
      </c>
      <c r="B16" s="61"/>
      <c r="C16" s="61"/>
      <c r="D16" s="61"/>
      <c r="E16" s="61"/>
      <c r="F16" s="61"/>
      <c r="G16" s="61"/>
      <c r="H16" s="61"/>
      <c r="I16" s="61"/>
    </row>
    <row r="17" spans="1:9" ht="15.5" x14ac:dyDescent="0.35">
      <c r="A17" s="64" t="s">
        <v>39</v>
      </c>
      <c r="B17" s="61"/>
      <c r="C17" s="61"/>
      <c r="D17" s="61"/>
      <c r="E17" s="61"/>
      <c r="F17" s="61"/>
      <c r="G17" s="61"/>
      <c r="H17" s="61"/>
      <c r="I17" s="61"/>
    </row>
    <row r="18" spans="1:9" ht="15.5" x14ac:dyDescent="0.35">
      <c r="A18" s="64" t="s">
        <v>40</v>
      </c>
      <c r="B18" s="61"/>
      <c r="C18" s="61"/>
      <c r="D18" s="61"/>
      <c r="E18" s="61"/>
      <c r="F18" s="61"/>
      <c r="G18" s="61"/>
      <c r="H18" s="61"/>
      <c r="I18" s="61"/>
    </row>
  </sheetData>
  <mergeCells count="6">
    <mergeCell ref="A18:I18"/>
    <mergeCell ref="A13:I13"/>
    <mergeCell ref="A14:I14"/>
    <mergeCell ref="A15:I15"/>
    <mergeCell ref="A16:I16"/>
    <mergeCell ref="A17:I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BA058-F5A2-467C-A369-30835BE92B96}">
  <dimension ref="B3:H12"/>
  <sheetViews>
    <sheetView showGridLines="0" workbookViewId="0">
      <selection activeCell="G20" sqref="G20"/>
    </sheetView>
  </sheetViews>
  <sheetFormatPr defaultRowHeight="14.5" x14ac:dyDescent="0.35"/>
  <cols>
    <col min="2" max="8" width="15.7265625" customWidth="1"/>
  </cols>
  <sheetData>
    <row r="3" spans="2:8" ht="15" x14ac:dyDescent="0.35">
      <c r="B3" s="44" t="s">
        <v>82</v>
      </c>
    </row>
    <row r="4" spans="2:8" ht="15" x14ac:dyDescent="0.35">
      <c r="B4" s="44" t="s">
        <v>96</v>
      </c>
    </row>
    <row r="7" spans="2:8" ht="31" x14ac:dyDescent="0.35">
      <c r="B7" s="45" t="s">
        <v>84</v>
      </c>
      <c r="C7" s="45" t="s">
        <v>85</v>
      </c>
      <c r="D7" s="45" t="s">
        <v>86</v>
      </c>
      <c r="E7" s="45" t="s">
        <v>87</v>
      </c>
      <c r="F7" s="45" t="s">
        <v>88</v>
      </c>
      <c r="G7" s="45" t="s">
        <v>97</v>
      </c>
      <c r="H7" s="45" t="s">
        <v>90</v>
      </c>
    </row>
    <row r="8" spans="2:8" ht="15.5" x14ac:dyDescent="0.35">
      <c r="B8" s="46" t="s">
        <v>91</v>
      </c>
      <c r="C8" s="46">
        <v>1</v>
      </c>
      <c r="D8" s="46">
        <f>ROUND(SUM('Table 2a-Yr1'!F4:F9),0)</f>
        <v>56</v>
      </c>
      <c r="E8" s="46">
        <f>ROUND(SUM('Table 2a-Yr1'!G4:G9),0)</f>
        <v>3</v>
      </c>
      <c r="F8" s="46">
        <f>ROUND(SUM('Table 2a-Yr1'!H4:H9),0)</f>
        <v>6</v>
      </c>
      <c r="G8" s="54">
        <f>'Table 2a-Yr1'!G$10</f>
        <v>64.400000000000006</v>
      </c>
      <c r="H8" s="48">
        <f>'Table 2a-Yr1'!I$10</f>
        <v>3190</v>
      </c>
    </row>
    <row r="9" spans="2:8" ht="15.5" x14ac:dyDescent="0.35">
      <c r="B9" s="46" t="s">
        <v>92</v>
      </c>
      <c r="C9" s="46">
        <v>1</v>
      </c>
      <c r="D9" s="46">
        <f>ROUND(SUM('Table 2b-Yr2'!F5:F9),0)</f>
        <v>24</v>
      </c>
      <c r="E9" s="46">
        <f>ROUND(SUM('Table 2b-Yr2'!G5:G9),0)</f>
        <v>1</v>
      </c>
      <c r="F9" s="46">
        <f>ROUND(SUM('Table 2b-Yr2'!H5:H9),0)</f>
        <v>2</v>
      </c>
      <c r="G9" s="54">
        <f>'Table 2b-Yr2'!G$10</f>
        <v>27.6</v>
      </c>
      <c r="H9" s="48">
        <f>'Table 2b-Yr2'!I$10</f>
        <v>1370</v>
      </c>
    </row>
    <row r="10" spans="2:8" ht="15.5" x14ac:dyDescent="0.35">
      <c r="B10" s="46" t="s">
        <v>93</v>
      </c>
      <c r="C10" s="46">
        <v>1</v>
      </c>
      <c r="D10" s="46">
        <f>ROUND(SUM('Table 2c-Yr3'!F6:F9),0)</f>
        <v>24</v>
      </c>
      <c r="E10" s="46">
        <f>ROUND(SUM('Table 2c-Yr3'!G6:G9),0)</f>
        <v>1</v>
      </c>
      <c r="F10" s="46">
        <f>ROUND(SUM('Table 2c-Yr3'!H6:H9),0)</f>
        <v>2</v>
      </c>
      <c r="G10" s="54">
        <f>'Table 2c-Yr3'!G$10</f>
        <v>27.6</v>
      </c>
      <c r="H10" s="48">
        <f>'Table 2c-Yr3'!I$10</f>
        <v>1370</v>
      </c>
    </row>
    <row r="11" spans="2:8" ht="15.5" x14ac:dyDescent="0.35">
      <c r="B11" s="46" t="s">
        <v>94</v>
      </c>
      <c r="C11" s="46">
        <v>1</v>
      </c>
      <c r="D11" s="54">
        <f t="shared" ref="D11:F11" si="0">ROUND(SUM(D8:D10),0)</f>
        <v>104</v>
      </c>
      <c r="E11" s="54">
        <f t="shared" si="0"/>
        <v>5</v>
      </c>
      <c r="F11" s="54">
        <f t="shared" si="0"/>
        <v>10</v>
      </c>
      <c r="G11" s="54">
        <f>ROUND(SUM(G8:G10),0)</f>
        <v>120</v>
      </c>
      <c r="H11" s="48">
        <v>5930</v>
      </c>
    </row>
    <row r="12" spans="2:8" ht="15" x14ac:dyDescent="0.35">
      <c r="B12" s="50" t="s">
        <v>95</v>
      </c>
      <c r="C12" s="50">
        <v>1</v>
      </c>
      <c r="D12" s="50">
        <f>ROUND(AVERAGE(D8:D10),0)</f>
        <v>35</v>
      </c>
      <c r="E12" s="50">
        <f t="shared" ref="E12:G12" si="1">ROUND(AVERAGE(E8:E10),0)</f>
        <v>2</v>
      </c>
      <c r="F12" s="50">
        <f t="shared" si="1"/>
        <v>3</v>
      </c>
      <c r="G12" s="50">
        <f t="shared" si="1"/>
        <v>40</v>
      </c>
      <c r="H12" s="55">
        <v>1977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3669-F71B-4C6B-900B-FBDDC757DC98}">
  <dimension ref="A2:G31"/>
  <sheetViews>
    <sheetView workbookViewId="0">
      <selection activeCell="O19" sqref="O19"/>
    </sheetView>
  </sheetViews>
  <sheetFormatPr defaultRowHeight="14.5" x14ac:dyDescent="0.35"/>
  <cols>
    <col min="1" max="1" width="27" customWidth="1"/>
    <col min="2" max="2" width="15.7265625" style="20" customWidth="1"/>
    <col min="3" max="3" width="15.7265625" style="41" customWidth="1"/>
    <col min="4" max="7" width="15.7265625" style="20" customWidth="1"/>
  </cols>
  <sheetData>
    <row r="2" spans="1:6" x14ac:dyDescent="0.35">
      <c r="B2" s="66" t="s">
        <v>77</v>
      </c>
      <c r="C2" s="39" t="s">
        <v>78</v>
      </c>
      <c r="D2" s="68" t="s">
        <v>79</v>
      </c>
    </row>
    <row r="3" spans="1:6" x14ac:dyDescent="0.35">
      <c r="B3" s="67"/>
      <c r="C3" s="42">
        <v>1.1000000000000001</v>
      </c>
      <c r="D3" s="69"/>
    </row>
    <row r="4" spans="1:6" x14ac:dyDescent="0.35">
      <c r="A4" s="1" t="s">
        <v>28</v>
      </c>
    </row>
    <row r="5" spans="1:6" x14ac:dyDescent="0.35">
      <c r="A5" t="s">
        <v>29</v>
      </c>
      <c r="B5" s="22">
        <v>70.86</v>
      </c>
      <c r="C5" s="22">
        <f>B5*$C$3</f>
        <v>77.946000000000012</v>
      </c>
      <c r="D5" s="22">
        <f>B5+C5</f>
        <v>148.80600000000001</v>
      </c>
      <c r="E5" s="22"/>
      <c r="F5" s="22"/>
    </row>
    <row r="6" spans="1:6" x14ac:dyDescent="0.35">
      <c r="A6" t="s">
        <v>31</v>
      </c>
      <c r="B6" s="22">
        <v>58.04</v>
      </c>
      <c r="C6" s="22">
        <f t="shared" ref="C6:C7" si="0">B6*$C$3</f>
        <v>63.844000000000001</v>
      </c>
      <c r="D6" s="22">
        <f>B6+C6</f>
        <v>121.884</v>
      </c>
      <c r="E6" s="22"/>
    </row>
    <row r="7" spans="1:6" x14ac:dyDescent="0.35">
      <c r="A7" t="s">
        <v>30</v>
      </c>
      <c r="B7" s="22">
        <v>28.9</v>
      </c>
      <c r="C7" s="22">
        <f t="shared" si="0"/>
        <v>31.790000000000003</v>
      </c>
      <c r="D7" s="22">
        <f>B7+C7</f>
        <v>60.69</v>
      </c>
      <c r="E7" s="22"/>
    </row>
    <row r="10" spans="1:6" x14ac:dyDescent="0.35">
      <c r="A10" s="65" t="s">
        <v>33</v>
      </c>
      <c r="B10" s="65"/>
      <c r="C10" s="65"/>
      <c r="D10" s="65"/>
    </row>
    <row r="11" spans="1:6" x14ac:dyDescent="0.35">
      <c r="A11" s="65"/>
      <c r="B11" s="65"/>
      <c r="C11" s="65"/>
      <c r="D11" s="65"/>
    </row>
    <row r="12" spans="1:6" x14ac:dyDescent="0.35">
      <c r="A12" s="65"/>
      <c r="B12" s="65"/>
      <c r="C12" s="65"/>
      <c r="D12" s="65"/>
    </row>
    <row r="13" spans="1:6" x14ac:dyDescent="0.35">
      <c r="A13" s="65"/>
      <c r="B13" s="65"/>
      <c r="C13" s="65"/>
      <c r="D13" s="65"/>
    </row>
    <row r="14" spans="1:6" x14ac:dyDescent="0.35">
      <c r="A14" s="65"/>
      <c r="B14" s="65"/>
      <c r="C14" s="65"/>
      <c r="D14" s="65"/>
    </row>
    <row r="15" spans="1:6" ht="15" customHeight="1" x14ac:dyDescent="0.35">
      <c r="A15" s="65"/>
      <c r="B15" s="65"/>
      <c r="C15" s="65"/>
      <c r="D15" s="65"/>
    </row>
    <row r="16" spans="1:6" x14ac:dyDescent="0.35">
      <c r="A16" s="65"/>
      <c r="B16" s="65"/>
      <c r="C16" s="65"/>
      <c r="D16" s="65"/>
    </row>
    <row r="19" spans="1:7" ht="29" x14ac:dyDescent="0.35">
      <c r="B19" s="66" t="s">
        <v>80</v>
      </c>
      <c r="C19" s="39" t="s">
        <v>78</v>
      </c>
      <c r="D19" s="23" t="s">
        <v>32</v>
      </c>
    </row>
    <row r="20" spans="1:7" x14ac:dyDescent="0.35">
      <c r="B20" s="67"/>
      <c r="C20" s="43">
        <v>0.6</v>
      </c>
      <c r="D20" s="24">
        <v>0.6</v>
      </c>
    </row>
    <row r="21" spans="1:7" x14ac:dyDescent="0.35">
      <c r="A21" s="1" t="s">
        <v>34</v>
      </c>
    </row>
    <row r="22" spans="1:7" x14ac:dyDescent="0.35">
      <c r="A22" t="s">
        <v>29</v>
      </c>
      <c r="B22" s="22">
        <v>42.73</v>
      </c>
      <c r="C22" s="22">
        <f>B22*$C$20</f>
        <v>25.637999999999998</v>
      </c>
      <c r="D22" s="22">
        <f>B22+C22</f>
        <v>68.367999999999995</v>
      </c>
      <c r="E22" s="20" t="s">
        <v>35</v>
      </c>
      <c r="F22" s="22"/>
      <c r="G22" s="22"/>
    </row>
    <row r="23" spans="1:7" x14ac:dyDescent="0.35">
      <c r="A23" t="s">
        <v>31</v>
      </c>
      <c r="B23" s="22">
        <v>31.7</v>
      </c>
      <c r="C23" s="22">
        <f t="shared" ref="C23:C24" si="1">B23*$C$20</f>
        <v>19.02</v>
      </c>
      <c r="D23" s="22">
        <f>B23+C23</f>
        <v>50.72</v>
      </c>
      <c r="E23" s="20" t="s">
        <v>36</v>
      </c>
      <c r="F23" s="22"/>
    </row>
    <row r="24" spans="1:7" x14ac:dyDescent="0.35">
      <c r="A24" t="s">
        <v>30</v>
      </c>
      <c r="B24" s="22">
        <v>17.16</v>
      </c>
      <c r="C24" s="22">
        <f t="shared" si="1"/>
        <v>10.295999999999999</v>
      </c>
      <c r="D24" s="22">
        <f>B24+C24</f>
        <v>27.456</v>
      </c>
      <c r="E24" s="20" t="s">
        <v>37</v>
      </c>
      <c r="F24" s="22"/>
    </row>
    <row r="27" spans="1:7" ht="15" customHeight="1" x14ac:dyDescent="0.35">
      <c r="A27" s="70" t="s">
        <v>81</v>
      </c>
      <c r="B27" s="70"/>
      <c r="C27" s="70"/>
      <c r="D27" s="70"/>
      <c r="E27" s="70"/>
    </row>
    <row r="28" spans="1:7" x14ac:dyDescent="0.35">
      <c r="A28" s="70"/>
      <c r="B28" s="70"/>
      <c r="C28" s="70"/>
      <c r="D28" s="70"/>
      <c r="E28" s="70"/>
    </row>
    <row r="29" spans="1:7" x14ac:dyDescent="0.35">
      <c r="A29" s="70"/>
      <c r="B29" s="70"/>
      <c r="C29" s="70"/>
      <c r="D29" s="70"/>
      <c r="E29" s="70"/>
    </row>
    <row r="30" spans="1:7" x14ac:dyDescent="0.35">
      <c r="A30" s="40"/>
      <c r="B30" s="40"/>
      <c r="C30" s="40"/>
      <c r="D30" s="40"/>
      <c r="E30" s="40"/>
    </row>
    <row r="31" spans="1:7" x14ac:dyDescent="0.35">
      <c r="A31" s="40"/>
      <c r="B31" s="40"/>
      <c r="C31" s="40"/>
      <c r="D31" s="40"/>
      <c r="E31" s="40"/>
    </row>
  </sheetData>
  <mergeCells count="5">
    <mergeCell ref="A10:D16"/>
    <mergeCell ref="B2:B3"/>
    <mergeCell ref="B19:B20"/>
    <mergeCell ref="D2:D3"/>
    <mergeCell ref="A27:E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5e4dac35-fe3f-4f28-ad3d-1a40df55e8c5" xsi:nil="true"/>
    <_ip_UnifiedCompliancePolicyProperties xmlns="5e4dac35-fe3f-4f28-ad3d-1a40df55e8c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FE6E58DB0A5B4183C187956486A09B" ma:contentTypeVersion="16" ma:contentTypeDescription="Create a new document." ma:contentTypeScope="" ma:versionID="5263c3040ab8371664ffd5ce6f5daa91">
  <xsd:schema xmlns:xsd="http://www.w3.org/2001/XMLSchema" xmlns:xs="http://www.w3.org/2001/XMLSchema" xmlns:p="http://schemas.microsoft.com/office/2006/metadata/properties" xmlns:ns2="e207ebda-7280-45f3-ae9a-b9e3ef3d094e" xmlns:ns3="5e4dac35-fe3f-4f28-ad3d-1a40df55e8c5" targetNamespace="http://schemas.microsoft.com/office/2006/metadata/properties" ma:root="true" ma:fieldsID="a1d36a594fcec018eafc1e0e85a91040" ns2:_="" ns3:_="">
    <xsd:import namespace="e207ebda-7280-45f3-ae9a-b9e3ef3d094e"/>
    <xsd:import namespace="5e4dac35-fe3f-4f28-ad3d-1a40df55e8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_ip_UnifiedCompliancePolicyProperties" minOccurs="0"/>
                <xsd:element ref="ns3:_ip_UnifiedCompliancePolicyUIAc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07ebda-7280-45f3-ae9a-b9e3ef3d09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4dac35-fe3f-4f28-ad3d-1a40df55e8c5"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internalName="_ip_UnifiedCompliancePolicyProperties" ma:readOnly="false">
      <xsd:simpleType>
        <xsd:restriction base="dms:Note"/>
      </xsd:simpleType>
    </xsd:element>
    <xsd:element name="_ip_UnifiedCompliancePolicyUIAction" ma:index="17" nillable="true" ma:displayName="Unified Compliance Policy UI Action" ma:hidden="true" ma:internalName="_ip_UnifiedCompliancePolicyUIAction" ma:readOnly="false">
      <xsd:simpleType>
        <xsd:restriction base="dms:Text"/>
      </xsd:simpleType>
    </xsd:element>
    <xsd:element name="SharedWithUsers" ma:index="1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1B521-267B-46F5-8489-3B842EA0EBC4}">
  <ds:schemaRef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5e4dac35-fe3f-4f28-ad3d-1a40df55e8c5"/>
    <ds:schemaRef ds:uri="e207ebda-7280-45f3-ae9a-b9e3ef3d094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0295F2D-2DF8-43E3-AD21-727BDDD8BEEA}">
  <ds:schemaRefs>
    <ds:schemaRef ds:uri="http://schemas.microsoft.com/sharepoint/v3/contenttype/forms"/>
  </ds:schemaRefs>
</ds:datastoreItem>
</file>

<file path=customXml/itemProps3.xml><?xml version="1.0" encoding="utf-8"?>
<ds:datastoreItem xmlns:ds="http://schemas.openxmlformats.org/officeDocument/2006/customXml" ds:itemID="{6DE6B607-4EAC-4225-8FB1-6AB3A18D9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07ebda-7280-45f3-ae9a-b9e3ef3d094e"/>
    <ds:schemaRef ds:uri="5e4dac35-fe3f-4f28-ad3d-1a40df55e8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1a-Yr1</vt:lpstr>
      <vt:lpstr>Table 1b-Yr2</vt:lpstr>
      <vt:lpstr>Table 1c-Yr3</vt:lpstr>
      <vt:lpstr>Average Respondent</vt:lpstr>
      <vt:lpstr>Table 2a-Yr1</vt:lpstr>
      <vt:lpstr>Table 2b-Yr2</vt:lpstr>
      <vt:lpstr>Table 2c-Yr3</vt:lpstr>
      <vt:lpstr>Average Agency</vt:lpstr>
      <vt:lpstr>Labor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Salahuddin, Diane</cp:lastModifiedBy>
  <dcterms:created xsi:type="dcterms:W3CDTF">2015-12-08T12:50:03Z</dcterms:created>
  <dcterms:modified xsi:type="dcterms:W3CDTF">2020-12-17T22:27:24Z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0x010100AFFE6E58DB0A5B4183C187956486A09B</vt:lpwstr>
  </property>
</Properties>
</file>