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Dsalahud\Documents\"/>
    </mc:Choice>
  </mc:AlternateContent>
  <xr:revisionPtr revIDLastSave="0" documentId="8_{84798F33-AF3D-41B4-9E0B-5B605F2D8885}" xr6:coauthVersionLast="45" xr6:coauthVersionMax="45" xr10:uidLastSave="{00000000-0000-0000-0000-000000000000}"/>
  <bookViews>
    <workbookView xWindow="-110" yWindow="-110" windowWidth="19420" windowHeight="10420" tabRatio="768" activeTab="5" xr2:uid="{00000000-000D-0000-FFFF-FFFF00000000}"/>
  </bookViews>
  <sheets>
    <sheet name="Cover" sheetId="3" r:id="rId1"/>
    <sheet name="Inputs" sheetId="4" r:id="rId2"/>
    <sheet name="Current ICR" sheetId="5" r:id="rId3"/>
    <sheet name="TBL1-ResY1" sheetId="12" r:id="rId4"/>
    <sheet name="TBL2-ResY2" sheetId="16" r:id="rId5"/>
    <sheet name="TBL3-ResY3" sheetId="17" r:id="rId6"/>
    <sheet name="TBL4-ResSUM" sheetId="8" r:id="rId7"/>
    <sheet name="TBL5-EPAY1" sheetId="13" r:id="rId8"/>
    <sheet name="TBL6-EPAY2" sheetId="18" r:id="rId9"/>
    <sheet name="TBL7-EPAY3" sheetId="19" r:id="rId10"/>
    <sheet name="TBL8-EPA SUMMARY" sheetId="11" r:id="rId11"/>
  </sheets>
  <definedNames>
    <definedName name="_Hlk226374301" localSheetId="2">'Current ICR'!$A$7</definedName>
    <definedName name="_Hlk226374301" localSheetId="3">'TBL1-ResY1'!$A$9</definedName>
    <definedName name="_Hlk226374301" localSheetId="4">'TBL2-ResY2'!$A$9</definedName>
    <definedName name="_Hlk226374301" localSheetId="5">'TBL3-ResY3'!$A$9</definedName>
    <definedName name="_Hlk226374301" localSheetId="7">'TBL5-EPAY1'!#REF!</definedName>
    <definedName name="_Hlk226374301" localSheetId="8">'TBL6-EPAY2'!#REF!</definedName>
    <definedName name="_Hlk226374301" localSheetId="9">'TBL7-EPAY3'!#REF!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3" l="1"/>
  <c r="H13" i="13"/>
  <c r="G13" i="13"/>
  <c r="F13" i="13"/>
  <c r="D13" i="13"/>
  <c r="L8" i="19"/>
  <c r="L7" i="19"/>
  <c r="L6" i="19"/>
  <c r="L8" i="18"/>
  <c r="L7" i="18"/>
  <c r="L6" i="18"/>
  <c r="F18" i="19" l="1"/>
  <c r="H18" i="19" s="1"/>
  <c r="F14" i="19"/>
  <c r="H14" i="19" s="1"/>
  <c r="H7" i="19"/>
  <c r="G7" i="19"/>
  <c r="F7" i="19"/>
  <c r="H18" i="13"/>
  <c r="F18" i="13"/>
  <c r="G18" i="13" s="1"/>
  <c r="F14" i="13"/>
  <c r="H14" i="13" s="1"/>
  <c r="H7" i="13"/>
  <c r="G7" i="13"/>
  <c r="F18" i="18"/>
  <c r="H18" i="18" s="1"/>
  <c r="F14" i="18"/>
  <c r="H14" i="18" s="1"/>
  <c r="H7" i="18"/>
  <c r="G7" i="18"/>
  <c r="F7" i="18"/>
  <c r="F7" i="13"/>
  <c r="L8" i="13"/>
  <c r="L7" i="13"/>
  <c r="L6" i="13"/>
  <c r="H25" i="12"/>
  <c r="G25" i="12"/>
  <c r="F25" i="12"/>
  <c r="F24" i="12"/>
  <c r="H24" i="12" s="1"/>
  <c r="D24" i="12"/>
  <c r="D25" i="12"/>
  <c r="D10" i="12"/>
  <c r="F10" i="12" s="1"/>
  <c r="L54" i="5"/>
  <c r="F60" i="5"/>
  <c r="D54" i="5"/>
  <c r="F54" i="5" s="1"/>
  <c r="F57" i="5"/>
  <c r="G57" i="5" s="1"/>
  <c r="D59" i="5"/>
  <c r="F59" i="5" s="1"/>
  <c r="L55" i="5"/>
  <c r="L53" i="5"/>
  <c r="D31" i="5"/>
  <c r="F31" i="5" s="1"/>
  <c r="H31" i="5" s="1"/>
  <c r="D32" i="5"/>
  <c r="F32" i="5" s="1"/>
  <c r="H32" i="5" s="1"/>
  <c r="D33" i="5"/>
  <c r="F33" i="5" s="1"/>
  <c r="D34" i="5"/>
  <c r="F34" i="5" s="1"/>
  <c r="D29" i="5"/>
  <c r="F29" i="5" s="1"/>
  <c r="D27" i="5"/>
  <c r="F27" i="5" s="1"/>
  <c r="G27" i="5" s="1"/>
  <c r="D26" i="5"/>
  <c r="F26" i="5" s="1"/>
  <c r="D24" i="5"/>
  <c r="F24" i="5" s="1"/>
  <c r="D23" i="5"/>
  <c r="F23" i="5" s="1"/>
  <c r="D22" i="5"/>
  <c r="F22" i="5" s="1"/>
  <c r="D20" i="5"/>
  <c r="F20" i="5" s="1"/>
  <c r="D16" i="5"/>
  <c r="F16" i="5" s="1"/>
  <c r="G16" i="5" s="1"/>
  <c r="D14" i="5"/>
  <c r="F14" i="5" s="1"/>
  <c r="D15" i="5"/>
  <c r="F15" i="5" s="1"/>
  <c r="D12" i="5"/>
  <c r="F12" i="5" s="1"/>
  <c r="G12" i="5" s="1"/>
  <c r="D11" i="5"/>
  <c r="F11" i="5" s="1"/>
  <c r="G11" i="5" s="1"/>
  <c r="D10" i="5"/>
  <c r="F10" i="5" s="1"/>
  <c r="D7" i="5"/>
  <c r="F7" i="5" s="1"/>
  <c r="G24" i="12" l="1"/>
  <c r="G18" i="19"/>
  <c r="G14" i="19"/>
  <c r="G14" i="13"/>
  <c r="G18" i="18"/>
  <c r="G14" i="18"/>
  <c r="H10" i="12"/>
  <c r="G10" i="12"/>
  <c r="H59" i="5"/>
  <c r="G59" i="5"/>
  <c r="H57" i="5"/>
  <c r="I57" i="5" s="1"/>
  <c r="G60" i="5"/>
  <c r="I60" i="5" s="1"/>
  <c r="H60" i="5"/>
  <c r="G54" i="5"/>
  <c r="H54" i="5"/>
  <c r="I54" i="5" s="1"/>
  <c r="G34" i="5"/>
  <c r="H34" i="5"/>
  <c r="G33" i="5"/>
  <c r="H33" i="5"/>
  <c r="G32" i="5"/>
  <c r="G31" i="5"/>
  <c r="G29" i="5"/>
  <c r="H29" i="5"/>
  <c r="G26" i="5"/>
  <c r="H26" i="5"/>
  <c r="H27" i="5"/>
  <c r="G20" i="5"/>
  <c r="H20" i="5"/>
  <c r="H24" i="5"/>
  <c r="G24" i="5"/>
  <c r="G23" i="5"/>
  <c r="H23" i="5"/>
  <c r="H22" i="5"/>
  <c r="G22" i="5"/>
  <c r="H16" i="5"/>
  <c r="G7" i="5"/>
  <c r="H7" i="5"/>
  <c r="H15" i="5"/>
  <c r="H14" i="5"/>
  <c r="G15" i="5"/>
  <c r="G14" i="5"/>
  <c r="H12" i="5"/>
  <c r="H11" i="5"/>
  <c r="H10" i="5"/>
  <c r="G10" i="5"/>
  <c r="I59" i="5" l="1"/>
  <c r="C5" i="11" l="1"/>
  <c r="D5" i="11"/>
  <c r="B5" i="11"/>
  <c r="C6" i="11"/>
  <c r="D6" i="11"/>
  <c r="B6" i="11"/>
  <c r="C4" i="11"/>
  <c r="D4" i="11"/>
  <c r="B4" i="11"/>
  <c r="F19" i="19"/>
  <c r="I18" i="19"/>
  <c r="D18" i="19"/>
  <c r="I14" i="19"/>
  <c r="D14" i="19"/>
  <c r="I7" i="19"/>
  <c r="D7" i="19"/>
  <c r="F19" i="18"/>
  <c r="I18" i="18"/>
  <c r="D18" i="18"/>
  <c r="I14" i="18"/>
  <c r="D14" i="18"/>
  <c r="I7" i="18"/>
  <c r="D7" i="18"/>
  <c r="I18" i="13"/>
  <c r="I14" i="13"/>
  <c r="I7" i="13"/>
  <c r="G6" i="8"/>
  <c r="G5" i="8"/>
  <c r="G4" i="8"/>
  <c r="D33" i="17"/>
  <c r="F33" i="17" s="1"/>
  <c r="D31" i="17"/>
  <c r="F31" i="17" s="1"/>
  <c r="D28" i="17"/>
  <c r="F28" i="17" s="1"/>
  <c r="D12" i="17"/>
  <c r="F12" i="17" s="1"/>
  <c r="F8" i="17"/>
  <c r="D8" i="17"/>
  <c r="D33" i="16"/>
  <c r="F33" i="16" s="1"/>
  <c r="D31" i="16"/>
  <c r="F31" i="16" s="1"/>
  <c r="G31" i="16" s="1"/>
  <c r="D28" i="16"/>
  <c r="F28" i="16" s="1"/>
  <c r="F16" i="16"/>
  <c r="G16" i="16" s="1"/>
  <c r="D16" i="16"/>
  <c r="D12" i="16"/>
  <c r="F12" i="16" s="1"/>
  <c r="D8" i="16"/>
  <c r="F8" i="16" s="1"/>
  <c r="D32" i="12"/>
  <c r="F32" i="12" s="1"/>
  <c r="F19" i="13"/>
  <c r="D18" i="13"/>
  <c r="D14" i="13"/>
  <c r="D7" i="13"/>
  <c r="D30" i="12"/>
  <c r="F30" i="12" s="1"/>
  <c r="D27" i="12"/>
  <c r="F27" i="12" s="1"/>
  <c r="D8" i="12"/>
  <c r="F8" i="12" s="1"/>
  <c r="D61" i="5"/>
  <c r="F61" i="5" s="1"/>
  <c r="D58" i="5"/>
  <c r="F58" i="5" s="1"/>
  <c r="D56" i="5"/>
  <c r="F56" i="5" s="1"/>
  <c r="D55" i="5"/>
  <c r="F55" i="5" s="1"/>
  <c r="D53" i="5"/>
  <c r="F53" i="5" s="1"/>
  <c r="D17" i="4"/>
  <c r="D18" i="4"/>
  <c r="D16" i="4"/>
  <c r="D6" i="4"/>
  <c r="D5" i="4"/>
  <c r="D4" i="4"/>
  <c r="L8" i="16" l="1"/>
  <c r="L9" i="5"/>
  <c r="L8" i="17"/>
  <c r="L8" i="12"/>
  <c r="L7" i="17"/>
  <c r="L7" i="12"/>
  <c r="L7" i="16"/>
  <c r="L7" i="5"/>
  <c r="L6" i="17"/>
  <c r="L6" i="5"/>
  <c r="L6" i="16"/>
  <c r="L6" i="12"/>
  <c r="I19" i="19"/>
  <c r="F6" i="11" s="1"/>
  <c r="I19" i="18"/>
  <c r="F5" i="11" s="1"/>
  <c r="I19" i="13"/>
  <c r="F4" i="11" s="1"/>
  <c r="H61" i="5"/>
  <c r="G61" i="5"/>
  <c r="I61" i="5" s="1"/>
  <c r="H55" i="5"/>
  <c r="G55" i="5"/>
  <c r="G58" i="5"/>
  <c r="H58" i="5"/>
  <c r="G56" i="5"/>
  <c r="H56" i="5"/>
  <c r="H53" i="5"/>
  <c r="G53" i="5"/>
  <c r="B6" i="8"/>
  <c r="B5" i="8"/>
  <c r="H16" i="16"/>
  <c r="B4" i="8"/>
  <c r="E6" i="11"/>
  <c r="E5" i="11"/>
  <c r="H31" i="16"/>
  <c r="H12" i="17"/>
  <c r="G12" i="17"/>
  <c r="G31" i="17"/>
  <c r="H31" i="17"/>
  <c r="H28" i="17"/>
  <c r="G28" i="17"/>
  <c r="I28" i="17" s="1"/>
  <c r="G33" i="17"/>
  <c r="H33" i="17"/>
  <c r="G8" i="17"/>
  <c r="H8" i="17"/>
  <c r="H12" i="16"/>
  <c r="G12" i="16"/>
  <c r="H28" i="16"/>
  <c r="G28" i="16"/>
  <c r="H33" i="16"/>
  <c r="G33" i="16"/>
  <c r="G8" i="16"/>
  <c r="H8" i="16"/>
  <c r="H32" i="12"/>
  <c r="G32" i="12"/>
  <c r="H30" i="12"/>
  <c r="G30" i="12"/>
  <c r="H27" i="12"/>
  <c r="G27" i="12"/>
  <c r="G8" i="12"/>
  <c r="H8" i="12"/>
  <c r="F35" i="5"/>
  <c r="D17" i="5"/>
  <c r="F17" i="5" s="1"/>
  <c r="D6" i="5"/>
  <c r="F6" i="5" s="1"/>
  <c r="I12" i="17" l="1"/>
  <c r="I33" i="16"/>
  <c r="I31" i="16"/>
  <c r="I16" i="16"/>
  <c r="I24" i="12"/>
  <c r="I27" i="12"/>
  <c r="I25" i="12"/>
  <c r="I10" i="12"/>
  <c r="I12" i="5"/>
  <c r="I27" i="5"/>
  <c r="I22" i="5"/>
  <c r="I10" i="5"/>
  <c r="I29" i="5"/>
  <c r="I31" i="5"/>
  <c r="I16" i="5"/>
  <c r="I24" i="5"/>
  <c r="I33" i="5"/>
  <c r="I7" i="5"/>
  <c r="I11" i="5"/>
  <c r="I14" i="5"/>
  <c r="I26" i="5"/>
  <c r="I20" i="5"/>
  <c r="I23" i="5"/>
  <c r="I34" i="5"/>
  <c r="I32" i="5"/>
  <c r="I15" i="5"/>
  <c r="I32" i="12"/>
  <c r="I56" i="5"/>
  <c r="I55" i="5"/>
  <c r="I58" i="5"/>
  <c r="I62" i="5" s="1"/>
  <c r="F62" i="5"/>
  <c r="I53" i="5"/>
  <c r="I12" i="16"/>
  <c r="I33" i="17"/>
  <c r="I31" i="17"/>
  <c r="D6" i="8"/>
  <c r="F19" i="17"/>
  <c r="C6" i="8"/>
  <c r="F37" i="16"/>
  <c r="I28" i="16"/>
  <c r="I37" i="16" s="1"/>
  <c r="D5" i="8"/>
  <c r="I8" i="16"/>
  <c r="C5" i="8"/>
  <c r="F36" i="12"/>
  <c r="D4" i="8"/>
  <c r="C4" i="8"/>
  <c r="F18" i="12"/>
  <c r="F37" i="17"/>
  <c r="I8" i="17"/>
  <c r="I19" i="17" s="1"/>
  <c r="F19" i="16"/>
  <c r="I30" i="12"/>
  <c r="I8" i="12"/>
  <c r="G6" i="5"/>
  <c r="H6" i="5"/>
  <c r="H17" i="5"/>
  <c r="G17" i="5"/>
  <c r="I35" i="5" l="1"/>
  <c r="I37" i="17"/>
  <c r="F38" i="17"/>
  <c r="I19" i="16"/>
  <c r="I38" i="16" s="1"/>
  <c r="I36" i="12"/>
  <c r="I17" i="5"/>
  <c r="F37" i="12"/>
  <c r="F38" i="16"/>
  <c r="I18" i="12"/>
  <c r="I38" i="17"/>
  <c r="I6" i="5"/>
  <c r="I37" i="12" l="1"/>
  <c r="F4" i="8" s="1"/>
  <c r="I40" i="17"/>
  <c r="H6" i="8" s="1"/>
  <c r="F6" i="8"/>
  <c r="I40" i="16"/>
  <c r="H5" i="8" s="1"/>
  <c r="F5" i="8"/>
  <c r="G8" i="11"/>
  <c r="G7" i="11"/>
  <c r="I39" i="12" l="1"/>
  <c r="H4" i="8" s="1"/>
  <c r="D9" i="5"/>
  <c r="F9" i="5" s="1"/>
  <c r="G9" i="5" l="1"/>
  <c r="H9" i="5"/>
  <c r="I9" i="5" l="1"/>
  <c r="G8" i="8"/>
  <c r="H5" i="11"/>
  <c r="H6" i="11"/>
  <c r="B7" i="11"/>
  <c r="B8" i="11"/>
  <c r="F18" i="5" l="1"/>
  <c r="F36" i="5" s="1"/>
  <c r="I18" i="5"/>
  <c r="I36" i="5" s="1"/>
  <c r="H4" i="11"/>
  <c r="E6" i="8"/>
  <c r="G7" i="8"/>
  <c r="E5" i="8"/>
  <c r="E4" i="11"/>
  <c r="C7" i="11"/>
  <c r="C8" i="11"/>
  <c r="D8" i="11"/>
  <c r="D7" i="11"/>
  <c r="I38" i="5" l="1"/>
  <c r="F8" i="11"/>
  <c r="F7" i="11"/>
  <c r="E8" i="11"/>
  <c r="E7" i="11"/>
  <c r="H8" i="11"/>
  <c r="H7" i="11"/>
  <c r="B7" i="8" l="1"/>
  <c r="B8" i="8"/>
  <c r="E4" i="8" l="1"/>
  <c r="C7" i="8"/>
  <c r="C8" i="8"/>
  <c r="D7" i="8"/>
  <c r="D8" i="8"/>
  <c r="E7" i="8" l="1"/>
  <c r="E8" i="8"/>
  <c r="H7" i="8" l="1"/>
  <c r="F7" i="8"/>
  <c r="F8" i="8"/>
  <c r="H8" i="8" l="1"/>
</calcChain>
</file>

<file path=xl/sharedStrings.xml><?xml version="1.0" encoding="utf-8"?>
<sst xmlns="http://schemas.openxmlformats.org/spreadsheetml/2006/main" count="587" uniqueCount="213">
  <si>
    <t>Burden item</t>
  </si>
  <si>
    <t>(A)</t>
  </si>
  <si>
    <t>(B)</t>
  </si>
  <si>
    <t>(C)</t>
  </si>
  <si>
    <t>(D)</t>
  </si>
  <si>
    <t>(E)</t>
  </si>
  <si>
    <t>(F)</t>
  </si>
  <si>
    <t>(G)</t>
  </si>
  <si>
    <t>(H)</t>
  </si>
  <si>
    <t>Subtotal for Reporting Requirements</t>
  </si>
  <si>
    <t>Assumptions:</t>
  </si>
  <si>
    <t>N/A</t>
  </si>
  <si>
    <t>Activity</t>
  </si>
  <si>
    <t>ATTACHMENT 1</t>
  </si>
  <si>
    <t>SUPPORTING STATEMENT</t>
  </si>
  <si>
    <t>Footnotes:</t>
  </si>
  <si>
    <t>(GS-6, step 3) - Clerical</t>
  </si>
  <si>
    <t>(GS- 13, step 5) - Managerial</t>
  </si>
  <si>
    <t>(GS- 12, step 1) - Technical</t>
  </si>
  <si>
    <t>Category (1)</t>
  </si>
  <si>
    <t>Managerial</t>
  </si>
  <si>
    <t>Clerical</t>
  </si>
  <si>
    <t>Technical</t>
  </si>
  <si>
    <t>Loaded Wage (3)</t>
  </si>
  <si>
    <t>Hourly Mean Wage (2)</t>
  </si>
  <si>
    <t>Total</t>
  </si>
  <si>
    <t>(Ex0.1)</t>
  </si>
  <si>
    <t>(Ex0.05)</t>
  </si>
  <si>
    <t>(E=CxD)</t>
  </si>
  <si>
    <t>(C=AxB)</t>
  </si>
  <si>
    <t>Management person-hours per year</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</si>
  <si>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</si>
  <si>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Clerical person - hours per year</t>
  </si>
  <si>
    <t>Technical Person - hours per year</t>
  </si>
  <si>
    <r>
      <t xml:space="preserve">Respondents per year  </t>
    </r>
    <r>
      <rPr>
        <b/>
        <vertAlign val="superscript"/>
        <sz val="12"/>
        <color theme="1"/>
        <rFont val="Times New Roman"/>
        <family val="1"/>
      </rPr>
      <t>a</t>
    </r>
  </si>
  <si>
    <t>Person-hours per respondent per year</t>
  </si>
  <si>
    <t>No. of occurrence per respondent per year</t>
  </si>
  <si>
    <t>Person - hours per occurrence</t>
  </si>
  <si>
    <t>Year</t>
  </si>
  <si>
    <t>Technical Hours</t>
  </si>
  <si>
    <t>Clerical Hours</t>
  </si>
  <si>
    <t>Management Hours</t>
  </si>
  <si>
    <t>Total Labor Hours</t>
  </si>
  <si>
    <t>Labor Costs</t>
  </si>
  <si>
    <t>Total Costs</t>
  </si>
  <si>
    <t>Average</t>
  </si>
  <si>
    <t>Total Hours</t>
  </si>
  <si>
    <t>Non-Labor Costs</t>
  </si>
  <si>
    <t>Non-Labor (Capital/Startup and O&amp;M) Costs</t>
  </si>
  <si>
    <t>TABLES 1, 2, and 3</t>
  </si>
  <si>
    <t>TABLE 4</t>
  </si>
  <si>
    <t>TABLES 5, 6, and 7</t>
  </si>
  <si>
    <t>TABLE 8</t>
  </si>
  <si>
    <t>1. Applications</t>
  </si>
  <si>
    <t>2. Surveys and studies</t>
  </si>
  <si>
    <t xml:space="preserve"> b. Enter information into recordkeeping system</t>
  </si>
  <si>
    <t>6. Create information</t>
  </si>
  <si>
    <t xml:space="preserve">7. Gather information </t>
  </si>
  <si>
    <t>8. Notification requirements</t>
  </si>
  <si>
    <t xml:space="preserve"> b. Notification for new major sources </t>
  </si>
  <si>
    <t xml:space="preserve">9. Reporting requirements </t>
  </si>
  <si>
    <t>10. Recordkeeping requirements</t>
  </si>
  <si>
    <t xml:space="preserve"> b. Plan and develop record system </t>
  </si>
  <si>
    <t xml:space="preserve"> c. Record information</t>
  </si>
  <si>
    <t>11. Time to train personnel</t>
  </si>
  <si>
    <t>12. Time for audits</t>
  </si>
  <si>
    <t xml:space="preserve">Subtotal for Recordkeeping Requirements </t>
  </si>
  <si>
    <t>Capital and O&amp;M Cost (see Section 6(b)(iii))</t>
  </si>
  <si>
    <r>
      <t>GRAND TOTAL (rounded)</t>
    </r>
    <r>
      <rPr>
        <b/>
        <vertAlign val="superscript"/>
        <sz val="10"/>
        <color rgb="FF000000"/>
        <rFont val="Times New Roman"/>
        <family val="1"/>
      </rPr>
      <t>n</t>
    </r>
  </si>
  <si>
    <t xml:space="preserve"> d. Records for area sources not subject to the standard</t>
  </si>
  <si>
    <t>Wage With  Fringe &amp; Overhead (3)</t>
  </si>
  <si>
    <t xml:space="preserve">(3) Wage with fringe and overhead is the hourly mean wage increased by 60 percent to account for the benefit packages available to government employees.  </t>
  </si>
  <si>
    <t>2013 ICR Wages</t>
  </si>
  <si>
    <t xml:space="preserve">(A) </t>
  </si>
  <si>
    <t xml:space="preserve">(B) </t>
  </si>
  <si>
    <t xml:space="preserve">(C) </t>
  </si>
  <si>
    <t xml:space="preserve">EPA hours per year </t>
  </si>
  <si>
    <t xml:space="preserve">(D) </t>
  </si>
  <si>
    <t xml:space="preserve">(E=CxD) </t>
  </si>
  <si>
    <t xml:space="preserve">(E x 0.05) </t>
  </si>
  <si>
    <t xml:space="preserve">(G) </t>
  </si>
  <si>
    <t xml:space="preserve">Clerical hours per year </t>
  </si>
  <si>
    <t>(E x 0.1)</t>
  </si>
  <si>
    <t xml:space="preserve">(H) </t>
  </si>
  <si>
    <t>1. Read instructions</t>
  </si>
  <si>
    <r>
      <t xml:space="preserve">2. Enter and update information into agency recordkeeping system </t>
    </r>
    <r>
      <rPr>
        <vertAlign val="superscript"/>
        <sz val="10"/>
        <color rgb="FF000000"/>
        <rFont val="Times New Roman"/>
        <family val="1"/>
      </rPr>
      <t>c</t>
    </r>
  </si>
  <si>
    <r>
      <t xml:space="preserve">  b. Notification for new major sources </t>
    </r>
    <r>
      <rPr>
        <vertAlign val="superscript"/>
        <sz val="10"/>
        <color rgb="FF000000"/>
        <rFont val="Times New Roman"/>
        <family val="1"/>
      </rPr>
      <t>e</t>
    </r>
  </si>
  <si>
    <t xml:space="preserve">  c. Review request for compliance extension </t>
  </si>
  <si>
    <t xml:space="preserve">  d. Review special compliance requirements </t>
  </si>
  <si>
    <t xml:space="preserve">  e. Review initial performance test and test plan</t>
  </si>
  <si>
    <r>
      <t xml:space="preserve">  f. Review compliance status </t>
    </r>
    <r>
      <rPr>
        <vertAlign val="superscript"/>
        <sz val="10"/>
        <color rgb="FF000000"/>
        <rFont val="Times New Roman"/>
        <family val="1"/>
      </rPr>
      <t>f</t>
    </r>
  </si>
  <si>
    <t xml:space="preserve">  g. Area sources not subject to standard </t>
  </si>
  <si>
    <t xml:space="preserve">  h. Review waiver application </t>
  </si>
  <si>
    <t>4. Reporting requirements</t>
  </si>
  <si>
    <r>
      <t xml:space="preserve">  a. Semiannual compliance reports for all sources </t>
    </r>
    <r>
      <rPr>
        <vertAlign val="superscript"/>
        <sz val="10"/>
        <color rgb="FF000000"/>
        <rFont val="Times New Roman"/>
        <family val="1"/>
      </rPr>
      <t>g</t>
    </r>
  </si>
  <si>
    <r>
      <t>e</t>
    </r>
    <r>
      <rPr>
        <sz val="10"/>
        <color rgb="FF000000"/>
        <rFont val="Times New Roman"/>
        <family val="1"/>
      </rPr>
      <t xml:space="preserve"> We have assumed that there will be not new sources over the three-year period of this ICR.</t>
    </r>
  </si>
  <si>
    <r>
      <t>f</t>
    </r>
    <r>
      <rPr>
        <sz val="10"/>
        <color rgb="FF000000"/>
        <rFont val="Times New Roman"/>
        <family val="1"/>
      </rPr>
      <t xml:space="preserve"> We have assumed that it will take 2 hours to review the compliance status notification.</t>
    </r>
  </si>
  <si>
    <r>
      <t xml:space="preserve">g </t>
    </r>
    <r>
      <rPr>
        <sz val="10"/>
        <color rgb="FF000000"/>
        <rFont val="Times New Roman"/>
        <family val="1"/>
      </rPr>
      <t>We have assumed that it will take four hours two times per year to review the semiannual compliance report.</t>
    </r>
  </si>
  <si>
    <t>EPA Hours per occurrence</t>
  </si>
  <si>
    <t>No of occurrences per year</t>
  </si>
  <si>
    <t xml:space="preserve">(E) </t>
  </si>
  <si>
    <t xml:space="preserve">Technical hours per year </t>
  </si>
  <si>
    <t xml:space="preserve">(F) </t>
  </si>
  <si>
    <t>Managerial hours per year</t>
  </si>
  <si>
    <r>
      <t xml:space="preserve">Facilities per year </t>
    </r>
    <r>
      <rPr>
        <b/>
        <vertAlign val="superscript"/>
        <sz val="10"/>
        <color rgb="FF000000"/>
        <rFont val="Times New Roman"/>
        <family val="1"/>
      </rPr>
      <t>a</t>
    </r>
  </si>
  <si>
    <r>
      <t xml:space="preserve">Total Cost per Year </t>
    </r>
    <r>
      <rPr>
        <b/>
        <vertAlign val="superscript"/>
        <sz val="10"/>
        <color rgb="FF000000"/>
        <rFont val="Times New Roman"/>
        <family val="1"/>
      </rPr>
      <t>a</t>
    </r>
  </si>
  <si>
    <t xml:space="preserve"> a. Familiarize with CEDRI and CDX registration</t>
  </si>
  <si>
    <t xml:space="preserve"> c. Re-evaluating startup, shutdown, and amlfucntion requirements </t>
  </si>
  <si>
    <t>5. Required activities for sources using pollution prevention measures</t>
  </si>
  <si>
    <t>See 5.c.</t>
  </si>
  <si>
    <t>See 10.a.</t>
  </si>
  <si>
    <t xml:space="preserve">TOTAL LABOR BURDEN AND COST </t>
  </si>
  <si>
    <r>
      <t>d</t>
    </r>
    <r>
      <rPr>
        <sz val="10"/>
        <color rgb="FF000000"/>
        <rFont val="Times New Roman"/>
        <family val="1"/>
      </rPr>
      <t xml:space="preserve"> We have assumed that all existing sources will be in compliance in year one.</t>
    </r>
  </si>
  <si>
    <r>
      <t xml:space="preserve">3. Notification review </t>
    </r>
    <r>
      <rPr>
        <vertAlign val="superscript"/>
        <sz val="10"/>
        <color rgb="FF000000"/>
        <rFont val="Times New Roman"/>
        <family val="1"/>
      </rPr>
      <t>d</t>
    </r>
  </si>
  <si>
    <t xml:space="preserve">  a. Review initial notification for existing sources</t>
  </si>
  <si>
    <r>
      <t>h</t>
    </r>
    <r>
      <rPr>
        <sz val="10"/>
        <color rgb="FF000000"/>
        <rFont val="Times New Roman"/>
        <family val="1"/>
      </rPr>
      <t xml:space="preserve"> Totals have been rounded to 3 significant figures. Figures may not add exactly due to rounding</t>
    </r>
  </si>
  <si>
    <t>National Emission Standards for Hazardous Air Pollutants for Flexible Polyurethane Foam Fabricaiton Operations (40 CFR Part 63, Subpart MMMMM)</t>
  </si>
  <si>
    <t>Annual Respondent Burden and Cost of Recordkeeping and Reporting Requirements for theFlexible Polyurethane Foam Fabricaiton Operations NESHAP Residual Risk and Technology Review – Years 1-3</t>
  </si>
  <si>
    <t>Summary of Annual Respondent Burden and Cost of Recordkeeping and Reporting Requirements for the Flexible Polyurethane Foam Fabricaiton Operations NESHAP Residual Risk and Technology Review</t>
  </si>
  <si>
    <t>Annual Agency Burden and Cost of Recordkeeping and Reporting Requirements for the Flexible Polyurethane Foam Fabricaiton Operations NESHAP Residual Risk and Technology Review - Year 1-3</t>
  </si>
  <si>
    <t>Summary of Annual Agency Burden and Cost of Recordkeeping and Reporting Requirements for the Flexible Polyurethane Foam Fabricaiton Operations NESHAP Residual Risk and Technology Review</t>
  </si>
  <si>
    <t>Respondent Wages ($2019)</t>
  </si>
  <si>
    <t xml:space="preserve">(2) Selected "mean hourly wage" in the table referenced in footnote 1. These values are based on May 2019 data, and differ from previous ICR wage values that were based on 2018 data. </t>
  </si>
  <si>
    <t xml:space="preserve">(3) Loaded Wage is the 2019 Wage increased by 110 percent to account for the benefit packages available to those employed by private industry. </t>
  </si>
  <si>
    <t>EPA Wages ($2019)</t>
  </si>
  <si>
    <t>(1) The hourly mean wage for each category is based on 2019 wages, and are found here:</t>
  </si>
  <si>
    <t>https://www.opm.gov/policy-data-oversight/pay-leave/salaries-wages/salary-tables/19Tables/html/GS_h.aspx</t>
  </si>
  <si>
    <t>(2) This value differs from the wages used in the 2019 ICR amendments, which were based on 2018 rates of pay</t>
  </si>
  <si>
    <t>Table: Annual Respondent Burden and Cost – Flexible Polyurethane Foam Fabrication NESHAP (40 CFR Part 63, Subpart MMMMM) (Amendments)</t>
  </si>
  <si>
    <t xml:space="preserve">1. Familiarize with regulatory requirements </t>
  </si>
  <si>
    <t>2. Gather information</t>
  </si>
  <si>
    <t>3. Reports</t>
  </si>
  <si>
    <t xml:space="preserve"> a. Initial notification  </t>
  </si>
  <si>
    <t xml:space="preserve"> b. Application for construction/ reconstruction</t>
  </si>
  <si>
    <t>c. Notification of performance test</t>
  </si>
  <si>
    <t>d. Notification of compliance status</t>
  </si>
  <si>
    <t>e. Initial compliance report</t>
  </si>
  <si>
    <t>i. Flame lamination facilities</t>
  </si>
  <si>
    <t>ii. Loop slitter facilities</t>
  </si>
  <si>
    <t xml:space="preserve"> g. Semiannual compliance report</t>
  </si>
  <si>
    <t>Reporting Subtotal</t>
  </si>
  <si>
    <t>4. Recordkeeping requirements</t>
  </si>
  <si>
    <t xml:space="preserve"> a. Plan activities</t>
  </si>
  <si>
    <t xml:space="preserve"> b. Implement activites for flame lamination </t>
  </si>
  <si>
    <t>ii. Record CPMS calibration and maintenance</t>
  </si>
  <si>
    <t>i. Conduct performance test</t>
  </si>
  <si>
    <t>c. Implement activities for loop slitters</t>
  </si>
  <si>
    <t>i. Record adhesives used and suppliers</t>
  </si>
  <si>
    <t>ii. Conduct Method 311 test</t>
  </si>
  <si>
    <t>d. Develop record system</t>
  </si>
  <si>
    <t>e. Time to train personnel</t>
  </si>
  <si>
    <t>i. CPMS acquisition and installation</t>
  </si>
  <si>
    <t>ii. CPMS inspection and monitoring</t>
  </si>
  <si>
    <t>i. CPMS maintenance plan</t>
  </si>
  <si>
    <t xml:space="preserve">TOTAL ANNUAL BURDEN AND COST (ROUNDED) </t>
  </si>
  <si>
    <r>
      <t>a</t>
    </r>
    <r>
      <rPr>
        <sz val="10"/>
        <color rgb="FF000000"/>
        <rFont val="Times New Roman"/>
        <family val="1"/>
      </rPr>
      <t xml:space="preserve"> We have assumed that the average number of respondents that will be subject to the rule will be 3 existing sources. There will be no additional sources over the three-year period of this ICR.</t>
    </r>
  </si>
  <si>
    <r>
      <t xml:space="preserve">f. Annual compliance report </t>
    </r>
    <r>
      <rPr>
        <vertAlign val="superscript"/>
        <sz val="10"/>
        <color rgb="FF000000"/>
        <rFont val="Times New Roman"/>
        <family val="1"/>
      </rPr>
      <t>c</t>
    </r>
    <r>
      <rPr>
        <sz val="10"/>
        <color rgb="FF000000"/>
        <rFont val="Times New Roman"/>
        <family val="1"/>
      </rPr>
      <t xml:space="preserve"> </t>
    </r>
  </si>
  <si>
    <r>
      <rPr>
        <vertAlign val="superscript"/>
        <sz val="10"/>
        <color theme="1"/>
        <rFont val="Times New Roman"/>
        <family val="1"/>
      </rPr>
      <t>c</t>
    </r>
    <r>
      <rPr>
        <sz val="10"/>
        <color theme="1"/>
        <rFont val="Times New Roman"/>
        <family val="1"/>
      </rPr>
      <t xml:space="preserve"> Applies to loop slitter adhesive facilities only</t>
    </r>
  </si>
  <si>
    <r>
      <rPr>
        <vertAlign val="superscript"/>
        <sz val="10"/>
        <color rgb="FF000000"/>
        <rFont val="Times New Roman"/>
        <family val="1"/>
      </rPr>
      <t>d</t>
    </r>
    <r>
      <rPr>
        <sz val="10"/>
        <color rgb="FF000000"/>
        <rFont val="Times New Roman"/>
        <family val="1"/>
      </rPr>
      <t xml:space="preserve"> We have assumed that there will be no new sources expected over the three-year period of this ICR.</t>
    </r>
  </si>
  <si>
    <r>
      <rPr>
        <vertAlign val="superscript"/>
        <sz val="10"/>
        <color theme="1"/>
        <rFont val="Times New Roman"/>
        <family val="1"/>
      </rPr>
      <t>e</t>
    </r>
    <r>
      <rPr>
        <sz val="10"/>
        <color theme="1"/>
        <rFont val="Times New Roman"/>
        <family val="1"/>
      </rPr>
      <t xml:space="preserve"> EPA assumes each respondent will implement CPMS calibration and maintenance activities 50 times per year.</t>
    </r>
  </si>
  <si>
    <r>
      <t xml:space="preserve">iii. CPMS calibration and maintenance </t>
    </r>
    <r>
      <rPr>
        <vertAlign val="superscript"/>
        <sz val="10"/>
        <color rgb="FF000000"/>
        <rFont val="Times New Roman"/>
        <family val="1"/>
      </rPr>
      <t>e</t>
    </r>
  </si>
  <si>
    <r>
      <t xml:space="preserve">f. Store, file, and maintain all records </t>
    </r>
    <r>
      <rPr>
        <vertAlign val="superscript"/>
        <sz val="10"/>
        <color theme="1"/>
        <rFont val="Times New Roman"/>
        <family val="1"/>
      </rPr>
      <t>f</t>
    </r>
  </si>
  <si>
    <r>
      <t xml:space="preserve">g. Retrieve records/reports </t>
    </r>
    <r>
      <rPr>
        <vertAlign val="superscript"/>
        <sz val="10"/>
        <color theme="1"/>
        <rFont val="Times New Roman"/>
        <family val="1"/>
      </rPr>
      <t>g</t>
    </r>
  </si>
  <si>
    <r>
      <t>f</t>
    </r>
    <r>
      <rPr>
        <sz val="10"/>
        <color rgb="FF000000"/>
        <rFont val="Times New Roman"/>
        <family val="1"/>
      </rPr>
      <t xml:space="preserve"> We have assumed that one respondent will request to return to semiannual compliance reporting.</t>
    </r>
  </si>
  <si>
    <r>
      <t>g</t>
    </r>
    <r>
      <rPr>
        <sz val="10"/>
        <color theme="1"/>
        <rFont val="Times New Roman"/>
        <family val="1"/>
      </rPr>
      <t xml:space="preserve">  EPA assumes each respondent will retrieve records/reports 12 times per year.</t>
    </r>
  </si>
  <si>
    <t>2019 ICR Wages</t>
  </si>
  <si>
    <r>
      <t xml:space="preserve">Table: Average Annual EPA Burden and Cost – </t>
    </r>
    <r>
      <rPr>
        <b/>
        <sz val="12"/>
        <color theme="1"/>
        <rFont val="Times New Roman"/>
        <family val="1"/>
      </rPr>
      <t>NESHAP for Flexible Polyurethane Foam Fabrication Operations NESHAP (40 CFR Part 63, Subpart MMMMM) (Residual Risk and Technology Review)</t>
    </r>
  </si>
  <si>
    <t>Review application for construction/reconstruction</t>
  </si>
  <si>
    <t>Review notification of performance test</t>
  </si>
  <si>
    <t>Review notification of compliance status</t>
  </si>
  <si>
    <t>Review initial compliance report</t>
  </si>
  <si>
    <t>Flame lamination facilities</t>
  </si>
  <si>
    <t>Loop slitter facilities</t>
  </si>
  <si>
    <r>
      <t xml:space="preserve">Review annual compliance report </t>
    </r>
    <r>
      <rPr>
        <vertAlign val="superscript"/>
        <sz val="10"/>
        <color theme="1"/>
        <rFont val="Times New Roman"/>
        <family val="1"/>
      </rPr>
      <t>c</t>
    </r>
  </si>
  <si>
    <t>Review semiannual compliance report</t>
  </si>
  <si>
    <t xml:space="preserve">Review initial notification for existing sources </t>
  </si>
  <si>
    <r>
      <t xml:space="preserve">Total Cost per Year </t>
    </r>
    <r>
      <rPr>
        <b/>
        <vertAlign val="superscript"/>
        <sz val="10"/>
        <color rgb="FF000000"/>
        <rFont val="Times New Roman"/>
        <family val="1"/>
      </rPr>
      <t>b</t>
    </r>
  </si>
  <si>
    <r>
      <t>c</t>
    </r>
    <r>
      <rPr>
        <sz val="10"/>
        <color rgb="FF000000"/>
        <rFont val="Times New Roman"/>
        <family val="1"/>
      </rPr>
      <t xml:space="preserve"> Applies to Loop Slitter Facilities only</t>
    </r>
  </si>
  <si>
    <r>
      <t>TOTAL LABOR BURDEN AND COST (rounded)</t>
    </r>
    <r>
      <rPr>
        <vertAlign val="superscript"/>
        <sz val="9"/>
        <color rgb="FF000000"/>
        <rFont val="Times New Roman"/>
        <family val="1"/>
      </rPr>
      <t>d</t>
    </r>
  </si>
  <si>
    <r>
      <t>d</t>
    </r>
    <r>
      <rPr>
        <sz val="10"/>
        <color rgb="FF000000"/>
        <rFont val="Times New Roman"/>
        <family val="1"/>
      </rPr>
      <t xml:space="preserve"> Totals have been rounded to 3 significant figures. Figures may not add exactly due to rounding</t>
    </r>
  </si>
  <si>
    <r>
      <t>b</t>
    </r>
    <r>
      <rPr>
        <sz val="10"/>
        <color rgb="FF000000"/>
        <rFont val="Times New Roman"/>
        <family val="1"/>
      </rPr>
      <t xml:space="preserve"> This cost is based on the labor rates as described in "</t>
    </r>
    <r>
      <rPr>
        <sz val="12"/>
        <color rgb="FF000000"/>
        <rFont val="Times New Roman"/>
        <family val="1"/>
      </rPr>
      <t>Inputs!B8"</t>
    </r>
  </si>
  <si>
    <t>Table 1 : Annual Respondent Burden and Cost Year One – Flexible Polyurethane Foam Fabrication NESHAP (40 CFR Part 63, Subpart MMMMM) (Amendments)</t>
  </si>
  <si>
    <t xml:space="preserve">3. Familiarize with regulatory requirements </t>
  </si>
  <si>
    <t xml:space="preserve">4. Required activities for sources with add-on control devices </t>
  </si>
  <si>
    <t xml:space="preserve"> a. Initial performance test and report </t>
  </si>
  <si>
    <t xml:space="preserve"> b. Establish operating parameters </t>
  </si>
  <si>
    <t xml:space="preserve"> a. Develop recordkeeping system </t>
  </si>
  <si>
    <t xml:space="preserve"> c. Work practice requirements </t>
  </si>
  <si>
    <t xml:space="preserve"> a. Initial notification that existing sources are subject to the standard </t>
  </si>
  <si>
    <t xml:space="preserve"> c. Request for compliance extension </t>
  </si>
  <si>
    <r>
      <t xml:space="preserve"> a. Semiannual compliance reports for all sources </t>
    </r>
    <r>
      <rPr>
        <vertAlign val="superscript"/>
        <sz val="10"/>
        <color rgb="FF000000"/>
        <rFont val="Times New Roman"/>
        <family val="1"/>
      </rPr>
      <t>c</t>
    </r>
  </si>
  <si>
    <t xml:space="preserve"> f. Notification of compliance status </t>
  </si>
  <si>
    <t xml:space="preserve"> d. Notification of special compliance requirements </t>
  </si>
  <si>
    <t xml:space="preserve"> e. Notification of performance tests </t>
  </si>
  <si>
    <t xml:space="preserve"> b. Additional reports for sources with add-on control devices </t>
  </si>
  <si>
    <r>
      <t>c</t>
    </r>
    <r>
      <rPr>
        <sz val="10"/>
        <color rgb="FF000000"/>
        <rFont val="Times New Roman"/>
        <family val="1"/>
      </rPr>
      <t>We have assumed that each respondent will take 8 hours two times per year to complete the semiannual compliance report.</t>
    </r>
  </si>
  <si>
    <t>Table 2 : Annual Respondent Burden and Cost Year Two – Flexible Polyurethane Foam Fabrication NESHAP (40 CFR Part 63, Subpart MMMMM) (Amendments)</t>
  </si>
  <si>
    <t>Table 3 : Annual Respondent Burden and Cost Year Three – Flexible Polyurethane Foam Fabrication NESHAP (40 CFR Part 63, Subpart MMMMM) (Amendments)</t>
  </si>
  <si>
    <t>Table 4 - Summary of Annual Respondent Burden and Cost of Recordkeeping and Reporting Requirements for the Flexible Polyurethane Foam Fabrication NESHAP (40 CFR Part 63, Subpart MMMMM) (Amendments)</t>
  </si>
  <si>
    <t xml:space="preserve">https://www.bls.gov/oes/current/naics3_326000.htm </t>
  </si>
  <si>
    <t xml:space="preserve">(1) The Wage categories "Technical," "Clerical," and "Managerial" refer to the labor category codes 11-3051, 43-6010, and 11-1021, respectively, in the United States Department of Labor, Bureau of Labor Statistics table titled "May 2019 National Industry-Specific Occupational Employment and Wage Estimates NAICS 326000 - Plastics and Rubber Products Manufacturing," accessed December 1, 2020 and found here: </t>
  </si>
  <si>
    <r>
      <t>b</t>
    </r>
    <r>
      <rPr>
        <sz val="10"/>
        <color rgb="FF000000"/>
        <rFont val="Times New Roman"/>
        <family val="1"/>
      </rPr>
      <t xml:space="preserve"> This ICR uses the following labor rates: $137.72 per hour for Executive, Administrative, and Managerial labor; $106.35 per hour for Technical labor, and $42.95 per hour for Clerical labor. These rates are from the United States Department of Labor, Bureau of Labor Statistics, May 2019 National Industry-Specific Occupational Employment and Wage Estimates NAICS 326000 - Plastics and Rubber Products Manufacturing,,  have been increased by 110 percent to account for the benefit packages available to those employed by private industry.</t>
    </r>
  </si>
  <si>
    <r>
      <t>b</t>
    </r>
    <r>
      <rPr>
        <sz val="10"/>
        <color rgb="FF000000"/>
        <rFont val="Times New Roman"/>
        <family val="1"/>
      </rPr>
      <t xml:space="preserve"> The Wage categories "Technical," "Clerical," and "Managerial" refer to the labor category codes 11-3051, 43-6010, and 11-1021, respectively, in the United States Department of Labor, Bureau of Labor Statistics table titled "May 2019 National Industry-Specific Occupational Employment and Wage Estimates NAICS 326000 - Plastics and Rubber Products Manufacturing," accessed December 1, 2020 and found here: https://www.bls.gov/oes/current/naics3_326000.htm.  The rates have been increased by 110 percent to account for the benefit packages available to those employed by private industry.</t>
    </r>
  </si>
  <si>
    <r>
      <t>GRAND TOTAL (rounded)</t>
    </r>
    <r>
      <rPr>
        <b/>
        <vertAlign val="superscript"/>
        <sz val="10"/>
        <color rgb="FF000000"/>
        <rFont val="Times New Roman"/>
        <family val="1"/>
      </rPr>
      <t>d</t>
    </r>
  </si>
  <si>
    <r>
      <t xml:space="preserve"> a. Semiannual compliance reports for all sources</t>
    </r>
    <r>
      <rPr>
        <vertAlign val="superscript"/>
        <sz val="10"/>
        <color rgb="FF000000"/>
        <rFont val="Times New Roman"/>
        <family val="1"/>
      </rPr>
      <t xml:space="preserve"> c</t>
    </r>
  </si>
  <si>
    <t>Table 8 - Summary of Annual Agency Burden and Cost of Recordkeeping and Reporting Requirements for the Flexible Polyurethane Foam Fabrication NESHAP (40 CFR Part 63, Subpart MMMMM) (Amendments)</t>
  </si>
  <si>
    <r>
      <t xml:space="preserve">Table 7: Average Annual EPA Burden and Cost Year Three – </t>
    </r>
    <r>
      <rPr>
        <b/>
        <sz val="12"/>
        <color theme="1"/>
        <rFont val="Times New Roman"/>
        <family val="1"/>
      </rPr>
      <t>NESHAP for Flexible Polyurethane Foam Fabrication (40 CFR Part 63, Subpart MMMMM) (Amendments)</t>
    </r>
  </si>
  <si>
    <r>
      <t xml:space="preserve">Table 6: Average Annual EPA Burden and Cost Year Two – </t>
    </r>
    <r>
      <rPr>
        <b/>
        <sz val="12"/>
        <color theme="1"/>
        <rFont val="Times New Roman"/>
        <family val="1"/>
      </rPr>
      <t>NESHAP for Flexible Polyurethane Foam Fabrication (40 CFR Part 63, Subpart MMMMM) (Amendments)</t>
    </r>
  </si>
  <si>
    <r>
      <t xml:space="preserve">Table 5: Average Annual EPA Burden and Cost Year One – </t>
    </r>
    <r>
      <rPr>
        <b/>
        <sz val="12"/>
        <color theme="1"/>
        <rFont val="Times New Roman"/>
        <family val="1"/>
      </rPr>
      <t>NESHAP for Flexible Polyurethane Foam Fabrication (40 CFR Part 63, Subpart MMMMM) (Amendments)</t>
    </r>
  </si>
  <si>
    <r>
      <t>b</t>
    </r>
    <r>
      <rPr>
        <sz val="10"/>
        <color rgb="FF000000"/>
        <rFont val="Times New Roman"/>
        <family val="1"/>
      </rPr>
      <t xml:space="preserve"> This cost is based on the following labor rates which incorporates a 1.6 benefits multiplication factor to account for government overhead expenses: $66.63 Managerial rate, $49.44 Technical rate, and $26.76 Clerical rate. These rates are from the Office of Personnel Management (OPM) “2019 General Schedule”, which excludes locality rates of pay.</t>
    </r>
  </si>
  <si>
    <r>
      <t>c</t>
    </r>
    <r>
      <rPr>
        <sz val="10"/>
        <color rgb="FF000000"/>
        <rFont val="Times New Roman"/>
        <family val="1"/>
      </rPr>
      <t xml:space="preserve"> We have assumed that it will take 4 hours to enter and update information into agency recordkeeping system.</t>
    </r>
  </si>
  <si>
    <r>
      <rPr>
        <sz val="10"/>
        <color rgb="FF000000"/>
        <rFont val="Times New Roman"/>
        <family val="1"/>
      </rPr>
      <t>TOTAL LABOR BURDEN AND COST (rounded)</t>
    </r>
    <r>
      <rPr>
        <vertAlign val="superscript"/>
        <sz val="10"/>
        <color rgb="FF000000"/>
        <rFont val="Times New Roman"/>
        <family val="1"/>
      </rPr>
      <t>h</t>
    </r>
  </si>
  <si>
    <r>
      <t>TOTAL LABOR BURDEN AND COST (rounded)</t>
    </r>
    <r>
      <rPr>
        <vertAlign val="superscript"/>
        <sz val="10"/>
        <color rgb="FF000000"/>
        <rFont val="Times New Roman"/>
        <family val="1"/>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</si>
</sst>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s>
  <fonts count="37"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vertAlign val="superscript"/>
      <sz val="12"/>
      <color theme="1"/>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vertAlign val="superscript"/>
      <sz val="15"/>
      <color theme="1"/>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vertAlign val="superscript"/>
      <sz val="12"/>
      <color rgb="FF000000"/>
      <name val="Times New Roman"/>
      <family val="1"/>
    </font>
    <font>
      <sz val="11"/>
      <color theme="1"/>
      <name val="Calibri"/>
      <family val="2"/>
      <scheme val="minor"/>
    </font>
    <font>
      <sz val="11"/>
      <color theme="1"/>
      <name val="Times New Roman"/>
      <family val="1"/>
    </font>
    <font>
      <vertAlign val="superscript"/>
      <sz val="10"/>
      <color theme="1"/>
      <name val="Times New Roman"/>
      <family val="1"/>
    </font>
    <font>
      <sz val="11"/>
      <name val="Times New Roman"/>
      <family val="1"/>
    </font>
    <font>
      <b/>
      <sz val="12"/>
      <name val="Times New Roman"/>
      <family val="1"/>
    </font>
    <font>
      <sz val="12"/>
      <name val="Times New Roman"/>
      <family val="1"/>
    </font>
    <font>
      <u/>
      <sz val="12"/>
      <color theme="10"/>
      <name val="Times New Roman"/>
      <family val="1"/>
    </font>
    <font>
      <sz val="9"/>
      <color rgb="FF000000"/>
      <name val="Times New Roman"/>
      <family val="1"/>
    </font>
    <font>
      <vertAlign val="superscript"/>
      <sz val="9"/>
      <color rgb="FF000000"/>
      <name val="Times New Roman"/>
      <family val="1"/>
    </font>
    <font>
      <b/>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medium">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7" fillId="0" borderId="0" applyFont="0" applyFill="0" applyBorder="0" applyAlignment="0" applyProtection="0"/>
  </cellStyleXfs>
  <cellXfs count="193">
    <xf numFmtId="0" fontId="0" fillId="0" borderId="0" xfId="0"/>
    <xf numFmtId="0" fontId="5" fillId="0" borderId="0" xfId="0" applyFont="1" applyAlignment="1">
      <alignment horizontal="left" vertical="center" indent="10"/>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6" fontId="2" fillId="0" borderId="1" xfId="0" applyNumberFormat="1" applyFont="1" applyFill="1" applyBorder="1" applyAlignment="1">
      <alignment horizontal="right"/>
    </xf>
    <xf numFmtId="0" fontId="2" fillId="0" borderId="1" xfId="0" applyFont="1" applyFill="1" applyBorder="1" applyAlignment="1">
      <alignment horizontal="center" vertical="center"/>
    </xf>
    <xf numFmtId="0" fontId="3" fillId="0" borderId="0" xfId="0" applyFont="1" applyFill="1" applyBorder="1" applyAlignment="1"/>
    <xf numFmtId="0" fontId="3" fillId="0" borderId="0" xfId="0" applyFont="1" applyFill="1" applyBorder="1"/>
    <xf numFmtId="0" fontId="4" fillId="0" borderId="2" xfId="0" applyFont="1" applyFill="1" applyBorder="1" applyAlignment="1">
      <alignment horizontal="center" vertical="center"/>
    </xf>
    <xf numFmtId="0" fontId="16" fillId="0" borderId="0" xfId="0" applyFont="1" applyFill="1" applyBorder="1"/>
    <xf numFmtId="6" fontId="17" fillId="0" borderId="1" xfId="0" applyNumberFormat="1" applyFont="1" applyFill="1" applyBorder="1"/>
    <xf numFmtId="6" fontId="17" fillId="0" borderId="1" xfId="0" applyNumberFormat="1" applyFont="1" applyFill="1" applyBorder="1" applyAlignment="1">
      <alignment horizontal="right"/>
    </xf>
    <xf numFmtId="0" fontId="3" fillId="0" borderId="1" xfId="0" applyFont="1" applyFill="1" applyBorder="1" applyAlignment="1">
      <alignment horizontal="center" vertical="center"/>
    </xf>
    <xf numFmtId="6" fontId="18" fillId="0" borderId="1" xfId="0" applyNumberFormat="1" applyFont="1" applyFill="1" applyBorder="1" applyAlignment="1">
      <alignment horizontal="right" vertical="top"/>
    </xf>
    <xf numFmtId="0" fontId="18"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6" fontId="13" fillId="0" borderId="1" xfId="0" applyNumberFormat="1" applyFont="1" applyFill="1" applyBorder="1" applyAlignment="1">
      <alignment horizontal="right" vertical="top"/>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Border="1"/>
    <xf numFmtId="0" fontId="21" fillId="0" borderId="0" xfId="0" applyFont="1" applyFill="1" applyBorder="1"/>
    <xf numFmtId="0" fontId="2" fillId="0" borderId="1" xfId="0" applyFont="1" applyFill="1" applyBorder="1" applyAlignment="1">
      <alignment horizontal="right"/>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9"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18"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1" xfId="0" applyFont="1" applyBorder="1" applyAlignment="1">
      <alignment vertical="center"/>
    </xf>
    <xf numFmtId="0" fontId="19" fillId="0" borderId="1" xfId="0" applyFont="1" applyBorder="1" applyAlignment="1">
      <alignment vertical="center"/>
    </xf>
    <xf numFmtId="0" fontId="14" fillId="0" borderId="1" xfId="0" applyFont="1" applyBorder="1" applyAlignment="1">
      <alignment vertical="center"/>
    </xf>
    <xf numFmtId="0" fontId="4" fillId="0" borderId="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18" fillId="0" borderId="10" xfId="0" applyFont="1" applyFill="1" applyBorder="1" applyAlignment="1">
      <alignment horizontal="center" vertical="center"/>
    </xf>
    <xf numFmtId="0" fontId="18" fillId="0" borderId="3" xfId="0" applyFont="1" applyFill="1" applyBorder="1" applyAlignment="1">
      <alignment horizontal="center"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right"/>
    </xf>
    <xf numFmtId="6" fontId="2" fillId="0" borderId="0" xfId="0" applyNumberFormat="1" applyFont="1" applyFill="1" applyBorder="1" applyAlignment="1">
      <alignment horizontal="right"/>
    </xf>
    <xf numFmtId="6" fontId="13" fillId="0" borderId="0" xfId="0" applyNumberFormat="1" applyFont="1" applyFill="1" applyBorder="1" applyAlignment="1">
      <alignment horizontal="right" vertical="top"/>
    </xf>
    <xf numFmtId="6" fontId="18" fillId="0" borderId="0" xfId="0" applyNumberFormat="1" applyFont="1" applyFill="1" applyBorder="1" applyAlignment="1">
      <alignment horizontal="right" vertical="top"/>
    </xf>
    <xf numFmtId="6" fontId="17" fillId="0" borderId="0" xfId="0" applyNumberFormat="1" applyFont="1" applyFill="1" applyBorder="1" applyAlignment="1">
      <alignment horizontal="right"/>
    </xf>
    <xf numFmtId="6" fontId="17" fillId="0" borderId="0" xfId="0" applyNumberFormat="1" applyFont="1" applyFill="1" applyBorder="1"/>
    <xf numFmtId="8" fontId="18" fillId="0" borderId="7" xfId="0" applyNumberFormat="1" applyFont="1" applyFill="1" applyBorder="1" applyAlignment="1">
      <alignment horizontal="right" vertical="top"/>
    </xf>
    <xf numFmtId="8" fontId="18" fillId="0" borderId="0" xfId="0" applyNumberFormat="1" applyFont="1" applyFill="1" applyBorder="1" applyAlignment="1">
      <alignment horizontal="right" vertical="top"/>
    </xf>
    <xf numFmtId="8" fontId="18" fillId="0" borderId="11" xfId="0" applyNumberFormat="1" applyFont="1" applyFill="1" applyBorder="1" applyAlignment="1">
      <alignment horizontal="right" vertical="top"/>
    </xf>
    <xf numFmtId="0" fontId="3" fillId="0" borderId="0" xfId="0" applyFont="1" applyFill="1" applyBorder="1" applyAlignment="1">
      <alignment wrapText="1"/>
    </xf>
    <xf numFmtId="0" fontId="28" fillId="0" borderId="0" xfId="0" applyFont="1"/>
    <xf numFmtId="0" fontId="2" fillId="0" borderId="0" xfId="0" applyFont="1" applyAlignment="1">
      <alignment vertical="center"/>
    </xf>
    <xf numFmtId="0" fontId="5" fillId="0" borderId="0" xfId="0" applyFont="1"/>
    <xf numFmtId="0" fontId="8" fillId="0" borderId="0" xfId="0" applyFont="1"/>
    <xf numFmtId="0" fontId="12" fillId="0" borderId="0" xfId="0" applyFont="1" applyAlignment="1">
      <alignment vertical="center"/>
    </xf>
    <xf numFmtId="0" fontId="31" fillId="4" borderId="1" xfId="5" applyFont="1" applyFill="1" applyBorder="1" applyAlignment="1">
      <alignment horizontal="center"/>
    </xf>
    <xf numFmtId="17" fontId="31" fillId="4" borderId="1" xfId="5" applyNumberFormat="1" applyFont="1" applyFill="1" applyBorder="1" applyAlignment="1">
      <alignment horizontal="center"/>
    </xf>
    <xf numFmtId="0" fontId="31" fillId="3" borderId="1" xfId="5" applyFont="1" applyFill="1" applyBorder="1" applyAlignment="1">
      <alignment horizontal="center"/>
    </xf>
    <xf numFmtId="0" fontId="5" fillId="0" borderId="1" xfId="0" applyFont="1" applyBorder="1"/>
    <xf numFmtId="166" fontId="32" fillId="0" borderId="1" xfId="0" applyNumberFormat="1" applyFont="1" applyBorder="1" applyAlignment="1">
      <alignment horizontal="center"/>
    </xf>
    <xf numFmtId="166" fontId="32" fillId="0" borderId="1" xfId="0" applyNumberFormat="1" applyFont="1" applyFill="1" applyBorder="1" applyAlignment="1">
      <alignment horizontal="center"/>
    </xf>
    <xf numFmtId="0" fontId="32" fillId="0" borderId="11" xfId="1" applyFont="1" applyBorder="1" applyAlignment="1" applyProtection="1"/>
    <xf numFmtId="0" fontId="32" fillId="0" borderId="0" xfId="0" applyFont="1" applyBorder="1"/>
    <xf numFmtId="2" fontId="32" fillId="0" borderId="12" xfId="0" applyNumberFormat="1" applyFont="1" applyFill="1" applyBorder="1"/>
    <xf numFmtId="0" fontId="33" fillId="0" borderId="0" xfId="1" applyFont="1" applyAlignment="1" applyProtection="1"/>
    <xf numFmtId="0" fontId="31" fillId="4" borderId="1" xfId="3" applyFont="1" applyFill="1" applyBorder="1" applyAlignment="1">
      <alignment horizontal="center" wrapText="1"/>
    </xf>
    <xf numFmtId="0" fontId="31" fillId="3" borderId="1" xfId="3" applyFont="1" applyFill="1" applyBorder="1" applyAlignment="1">
      <alignment horizontal="center" wrapText="1"/>
    </xf>
    <xf numFmtId="0" fontId="32" fillId="0" borderId="1" xfId="3" applyFont="1" applyFill="1" applyBorder="1"/>
    <xf numFmtId="166" fontId="32" fillId="0" borderId="1" xfId="3" applyNumberFormat="1" applyFont="1" applyFill="1" applyBorder="1" applyAlignment="1">
      <alignment horizontal="center"/>
    </xf>
    <xf numFmtId="166" fontId="32" fillId="0" borderId="1" xfId="2" applyNumberFormat="1" applyFont="1" applyFill="1" applyBorder="1" applyAlignment="1">
      <alignment horizontal="center"/>
    </xf>
    <xf numFmtId="0" fontId="32" fillId="0" borderId="1" xfId="2" applyFont="1" applyFill="1" applyBorder="1"/>
    <xf numFmtId="166" fontId="32" fillId="0" borderId="0" xfId="3" applyNumberFormat="1" applyFont="1" applyFill="1" applyBorder="1"/>
    <xf numFmtId="166" fontId="32" fillId="0" borderId="12" xfId="2" applyNumberFormat="1" applyFont="1" applyFill="1" applyBorder="1"/>
    <xf numFmtId="0" fontId="5" fillId="0" borderId="0" xfId="0" applyFont="1" applyAlignment="1"/>
    <xf numFmtId="0" fontId="28" fillId="0" borderId="0" xfId="0" applyFont="1" applyFill="1" applyBorder="1"/>
    <xf numFmtId="165" fontId="28" fillId="0" borderId="0" xfId="6" applyNumberFormat="1" applyFont="1" applyFill="1" applyBorder="1"/>
    <xf numFmtId="0" fontId="13" fillId="0" borderId="1" xfId="0" applyFont="1" applyFill="1" applyBorder="1"/>
    <xf numFmtId="165" fontId="13" fillId="0" borderId="1" xfId="6" applyNumberFormat="1" applyFont="1" applyFill="1" applyBorder="1"/>
    <xf numFmtId="6" fontId="2"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34" fillId="0" borderId="1" xfId="0" applyFont="1" applyBorder="1" applyAlignment="1">
      <alignment vertical="center"/>
    </xf>
    <xf numFmtId="6" fontId="13" fillId="0" borderId="1" xfId="0" applyNumberFormat="1" applyFont="1" applyBorder="1" applyAlignment="1">
      <alignment horizontal="right" vertical="center"/>
    </xf>
    <xf numFmtId="0" fontId="4" fillId="0" borderId="4" xfId="0" applyFont="1" applyFill="1" applyBorder="1" applyAlignment="1">
      <alignment horizontal="center" wrapText="1"/>
    </xf>
    <xf numFmtId="0" fontId="14" fillId="0" borderId="2" xfId="0" applyFont="1" applyBorder="1" applyAlignment="1">
      <alignment horizontal="center" vertical="center" wrapText="1"/>
    </xf>
    <xf numFmtId="0" fontId="28" fillId="0" borderId="0" xfId="0" applyFont="1" applyFill="1"/>
    <xf numFmtId="0" fontId="28" fillId="0" borderId="0" xfId="0" applyFont="1" applyFill="1" applyBorder="1" applyAlignment="1">
      <alignment wrapText="1"/>
    </xf>
    <xf numFmtId="166" fontId="28" fillId="0" borderId="1" xfId="0" applyNumberFormat="1" applyFont="1" applyFill="1" applyBorder="1"/>
    <xf numFmtId="1" fontId="28" fillId="0" borderId="0" xfId="0" applyNumberFormat="1" applyFont="1" applyFill="1" applyBorder="1"/>
    <xf numFmtId="164" fontId="31" fillId="2" borderId="0" xfId="0" applyNumberFormat="1" applyFont="1" applyFill="1" applyBorder="1" applyAlignment="1" applyProtection="1">
      <alignment vertical="center" wrapText="1"/>
    </xf>
    <xf numFmtId="164" fontId="31" fillId="2" borderId="0" xfId="0" applyNumberFormat="1" applyFont="1" applyFill="1" applyBorder="1" applyAlignment="1" applyProtection="1">
      <alignment vertical="center"/>
    </xf>
    <xf numFmtId="0" fontId="23" fillId="0" borderId="0" xfId="0" applyFont="1" applyFill="1"/>
    <xf numFmtId="0" fontId="28" fillId="0" borderId="0" xfId="0" applyFont="1" applyFill="1" applyAlignment="1">
      <alignment wrapText="1"/>
    </xf>
    <xf numFmtId="0" fontId="28" fillId="0" borderId="0" xfId="0" applyFont="1" applyFill="1" applyBorder="1" applyAlignment="1">
      <alignment horizontal="center" vertical="center"/>
    </xf>
    <xf numFmtId="0" fontId="20" fillId="0" borderId="0" xfId="0" applyFont="1" applyFill="1" applyBorder="1" applyAlignment="1">
      <alignment horizontal="left" indent="5"/>
    </xf>
    <xf numFmtId="0" fontId="30" fillId="0" borderId="5" xfId="0" applyFont="1" applyFill="1" applyBorder="1"/>
    <xf numFmtId="0" fontId="30" fillId="0" borderId="1" xfId="0" applyFont="1" applyFill="1" applyBorder="1"/>
    <xf numFmtId="0" fontId="14" fillId="0" borderId="4" xfId="0" applyFont="1" applyBorder="1" applyAlignment="1">
      <alignment horizontal="center" wrapText="1"/>
    </xf>
    <xf numFmtId="3" fontId="18" fillId="0" borderId="1" xfId="0" applyNumberFormat="1" applyFont="1" applyFill="1" applyBorder="1" applyAlignment="1">
      <alignment horizontal="center" vertical="center"/>
    </xf>
    <xf numFmtId="0" fontId="13" fillId="0" borderId="0" xfId="0" applyFont="1" applyFill="1"/>
    <xf numFmtId="6" fontId="36" fillId="0" borderId="1" xfId="0" applyNumberFormat="1" applyFont="1" applyFill="1" applyBorder="1" applyAlignment="1">
      <alignment horizontal="right"/>
    </xf>
    <xf numFmtId="164" fontId="17" fillId="2" borderId="1" xfId="0" applyNumberFormat="1" applyFont="1" applyFill="1" applyBorder="1" applyAlignment="1">
      <alignment horizontal="center"/>
    </xf>
    <xf numFmtId="164" fontId="17" fillId="2" borderId="1" xfId="0" applyNumberFormat="1" applyFont="1" applyFill="1" applyBorder="1" applyAlignment="1">
      <alignment horizontal="center" wrapText="1"/>
    </xf>
    <xf numFmtId="164" fontId="17" fillId="0" borderId="1" xfId="0" applyNumberFormat="1" applyFont="1" applyFill="1" applyBorder="1" applyAlignment="1">
      <alignment horizontal="center" wrapText="1"/>
    </xf>
    <xf numFmtId="16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0" applyNumberFormat="1" applyFont="1" applyFill="1" applyBorder="1" applyAlignment="1">
      <alignment horizontal="center"/>
    </xf>
    <xf numFmtId="6" fontId="18" fillId="0" borderId="1" xfId="0" applyNumberFormat="1" applyFont="1" applyBorder="1" applyAlignment="1">
      <alignment horizontal="right" vertical="center"/>
    </xf>
    <xf numFmtId="164" fontId="31" fillId="2" borderId="0" xfId="0" applyNumberFormat="1" applyFont="1" applyFill="1" applyBorder="1" applyAlignment="1" applyProtection="1"/>
    <xf numFmtId="3"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3" fontId="3" fillId="2" borderId="9" xfId="0" applyNumberFormat="1" applyFont="1" applyFill="1" applyBorder="1" applyAlignment="1">
      <alignment horizontal="center"/>
    </xf>
    <xf numFmtId="165" fontId="3" fillId="2" borderId="9" xfId="0" applyNumberFormat="1" applyFont="1" applyFill="1" applyBorder="1" applyAlignment="1">
      <alignment horizontal="center"/>
    </xf>
    <xf numFmtId="164" fontId="17" fillId="2" borderId="9" xfId="0" applyNumberFormat="1" applyFont="1" applyFill="1" applyBorder="1" applyAlignment="1">
      <alignment horizontal="center"/>
    </xf>
    <xf numFmtId="164" fontId="17" fillId="2" borderId="9" xfId="0" applyNumberFormat="1" applyFont="1" applyFill="1" applyBorder="1" applyAlignment="1">
      <alignment horizontal="center" wrapText="1"/>
    </xf>
    <xf numFmtId="164" fontId="3" fillId="2" borderId="3" xfId="0" applyNumberFormat="1" applyFont="1" applyFill="1" applyBorder="1" applyAlignment="1">
      <alignment horizontal="center"/>
    </xf>
    <xf numFmtId="164" fontId="3" fillId="2" borderId="9" xfId="0" applyNumberFormat="1" applyFont="1" applyFill="1" applyBorder="1" applyAlignment="1">
      <alignment horizontal="center"/>
    </xf>
    <xf numFmtId="0" fontId="2" fillId="0" borderId="3" xfId="0" applyFont="1" applyBorder="1" applyAlignment="1">
      <alignment vertical="center"/>
    </xf>
    <xf numFmtId="0" fontId="2" fillId="0" borderId="3" xfId="0" applyFont="1" applyBorder="1" applyAlignment="1">
      <alignment horizontal="center" vertical="center"/>
    </xf>
    <xf numFmtId="6" fontId="2" fillId="0" borderId="3" xfId="0" applyNumberFormat="1" applyFont="1" applyBorder="1" applyAlignment="1">
      <alignment horizontal="right" vertical="center"/>
    </xf>
    <xf numFmtId="0" fontId="14" fillId="0" borderId="14" xfId="0" applyFont="1" applyBorder="1" applyAlignment="1">
      <alignment horizontal="center" vertical="center" wrapText="1"/>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xf>
    <xf numFmtId="0" fontId="28" fillId="0" borderId="14" xfId="0" applyFont="1" applyFill="1" applyBorder="1" applyAlignment="1">
      <alignment horizontal="center" vertical="center"/>
    </xf>
    <xf numFmtId="0" fontId="4" fillId="0" borderId="14" xfId="0" applyFont="1" applyFill="1" applyBorder="1" applyAlignment="1">
      <alignment horizontal="center" vertical="center"/>
    </xf>
    <xf numFmtId="0" fontId="13" fillId="0" borderId="0" xfId="0" applyFont="1"/>
    <xf numFmtId="0" fontId="13" fillId="0" borderId="15" xfId="0" applyFont="1" applyBorder="1" applyAlignment="1">
      <alignment horizontal="left" vertical="center" wrapText="1" indent="2"/>
    </xf>
    <xf numFmtId="0" fontId="13" fillId="0" borderId="15" xfId="0" applyFont="1" applyBorder="1" applyAlignment="1">
      <alignment horizontal="left" vertical="center" wrapText="1"/>
    </xf>
    <xf numFmtId="0" fontId="13" fillId="0" borderId="15" xfId="0" applyFont="1" applyBorder="1" applyAlignment="1">
      <alignment horizontal="left" vertical="center" wrapText="1" indent="1"/>
    </xf>
    <xf numFmtId="0" fontId="13" fillId="0" borderId="1" xfId="0" applyFont="1" applyBorder="1"/>
    <xf numFmtId="0" fontId="13" fillId="0" borderId="1" xfId="0" applyFont="1" applyBorder="1" applyAlignment="1">
      <alignment horizontal="left" vertical="center" wrapText="1"/>
    </xf>
    <xf numFmtId="0" fontId="13" fillId="0" borderId="1" xfId="0" applyFont="1" applyBorder="1" applyAlignment="1">
      <alignment horizontal="left" vertical="center" wrapText="1" indent="1"/>
    </xf>
    <xf numFmtId="8" fontId="18" fillId="0" borderId="1" xfId="0" applyNumberFormat="1" applyFont="1" applyFill="1" applyBorder="1" applyAlignment="1">
      <alignment horizontal="right" vertical="top"/>
    </xf>
    <xf numFmtId="3" fontId="13" fillId="0" borderId="1" xfId="0" applyNumberFormat="1" applyFont="1" applyFill="1" applyBorder="1" applyAlignment="1">
      <alignment horizontal="center" vertical="center"/>
    </xf>
    <xf numFmtId="0" fontId="2" fillId="0" borderId="10" xfId="0" applyFont="1" applyBorder="1" applyAlignment="1">
      <alignment horizontal="center" vertical="center"/>
    </xf>
    <xf numFmtId="3" fontId="13" fillId="0" borderId="7" xfId="0" applyNumberFormat="1" applyFont="1" applyFill="1" applyBorder="1" applyAlignment="1">
      <alignment horizontal="center" vertical="center"/>
    </xf>
    <xf numFmtId="3" fontId="13" fillId="0" borderId="6" xfId="0" applyNumberFormat="1" applyFont="1" applyFill="1" applyBorder="1" applyAlignment="1">
      <alignment horizontal="center" vertical="center"/>
    </xf>
    <xf numFmtId="3" fontId="13" fillId="0" borderId="5" xfId="0" applyNumberFormat="1" applyFont="1" applyFill="1" applyBorder="1" applyAlignment="1">
      <alignment horizontal="center" vertical="center"/>
    </xf>
    <xf numFmtId="0" fontId="13" fillId="0" borderId="0" xfId="0" applyFont="1" applyAlignment="1">
      <alignment horizontal="left" vertical="center"/>
    </xf>
    <xf numFmtId="0" fontId="29" fillId="0" borderId="0" xfId="0" applyFont="1" applyAlignment="1">
      <alignment horizontal="left" vertical="center"/>
    </xf>
    <xf numFmtId="0" fontId="13" fillId="0" borderId="15" xfId="0" applyFont="1" applyBorder="1" applyAlignment="1">
      <alignment vertical="center" wrapText="1"/>
    </xf>
    <xf numFmtId="6" fontId="18" fillId="0" borderId="7" xfId="0" applyNumberFormat="1" applyFont="1" applyFill="1" applyBorder="1" applyAlignment="1">
      <alignment horizontal="right" vertical="top"/>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11" fillId="0" borderId="11" xfId="4" applyFill="1" applyBorder="1" applyAlignment="1" applyProtection="1">
      <alignment wrapText="1"/>
    </xf>
    <xf numFmtId="0" fontId="5" fillId="0" borderId="0" xfId="0" applyFont="1" applyFill="1" applyBorder="1" applyAlignment="1">
      <alignment wrapText="1"/>
    </xf>
    <xf numFmtId="0" fontId="5" fillId="0" borderId="12" xfId="0" applyFont="1" applyFill="1" applyBorder="1" applyAlignment="1">
      <alignment wrapText="1"/>
    </xf>
    <xf numFmtId="0" fontId="32" fillId="0" borderId="13" xfId="1" applyFont="1" applyBorder="1" applyAlignment="1" applyProtection="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31" fillId="0" borderId="1" xfId="5" applyFont="1" applyFill="1" applyBorder="1" applyAlignment="1">
      <alignment horizontal="center"/>
    </xf>
    <xf numFmtId="0" fontId="5" fillId="0" borderId="1" xfId="0" applyFont="1" applyBorder="1" applyAlignment="1">
      <alignment horizontal="center"/>
    </xf>
    <xf numFmtId="0" fontId="32" fillId="0" borderId="11" xfId="1" applyFont="1" applyBorder="1" applyAlignment="1" applyProtection="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11" fillId="0" borderId="11" xfId="4" applyBorder="1" applyAlignment="1" applyProtection="1">
      <alignment wrapText="1"/>
    </xf>
    <xf numFmtId="0" fontId="5" fillId="0" borderId="0" xfId="0" applyFont="1" applyBorder="1" applyAlignment="1">
      <alignment wrapText="1"/>
    </xf>
    <xf numFmtId="0" fontId="5" fillId="0" borderId="12" xfId="0" applyFont="1" applyBorder="1" applyAlignment="1">
      <alignment wrapText="1"/>
    </xf>
    <xf numFmtId="0" fontId="32" fillId="0" borderId="11" xfId="1" applyFont="1" applyFill="1" applyBorder="1" applyAlignment="1" applyProtection="1">
      <alignment horizontal="left" vertical="top" wrapText="1"/>
    </xf>
    <xf numFmtId="0" fontId="5" fillId="0" borderId="13"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31" fillId="0" borderId="1" xfId="3" applyFont="1" applyFill="1" applyBorder="1" applyAlignment="1">
      <alignment horizontal="center"/>
    </xf>
    <xf numFmtId="49" fontId="32" fillId="0" borderId="11" xfId="1" applyNumberFormat="1" applyFont="1" applyFill="1" applyBorder="1" applyAlignment="1" applyProtection="1">
      <alignment horizontal="left" vertical="top" wrapText="1"/>
    </xf>
    <xf numFmtId="49" fontId="32" fillId="0" borderId="0" xfId="1" applyNumberFormat="1" applyFont="1" applyFill="1" applyBorder="1" applyAlignment="1" applyProtection="1">
      <alignment horizontal="left" vertical="top" wrapText="1"/>
    </xf>
    <xf numFmtId="49" fontId="32" fillId="0" borderId="12" xfId="1" applyNumberFormat="1" applyFont="1" applyFill="1" applyBorder="1" applyAlignment="1" applyProtection="1">
      <alignment horizontal="left" vertical="top" wrapText="1"/>
    </xf>
    <xf numFmtId="0" fontId="32" fillId="0" borderId="11" xfId="3" applyFont="1" applyFill="1" applyBorder="1" applyAlignment="1">
      <alignment horizontal="left" vertical="top" wrapText="1"/>
    </xf>
    <xf numFmtId="0" fontId="32" fillId="0" borderId="0" xfId="3" applyFont="1" applyFill="1" applyBorder="1" applyAlignment="1">
      <alignment horizontal="left" vertical="top" wrapText="1"/>
    </xf>
    <xf numFmtId="0" fontId="32" fillId="0" borderId="12" xfId="3" applyFont="1" applyFill="1" applyBorder="1" applyAlignment="1">
      <alignment horizontal="left" vertical="top" wrapText="1"/>
    </xf>
    <xf numFmtId="0" fontId="26" fillId="0" borderId="0" xfId="0" applyFont="1" applyAlignment="1">
      <alignment horizontal="left" vertical="top" wrapText="1"/>
    </xf>
    <xf numFmtId="0" fontId="4" fillId="0" borderId="1" xfId="0" applyFont="1" applyFill="1" applyBorder="1" applyAlignment="1">
      <alignment horizontal="center" vertical="center"/>
    </xf>
    <xf numFmtId="0" fontId="14" fillId="0" borderId="1" xfId="0" applyFont="1" applyBorder="1" applyAlignment="1">
      <alignment horizontal="center" wrapText="1"/>
    </xf>
    <xf numFmtId="0" fontId="14" fillId="0" borderId="9" xfId="0" applyFont="1" applyBorder="1" applyAlignment="1">
      <alignment horizontal="center" wrapText="1"/>
    </xf>
    <xf numFmtId="3" fontId="2" fillId="0" borderId="1" xfId="0" applyNumberFormat="1" applyFont="1" applyBorder="1" applyAlignment="1">
      <alignment horizontal="center" vertical="center"/>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14" xfId="0" applyFont="1" applyFill="1" applyBorder="1" applyAlignment="1">
      <alignment horizontal="center"/>
    </xf>
    <xf numFmtId="3" fontId="17" fillId="0" borderId="7" xfId="0" applyNumberFormat="1" applyFont="1" applyFill="1" applyBorder="1" applyAlignment="1">
      <alignment horizontal="center" vertical="center"/>
    </xf>
    <xf numFmtId="3" fontId="17" fillId="0" borderId="6" xfId="0" applyNumberFormat="1" applyFont="1" applyFill="1" applyBorder="1" applyAlignment="1">
      <alignment horizontal="center" vertical="center"/>
    </xf>
    <xf numFmtId="3" fontId="17" fillId="0" borderId="5"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6" fillId="0" borderId="0" xfId="0" applyFont="1" applyAlignment="1">
      <alignment horizontal="left" vertical="center"/>
    </xf>
    <xf numFmtId="3" fontId="19" fillId="0" borderId="1" xfId="0" applyNumberFormat="1" applyFont="1" applyBorder="1" applyAlignment="1">
      <alignment horizontal="center" vertical="center"/>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ls.gov/oes/current/naics3_326000.htm" TargetMode="External"/><Relationship Id="rId1" Type="http://schemas.openxmlformats.org/officeDocument/2006/relationships/hyperlink" Target="https://www.opm.gov/policy-data-oversight/pay-leave/salaries-wages/salary-tables/19Tables/html/GS_h.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E20" sqref="E20"/>
    </sheetView>
  </sheetViews>
  <sheetFormatPr defaultColWidth="9.1796875" defaultRowHeight="15.5" x14ac:dyDescent="0.35"/>
  <cols>
    <col min="1" max="16384" width="9.1796875" style="56"/>
  </cols>
  <sheetData>
    <row r="1" spans="1:17" ht="15.75" customHeight="1" x14ac:dyDescent="0.35">
      <c r="A1" s="150" t="s">
        <v>13</v>
      </c>
      <c r="B1" s="150"/>
      <c r="C1" s="150"/>
      <c r="D1" s="150"/>
      <c r="E1" s="150"/>
      <c r="F1" s="150"/>
      <c r="G1" s="150"/>
      <c r="H1" s="150"/>
      <c r="I1" s="150"/>
      <c r="J1" s="150"/>
      <c r="K1" s="150"/>
      <c r="L1" s="150"/>
      <c r="M1" s="150"/>
      <c r="N1" s="150"/>
      <c r="O1" s="150"/>
      <c r="P1" s="150"/>
      <c r="Q1" s="150"/>
    </row>
    <row r="2" spans="1:17" x14ac:dyDescent="0.35">
      <c r="A2" s="148" t="s">
        <v>14</v>
      </c>
      <c r="B2" s="149"/>
      <c r="C2" s="149"/>
      <c r="D2" s="149"/>
      <c r="E2" s="149"/>
      <c r="F2" s="149"/>
      <c r="G2" s="149"/>
      <c r="H2" s="149"/>
      <c r="I2" s="149"/>
      <c r="J2" s="149"/>
      <c r="K2" s="149"/>
      <c r="L2" s="149"/>
      <c r="M2" s="149"/>
      <c r="N2" s="149"/>
      <c r="O2" s="149"/>
      <c r="P2" s="149"/>
      <c r="Q2" s="149"/>
    </row>
    <row r="3" spans="1:17" x14ac:dyDescent="0.35">
      <c r="A3" s="148" t="s">
        <v>116</v>
      </c>
      <c r="B3" s="149"/>
      <c r="C3" s="149"/>
      <c r="D3" s="149"/>
      <c r="E3" s="149"/>
      <c r="F3" s="149"/>
      <c r="G3" s="149"/>
      <c r="H3" s="149"/>
      <c r="I3" s="149"/>
      <c r="J3" s="149"/>
      <c r="K3" s="149"/>
      <c r="L3" s="149"/>
      <c r="M3" s="149"/>
      <c r="N3" s="149"/>
      <c r="O3" s="149"/>
      <c r="P3" s="149"/>
      <c r="Q3" s="149"/>
    </row>
    <row r="4" spans="1:17" x14ac:dyDescent="0.35">
      <c r="A4" s="4"/>
    </row>
    <row r="5" spans="1:17" x14ac:dyDescent="0.35">
      <c r="A5" s="5" t="s">
        <v>49</v>
      </c>
    </row>
    <row r="6" spans="1:17" x14ac:dyDescent="0.35">
      <c r="A6" s="4" t="s">
        <v>117</v>
      </c>
    </row>
    <row r="7" spans="1:17" x14ac:dyDescent="0.35">
      <c r="A7" s="1"/>
    </row>
    <row r="8" spans="1:17" x14ac:dyDescent="0.35">
      <c r="A8" s="57" t="s">
        <v>50</v>
      </c>
    </row>
    <row r="9" spans="1:17" x14ac:dyDescent="0.35">
      <c r="A9" s="4" t="s">
        <v>118</v>
      </c>
    </row>
    <row r="11" spans="1:17" x14ac:dyDescent="0.35">
      <c r="A11" s="3" t="s">
        <v>51</v>
      </c>
      <c r="B11" s="3"/>
    </row>
    <row r="12" spans="1:17" x14ac:dyDescent="0.35">
      <c r="A12" s="2" t="s">
        <v>119</v>
      </c>
    </row>
    <row r="14" spans="1:17" x14ac:dyDescent="0.35">
      <c r="A14" s="57" t="s">
        <v>52</v>
      </c>
    </row>
    <row r="15" spans="1:17" x14ac:dyDescent="0.35">
      <c r="A15" s="2" t="s">
        <v>120</v>
      </c>
    </row>
    <row r="16" spans="1:17" x14ac:dyDescent="0.35">
      <c r="A16" s="1"/>
    </row>
  </sheetData>
  <mergeCells count="3">
    <mergeCell ref="A2:Q2"/>
    <mergeCell ref="A3:Q3"/>
    <mergeCell ref="A1:Q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0"/>
  <sheetViews>
    <sheetView zoomScaleNormal="100" workbookViewId="0">
      <selection activeCell="A19" sqref="A19"/>
    </sheetView>
  </sheetViews>
  <sheetFormatPr defaultColWidth="9.1796875" defaultRowHeight="14" x14ac:dyDescent="0.3"/>
  <cols>
    <col min="1" max="1" width="68.81640625" style="89" bestFit="1" customWidth="1"/>
    <col min="2" max="2" width="10.26953125" style="89" customWidth="1"/>
    <col min="3" max="3" width="11.26953125" style="89" customWidth="1"/>
    <col min="4" max="4" width="10.26953125" style="89" customWidth="1"/>
    <col min="5" max="5" width="11.81640625" style="89" customWidth="1"/>
    <col min="6" max="8" width="10.26953125" style="89" customWidth="1"/>
    <col min="9" max="10" width="13" style="89" customWidth="1"/>
    <col min="11" max="11" width="13.7265625" style="89" bestFit="1" customWidth="1"/>
    <col min="12" max="16384" width="9.1796875" style="89"/>
  </cols>
  <sheetData>
    <row r="1" spans="1:12" ht="15" x14ac:dyDescent="0.3">
      <c r="A1" s="3" t="s">
        <v>206</v>
      </c>
      <c r="B1" s="54"/>
      <c r="C1" s="54"/>
      <c r="D1" s="54"/>
      <c r="E1" s="54"/>
      <c r="F1" s="54"/>
      <c r="G1" s="54"/>
      <c r="H1" s="54"/>
      <c r="I1" s="54"/>
    </row>
    <row r="2" spans="1:12" ht="15.5" x14ac:dyDescent="0.3">
      <c r="A2" s="2"/>
      <c r="B2" s="54"/>
      <c r="C2" s="54"/>
      <c r="D2" s="54"/>
      <c r="E2" s="54"/>
      <c r="F2" s="54"/>
      <c r="G2" s="54"/>
      <c r="H2" s="54"/>
      <c r="I2" s="54"/>
    </row>
    <row r="3" spans="1:12" x14ac:dyDescent="0.3">
      <c r="A3" s="178" t="s">
        <v>12</v>
      </c>
      <c r="B3" s="88" t="s">
        <v>73</v>
      </c>
      <c r="C3" s="88" t="s">
        <v>74</v>
      </c>
      <c r="D3" s="88" t="s">
        <v>75</v>
      </c>
      <c r="E3" s="88" t="s">
        <v>77</v>
      </c>
      <c r="F3" s="88" t="s">
        <v>100</v>
      </c>
      <c r="G3" s="88" t="s">
        <v>102</v>
      </c>
      <c r="H3" s="88" t="s">
        <v>80</v>
      </c>
      <c r="I3" s="88" t="s">
        <v>83</v>
      </c>
    </row>
    <row r="4" spans="1:12" ht="39" x14ac:dyDescent="0.3">
      <c r="A4" s="178"/>
      <c r="B4" s="101" t="s">
        <v>98</v>
      </c>
      <c r="C4" s="101" t="s">
        <v>99</v>
      </c>
      <c r="D4" s="101" t="s">
        <v>76</v>
      </c>
      <c r="E4" s="101" t="s">
        <v>104</v>
      </c>
      <c r="F4" s="101" t="s">
        <v>101</v>
      </c>
      <c r="G4" s="101" t="s">
        <v>103</v>
      </c>
      <c r="H4" s="101" t="s">
        <v>81</v>
      </c>
      <c r="I4" s="101" t="s">
        <v>105</v>
      </c>
    </row>
    <row r="5" spans="1:12" ht="14.5" thickBot="1" x14ac:dyDescent="0.35">
      <c r="A5" s="179"/>
      <c r="B5" s="125"/>
      <c r="C5" s="125"/>
      <c r="D5" s="125" t="s">
        <v>29</v>
      </c>
      <c r="E5" s="125"/>
      <c r="F5" s="125" t="s">
        <v>78</v>
      </c>
      <c r="G5" s="125" t="s">
        <v>79</v>
      </c>
      <c r="H5" s="125" t="s">
        <v>82</v>
      </c>
      <c r="I5" s="125"/>
      <c r="K5" s="177" t="s">
        <v>165</v>
      </c>
      <c r="L5" s="177"/>
    </row>
    <row r="6" spans="1:12" ht="14.5" thickTop="1" x14ac:dyDescent="0.3">
      <c r="A6" s="122" t="s">
        <v>84</v>
      </c>
      <c r="B6" s="123" t="s">
        <v>11</v>
      </c>
      <c r="C6" s="123"/>
      <c r="D6" s="123"/>
      <c r="E6" s="123"/>
      <c r="F6" s="123"/>
      <c r="G6" s="123"/>
      <c r="H6" s="123"/>
      <c r="I6" s="124"/>
      <c r="K6" s="80" t="s">
        <v>22</v>
      </c>
      <c r="L6" s="91">
        <f>Inputs!D16</f>
        <v>49.44</v>
      </c>
    </row>
    <row r="7" spans="1:12" ht="15.5" x14ac:dyDescent="0.3">
      <c r="A7" s="32" t="s">
        <v>85</v>
      </c>
      <c r="B7" s="40">
        <v>4</v>
      </c>
      <c r="C7" s="40">
        <v>1</v>
      </c>
      <c r="D7" s="40">
        <f>B7*C7</f>
        <v>4</v>
      </c>
      <c r="E7" s="40">
        <v>3</v>
      </c>
      <c r="F7" s="40">
        <f>D7*E7</f>
        <v>12</v>
      </c>
      <c r="G7" s="40">
        <f>F7*0.05</f>
        <v>0.60000000000000009</v>
      </c>
      <c r="H7" s="40">
        <f>F7*0.1</f>
        <v>1.2000000000000002</v>
      </c>
      <c r="I7" s="83">
        <f>(F7*$L$6)+(G7*$L$7)+(H7*$L$8)</f>
        <v>665.37</v>
      </c>
      <c r="K7" s="80" t="s">
        <v>20</v>
      </c>
      <c r="L7" s="91">
        <f>Inputs!D17</f>
        <v>66.63000000000001</v>
      </c>
    </row>
    <row r="8" spans="1:12" ht="15.5" x14ac:dyDescent="0.3">
      <c r="A8" s="32" t="s">
        <v>113</v>
      </c>
      <c r="B8" s="40"/>
      <c r="C8" s="40"/>
      <c r="D8" s="40"/>
      <c r="E8" s="40"/>
      <c r="F8" s="40"/>
      <c r="G8" s="40"/>
      <c r="H8" s="40"/>
      <c r="I8" s="84"/>
      <c r="K8" s="81" t="s">
        <v>21</v>
      </c>
      <c r="L8" s="91">
        <f>Inputs!D18</f>
        <v>26.76</v>
      </c>
    </row>
    <row r="9" spans="1:12" x14ac:dyDescent="0.3">
      <c r="A9" s="32" t="s">
        <v>114</v>
      </c>
      <c r="B9" s="40" t="s">
        <v>11</v>
      </c>
      <c r="C9" s="40"/>
      <c r="D9" s="40"/>
      <c r="E9" s="40"/>
      <c r="F9" s="40"/>
      <c r="G9" s="40"/>
      <c r="H9" s="40"/>
      <c r="I9" s="82"/>
    </row>
    <row r="10" spans="1:12" ht="15.5" x14ac:dyDescent="0.3">
      <c r="A10" s="32" t="s">
        <v>86</v>
      </c>
      <c r="B10" s="40" t="s">
        <v>11</v>
      </c>
      <c r="C10" s="40"/>
      <c r="D10" s="40"/>
      <c r="E10" s="40"/>
      <c r="F10" s="40"/>
      <c r="G10" s="40"/>
      <c r="H10" s="40"/>
      <c r="I10" s="84"/>
    </row>
    <row r="11" spans="1:12" x14ac:dyDescent="0.3">
      <c r="A11" s="32" t="s">
        <v>87</v>
      </c>
      <c r="B11" s="40" t="s">
        <v>11</v>
      </c>
      <c r="C11" s="40"/>
      <c r="D11" s="40"/>
      <c r="E11" s="40"/>
      <c r="F11" s="40"/>
      <c r="G11" s="40"/>
      <c r="H11" s="40"/>
      <c r="I11" s="84"/>
    </row>
    <row r="12" spans="1:12" x14ac:dyDescent="0.3">
      <c r="A12" s="32" t="s">
        <v>88</v>
      </c>
      <c r="B12" s="40" t="s">
        <v>11</v>
      </c>
      <c r="C12" s="40"/>
      <c r="D12" s="40"/>
      <c r="E12" s="40"/>
      <c r="F12" s="40"/>
      <c r="G12" s="40"/>
      <c r="H12" s="40"/>
      <c r="I12" s="84"/>
    </row>
    <row r="13" spans="1:12" x14ac:dyDescent="0.3">
      <c r="A13" s="32" t="s">
        <v>89</v>
      </c>
      <c r="B13" s="40" t="s">
        <v>11</v>
      </c>
      <c r="C13" s="40"/>
      <c r="D13" s="40"/>
      <c r="E13" s="40"/>
      <c r="F13" s="40"/>
      <c r="G13" s="40"/>
      <c r="H13" s="40"/>
      <c r="I13" s="82"/>
    </row>
    <row r="14" spans="1:12" ht="15.5" x14ac:dyDescent="0.3">
      <c r="A14" s="32" t="s">
        <v>90</v>
      </c>
      <c r="B14" s="40">
        <v>2</v>
      </c>
      <c r="C14" s="40">
        <v>1</v>
      </c>
      <c r="D14" s="40">
        <f>B14*C14</f>
        <v>2</v>
      </c>
      <c r="E14" s="40">
        <v>3</v>
      </c>
      <c r="F14" s="40">
        <f>D14*E14</f>
        <v>6</v>
      </c>
      <c r="G14" s="40">
        <f>F14*0.05</f>
        <v>0.30000000000000004</v>
      </c>
      <c r="H14" s="40">
        <f>F14*0.1</f>
        <v>0.60000000000000009</v>
      </c>
      <c r="I14" s="83">
        <f>(F14*$L$6)+(G14*$L$7)+(H14*$L$8)</f>
        <v>332.685</v>
      </c>
    </row>
    <row r="15" spans="1:12" x14ac:dyDescent="0.3">
      <c r="A15" s="32" t="s">
        <v>91</v>
      </c>
      <c r="B15" s="40" t="s">
        <v>11</v>
      </c>
      <c r="C15" s="40"/>
      <c r="D15" s="40"/>
      <c r="E15" s="40"/>
      <c r="F15" s="40"/>
      <c r="G15" s="40"/>
      <c r="H15" s="40"/>
      <c r="I15" s="84"/>
    </row>
    <row r="16" spans="1:12" x14ac:dyDescent="0.3">
      <c r="A16" s="32" t="s">
        <v>92</v>
      </c>
      <c r="B16" s="40" t="s">
        <v>11</v>
      </c>
      <c r="C16" s="40"/>
      <c r="D16" s="40"/>
      <c r="E16" s="40"/>
      <c r="F16" s="40"/>
      <c r="G16" s="40"/>
      <c r="H16" s="40"/>
      <c r="I16" s="84"/>
    </row>
    <row r="17" spans="1:9" x14ac:dyDescent="0.3">
      <c r="A17" s="32" t="s">
        <v>93</v>
      </c>
      <c r="B17" s="40"/>
      <c r="C17" s="40"/>
      <c r="D17" s="40"/>
      <c r="E17" s="40"/>
      <c r="F17" s="40"/>
      <c r="G17" s="40"/>
      <c r="H17" s="40"/>
      <c r="I17" s="84"/>
    </row>
    <row r="18" spans="1:9" ht="15.5" x14ac:dyDescent="0.3">
      <c r="A18" s="32" t="s">
        <v>94</v>
      </c>
      <c r="B18" s="40">
        <v>4</v>
      </c>
      <c r="C18" s="40">
        <v>2</v>
      </c>
      <c r="D18" s="40">
        <f>B18*C18</f>
        <v>8</v>
      </c>
      <c r="E18" s="40">
        <v>3</v>
      </c>
      <c r="F18" s="40">
        <f>D18*E18</f>
        <v>24</v>
      </c>
      <c r="G18" s="40">
        <f>F18*0.05</f>
        <v>1.2000000000000002</v>
      </c>
      <c r="H18" s="40">
        <f>F18*0.1</f>
        <v>2.4000000000000004</v>
      </c>
      <c r="I18" s="83">
        <f>(F18*$L$6)+(G18*$L$7)+(H18*$L$8)</f>
        <v>1330.74</v>
      </c>
    </row>
    <row r="19" spans="1:9" ht="15.5" x14ac:dyDescent="0.3">
      <c r="A19" s="32" t="s">
        <v>212</v>
      </c>
      <c r="B19" s="40"/>
      <c r="C19" s="40"/>
      <c r="D19" s="40"/>
      <c r="E19" s="40"/>
      <c r="F19" s="192">
        <f>ROUNDUP(SUM(F6:H18),-1)</f>
        <v>50</v>
      </c>
      <c r="G19" s="192"/>
      <c r="H19" s="192"/>
      <c r="I19" s="112">
        <f>ROUNDUP(SUM(I6:I18),-2)</f>
        <v>2400</v>
      </c>
    </row>
    <row r="20" spans="1:9" ht="15.5" x14ac:dyDescent="0.3">
      <c r="A20" s="2"/>
      <c r="B20" s="54"/>
      <c r="C20" s="54"/>
      <c r="D20" s="54"/>
      <c r="E20" s="54"/>
      <c r="F20" s="54"/>
      <c r="G20" s="54"/>
      <c r="H20" s="54"/>
      <c r="I20" s="54"/>
    </row>
    <row r="21" spans="1:9" x14ac:dyDescent="0.3">
      <c r="A21" s="55" t="s">
        <v>10</v>
      </c>
      <c r="B21" s="54"/>
      <c r="C21" s="54"/>
      <c r="D21" s="54"/>
      <c r="E21" s="54"/>
      <c r="F21" s="54"/>
      <c r="G21" s="54"/>
      <c r="H21" s="54"/>
      <c r="I21" s="54"/>
    </row>
    <row r="22" spans="1:9" ht="15.5" x14ac:dyDescent="0.3">
      <c r="A22" s="37" t="s">
        <v>155</v>
      </c>
      <c r="B22" s="54"/>
      <c r="C22" s="54"/>
      <c r="D22" s="54"/>
      <c r="E22" s="54"/>
      <c r="F22" s="54"/>
      <c r="G22" s="54"/>
      <c r="H22" s="54"/>
      <c r="I22" s="54"/>
    </row>
    <row r="23" spans="1:9" ht="35.25" customHeight="1" x14ac:dyDescent="0.3">
      <c r="A23" s="176" t="s">
        <v>209</v>
      </c>
      <c r="B23" s="176"/>
      <c r="C23" s="176"/>
      <c r="D23" s="176"/>
      <c r="E23" s="176"/>
      <c r="F23" s="176"/>
      <c r="G23" s="176"/>
      <c r="H23" s="176"/>
      <c r="I23" s="176"/>
    </row>
    <row r="24" spans="1:9" ht="15.5" x14ac:dyDescent="0.3">
      <c r="A24" s="37" t="s">
        <v>210</v>
      </c>
      <c r="B24" s="54"/>
      <c r="C24" s="54"/>
      <c r="D24" s="54"/>
      <c r="E24" s="54"/>
      <c r="F24" s="54"/>
      <c r="G24" s="54"/>
      <c r="H24" s="54"/>
      <c r="I24" s="54"/>
    </row>
    <row r="25" spans="1:9" ht="15.5" x14ac:dyDescent="0.3">
      <c r="A25" s="37" t="s">
        <v>112</v>
      </c>
      <c r="B25" s="54"/>
      <c r="C25" s="54"/>
      <c r="D25" s="54"/>
      <c r="E25" s="54"/>
      <c r="F25" s="54"/>
      <c r="G25" s="54"/>
      <c r="H25" s="54"/>
      <c r="I25" s="54"/>
    </row>
    <row r="26" spans="1:9" ht="15.5" x14ac:dyDescent="0.3">
      <c r="A26" s="37" t="s">
        <v>95</v>
      </c>
      <c r="B26" s="54"/>
      <c r="C26" s="54"/>
      <c r="D26" s="54"/>
      <c r="E26" s="54"/>
      <c r="F26" s="54"/>
      <c r="G26" s="54"/>
      <c r="H26" s="54"/>
      <c r="I26" s="54"/>
    </row>
    <row r="27" spans="1:9" ht="15.5" x14ac:dyDescent="0.3">
      <c r="A27" s="37" t="s">
        <v>96</v>
      </c>
      <c r="B27" s="54"/>
      <c r="C27" s="54"/>
      <c r="D27" s="54"/>
      <c r="E27" s="54"/>
      <c r="F27" s="54"/>
      <c r="G27" s="54"/>
      <c r="H27" s="54"/>
      <c r="I27" s="54"/>
    </row>
    <row r="28" spans="1:9" ht="15.5" x14ac:dyDescent="0.3">
      <c r="A28" s="37" t="s">
        <v>97</v>
      </c>
      <c r="B28" s="54"/>
      <c r="C28" s="54"/>
      <c r="D28" s="54"/>
      <c r="E28" s="54"/>
      <c r="F28" s="54"/>
      <c r="G28" s="54"/>
      <c r="H28" s="54"/>
      <c r="I28" s="54"/>
    </row>
    <row r="29" spans="1:9" ht="15.5" x14ac:dyDescent="0.3">
      <c r="A29" s="37" t="s">
        <v>115</v>
      </c>
      <c r="B29" s="54"/>
      <c r="C29" s="54"/>
      <c r="D29" s="54"/>
      <c r="E29" s="54"/>
      <c r="F29" s="54"/>
      <c r="G29" s="54"/>
      <c r="H29" s="54"/>
      <c r="I29" s="54"/>
    </row>
    <row r="30" spans="1:9" ht="15.5" x14ac:dyDescent="0.3">
      <c r="A30" s="2"/>
      <c r="B30" s="54"/>
      <c r="C30" s="54"/>
      <c r="D30" s="54"/>
      <c r="E30" s="54"/>
      <c r="F30" s="54"/>
      <c r="G30" s="54"/>
      <c r="H30" s="54"/>
      <c r="I30" s="54"/>
    </row>
  </sheetData>
  <mergeCells count="4">
    <mergeCell ref="A3:A5"/>
    <mergeCell ref="K5:L5"/>
    <mergeCell ref="F19:H19"/>
    <mergeCell ref="A23:I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selection activeCell="E8" sqref="E8"/>
    </sheetView>
  </sheetViews>
  <sheetFormatPr defaultColWidth="9.1796875" defaultRowHeight="14" x14ac:dyDescent="0.3"/>
  <cols>
    <col min="1" max="1" width="9.1796875" style="54"/>
    <col min="2" max="8" width="12.1796875" style="54" customWidth="1"/>
    <col min="9" max="16384" width="9.1796875" style="54"/>
  </cols>
  <sheetData>
    <row r="1" spans="1:8" ht="15.75" customHeight="1" x14ac:dyDescent="0.3">
      <c r="A1" s="113" t="s">
        <v>205</v>
      </c>
      <c r="B1" s="113"/>
      <c r="C1" s="113"/>
      <c r="D1" s="113"/>
      <c r="E1" s="113"/>
      <c r="F1" s="113"/>
      <c r="G1" s="113"/>
      <c r="H1" s="113"/>
    </row>
    <row r="2" spans="1:8" ht="16.5" customHeight="1" x14ac:dyDescent="0.3">
      <c r="A2" s="113"/>
      <c r="B2" s="113"/>
      <c r="C2" s="113"/>
      <c r="D2" s="113"/>
      <c r="E2" s="113"/>
      <c r="F2" s="113"/>
      <c r="G2" s="113"/>
      <c r="H2" s="113"/>
    </row>
    <row r="3" spans="1:8" ht="26.5" thickBot="1" x14ac:dyDescent="0.35">
      <c r="A3" s="118" t="s">
        <v>38</v>
      </c>
      <c r="B3" s="119" t="s">
        <v>39</v>
      </c>
      <c r="C3" s="119" t="s">
        <v>41</v>
      </c>
      <c r="D3" s="119" t="s">
        <v>40</v>
      </c>
      <c r="E3" s="119" t="s">
        <v>46</v>
      </c>
      <c r="F3" s="119" t="s">
        <v>43</v>
      </c>
      <c r="G3" s="119" t="s">
        <v>47</v>
      </c>
      <c r="H3" s="119" t="s">
        <v>44</v>
      </c>
    </row>
    <row r="4" spans="1:8" ht="14.5" thickTop="1" x14ac:dyDescent="0.3">
      <c r="A4" s="120">
        <v>1</v>
      </c>
      <c r="B4" s="114">
        <f>SUM('TBL5-EPAY1'!F6:F18)</f>
        <v>50</v>
      </c>
      <c r="C4" s="114">
        <f>SUM('TBL5-EPAY1'!G6:G18)</f>
        <v>2.5</v>
      </c>
      <c r="D4" s="114">
        <f>SUM('TBL5-EPAY1'!H6:H18)</f>
        <v>5</v>
      </c>
      <c r="E4" s="114">
        <f>SUM(B4:D4)</f>
        <v>57.5</v>
      </c>
      <c r="F4" s="115">
        <f>'TBL5-EPAY1'!I19</f>
        <v>2800</v>
      </c>
      <c r="G4" s="115">
        <v>0</v>
      </c>
      <c r="H4" s="115">
        <f>+F4+G4</f>
        <v>2800</v>
      </c>
    </row>
    <row r="5" spans="1:8" x14ac:dyDescent="0.3">
      <c r="A5" s="108">
        <v>2</v>
      </c>
      <c r="B5" s="109">
        <f>SUM('TBL6-EPAY2'!F6:F18)</f>
        <v>42</v>
      </c>
      <c r="C5" s="109">
        <f>SUM('TBL6-EPAY2'!G6:G18)</f>
        <v>2.1000000000000005</v>
      </c>
      <c r="D5" s="109">
        <f>SUM('TBL6-EPAY2'!H6:H18)</f>
        <v>4.2000000000000011</v>
      </c>
      <c r="E5" s="114">
        <f t="shared" ref="E5:E6" si="0">SUM(B5:D5)</f>
        <v>48.300000000000004</v>
      </c>
      <c r="F5" s="110">
        <f>'TBL6-EPAY2'!I19</f>
        <v>2400</v>
      </c>
      <c r="G5" s="110">
        <v>0</v>
      </c>
      <c r="H5" s="115">
        <f>+F5+G5</f>
        <v>2400</v>
      </c>
    </row>
    <row r="6" spans="1:8" ht="14.5" thickBot="1" x14ac:dyDescent="0.35">
      <c r="A6" s="121">
        <v>3</v>
      </c>
      <c r="B6" s="116">
        <f>SUM('TBL7-EPAY3'!F6:F18)</f>
        <v>42</v>
      </c>
      <c r="C6" s="116">
        <f>SUM('TBL7-EPAY3'!G6:G18)</f>
        <v>2.1000000000000005</v>
      </c>
      <c r="D6" s="116">
        <f>SUM('TBL7-EPAY3'!H6:H18)</f>
        <v>4.2000000000000011</v>
      </c>
      <c r="E6" s="116">
        <f t="shared" si="0"/>
        <v>48.300000000000004</v>
      </c>
      <c r="F6" s="117">
        <f>'TBL7-EPAY3'!I19</f>
        <v>2400</v>
      </c>
      <c r="G6" s="117">
        <v>0</v>
      </c>
      <c r="H6" s="117">
        <f>+F6+G6</f>
        <v>2400</v>
      </c>
    </row>
    <row r="7" spans="1:8" ht="14.5" thickTop="1" x14ac:dyDescent="0.3">
      <c r="A7" s="120" t="s">
        <v>25</v>
      </c>
      <c r="B7" s="114">
        <f t="shared" ref="B7:H7" si="1">SUM(B4:B6)</f>
        <v>134</v>
      </c>
      <c r="C7" s="114">
        <f t="shared" si="1"/>
        <v>6.7000000000000011</v>
      </c>
      <c r="D7" s="114">
        <f t="shared" si="1"/>
        <v>13.400000000000002</v>
      </c>
      <c r="E7" s="114">
        <f t="shared" si="1"/>
        <v>154.10000000000002</v>
      </c>
      <c r="F7" s="115">
        <f t="shared" si="1"/>
        <v>7600</v>
      </c>
      <c r="G7" s="115">
        <f t="shared" si="1"/>
        <v>0</v>
      </c>
      <c r="H7" s="115">
        <f t="shared" si="1"/>
        <v>7600</v>
      </c>
    </row>
    <row r="8" spans="1:8" x14ac:dyDescent="0.3">
      <c r="A8" s="108" t="s">
        <v>45</v>
      </c>
      <c r="B8" s="109">
        <f>AVERAGE(B4:B6)</f>
        <v>44.666666666666664</v>
      </c>
      <c r="C8" s="109">
        <f>AVERAGE(C4:C6)</f>
        <v>2.2333333333333338</v>
      </c>
      <c r="D8" s="109">
        <f>AVERAGE(D4:D6)</f>
        <v>4.4666666666666677</v>
      </c>
      <c r="E8" s="109">
        <f>AVERAGE(E4:E6)</f>
        <v>51.366666666666674</v>
      </c>
      <c r="F8" s="110">
        <f>ROUND(AVERAGE(F4:F6),-2)</f>
        <v>2500</v>
      </c>
      <c r="G8" s="110">
        <f>AVERAGE(G4:G6)</f>
        <v>0</v>
      </c>
      <c r="H8" s="110">
        <f>ROUND(AVERAGE(H4:H6),-2)</f>
        <v>2500</v>
      </c>
    </row>
  </sheetData>
  <pageMargins left="0.7" right="0.7" top="0.75" bottom="0.75" header="0.3" footer="0.3"/>
  <ignoredErrors>
    <ignoredError sqref="F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3"/>
  <sheetViews>
    <sheetView topLeftCell="A11" zoomScaleNormal="100" workbookViewId="0">
      <selection activeCell="G10" sqref="G10"/>
    </sheetView>
  </sheetViews>
  <sheetFormatPr defaultColWidth="9.1796875" defaultRowHeight="15.5" x14ac:dyDescent="0.35"/>
  <cols>
    <col min="1" max="1" width="9.1796875" style="56" customWidth="1"/>
    <col min="2" max="2" width="34.54296875" style="56" customWidth="1"/>
    <col min="3" max="3" width="26.453125" style="56" customWidth="1"/>
    <col min="4" max="4" width="22.7265625" style="56" customWidth="1"/>
    <col min="5" max="16384" width="9.1796875" style="56"/>
  </cols>
  <sheetData>
    <row r="2" spans="1:7" x14ac:dyDescent="0.35">
      <c r="A2" s="5"/>
      <c r="B2" s="157" t="s">
        <v>121</v>
      </c>
      <c r="C2" s="158"/>
      <c r="D2" s="158"/>
    </row>
    <row r="3" spans="1:7" ht="18.5" x14ac:dyDescent="0.35">
      <c r="A3" s="58"/>
      <c r="B3" s="59" t="s">
        <v>19</v>
      </c>
      <c r="C3" s="60" t="s">
        <v>24</v>
      </c>
      <c r="D3" s="61" t="s">
        <v>23</v>
      </c>
    </row>
    <row r="4" spans="1:7" ht="18.5" x14ac:dyDescent="0.35">
      <c r="A4" s="58"/>
      <c r="B4" s="62" t="s">
        <v>22</v>
      </c>
      <c r="C4" s="63">
        <v>50.64</v>
      </c>
      <c r="D4" s="64">
        <f>ROUNDUP(C4+(C4*1.1),2)</f>
        <v>106.35000000000001</v>
      </c>
    </row>
    <row r="5" spans="1:7" ht="18.5" x14ac:dyDescent="0.35">
      <c r="A5" s="58"/>
      <c r="B5" s="62" t="s">
        <v>20</v>
      </c>
      <c r="C5" s="63">
        <v>65.58</v>
      </c>
      <c r="D5" s="64">
        <f>ROUNDUP(C5+(C5*1.1),2)</f>
        <v>137.72</v>
      </c>
    </row>
    <row r="6" spans="1:7" ht="18.5" x14ac:dyDescent="0.35">
      <c r="A6" s="58"/>
      <c r="B6" s="62" t="s">
        <v>21</v>
      </c>
      <c r="C6" s="63">
        <v>20.45</v>
      </c>
      <c r="D6" s="64">
        <f t="shared" ref="D6" si="0">ROUNDUP(C6+(C6*1.1),2)</f>
        <v>42.949999999999996</v>
      </c>
    </row>
    <row r="7" spans="1:7" ht="18.5" x14ac:dyDescent="0.35">
      <c r="A7" s="58"/>
      <c r="B7" s="65" t="s">
        <v>15</v>
      </c>
      <c r="C7" s="66"/>
      <c r="D7" s="67"/>
      <c r="G7" s="68"/>
    </row>
    <row r="8" spans="1:7" ht="78" customHeight="1" x14ac:dyDescent="0.35">
      <c r="A8" s="58"/>
      <c r="B8" s="159" t="s">
        <v>200</v>
      </c>
      <c r="C8" s="160"/>
      <c r="D8" s="161"/>
    </row>
    <row r="9" spans="1:7" ht="13.5" customHeight="1" x14ac:dyDescent="0.35">
      <c r="A9" s="58"/>
      <c r="B9" s="162" t="s">
        <v>199</v>
      </c>
      <c r="C9" s="163"/>
      <c r="D9" s="164"/>
    </row>
    <row r="10" spans="1:7" ht="45.75" customHeight="1" x14ac:dyDescent="0.35">
      <c r="A10" s="58"/>
      <c r="B10" s="165" t="s">
        <v>122</v>
      </c>
      <c r="C10" s="160"/>
      <c r="D10" s="161"/>
    </row>
    <row r="11" spans="1:7" ht="35.25" customHeight="1" x14ac:dyDescent="0.35">
      <c r="B11" s="166" t="s">
        <v>123</v>
      </c>
      <c r="C11" s="167"/>
      <c r="D11" s="168"/>
    </row>
    <row r="14" spans="1:7" x14ac:dyDescent="0.35">
      <c r="B14" s="169" t="s">
        <v>124</v>
      </c>
      <c r="C14" s="158"/>
      <c r="D14" s="158"/>
    </row>
    <row r="15" spans="1:7" ht="28.5" customHeight="1" x14ac:dyDescent="0.35">
      <c r="B15" s="69" t="s">
        <v>19</v>
      </c>
      <c r="C15" s="69" t="s">
        <v>24</v>
      </c>
      <c r="D15" s="70" t="s">
        <v>70</v>
      </c>
    </row>
    <row r="16" spans="1:7" x14ac:dyDescent="0.35">
      <c r="B16" s="71" t="s">
        <v>18</v>
      </c>
      <c r="C16" s="72">
        <v>30.9</v>
      </c>
      <c r="D16" s="73">
        <f>ROUNDUP(C16*1.6,2)</f>
        <v>49.44</v>
      </c>
    </row>
    <row r="17" spans="2:9" x14ac:dyDescent="0.35">
      <c r="B17" s="74" t="s">
        <v>17</v>
      </c>
      <c r="C17" s="73">
        <v>41.64</v>
      </c>
      <c r="D17" s="73">
        <f t="shared" ref="D17:D18" si="1">ROUNDUP(C17*1.6,2)</f>
        <v>66.63000000000001</v>
      </c>
    </row>
    <row r="18" spans="2:9" x14ac:dyDescent="0.35">
      <c r="B18" s="71" t="s">
        <v>16</v>
      </c>
      <c r="C18" s="72">
        <v>16.72</v>
      </c>
      <c r="D18" s="73">
        <f t="shared" si="1"/>
        <v>26.76</v>
      </c>
    </row>
    <row r="19" spans="2:9" x14ac:dyDescent="0.35">
      <c r="B19" s="65" t="s">
        <v>15</v>
      </c>
      <c r="C19" s="75"/>
      <c r="D19" s="76"/>
    </row>
    <row r="20" spans="2:9" ht="21" customHeight="1" x14ac:dyDescent="0.35">
      <c r="B20" s="173" t="s">
        <v>125</v>
      </c>
      <c r="C20" s="174"/>
      <c r="D20" s="175"/>
    </row>
    <row r="21" spans="2:9" ht="30" customHeight="1" x14ac:dyDescent="0.35">
      <c r="B21" s="151" t="s">
        <v>126</v>
      </c>
      <c r="C21" s="152"/>
      <c r="D21" s="153"/>
      <c r="E21" s="77"/>
      <c r="F21" s="77"/>
      <c r="G21" s="77"/>
      <c r="H21" s="77"/>
      <c r="I21" s="77"/>
    </row>
    <row r="22" spans="2:9" ht="35.25" customHeight="1" x14ac:dyDescent="0.35">
      <c r="B22" s="170" t="s">
        <v>127</v>
      </c>
      <c r="C22" s="171"/>
      <c r="D22" s="172"/>
      <c r="E22" s="77"/>
      <c r="F22" s="77"/>
      <c r="G22" s="77"/>
      <c r="H22" s="77"/>
      <c r="I22" s="77"/>
    </row>
    <row r="23" spans="2:9" ht="36" customHeight="1" x14ac:dyDescent="0.35">
      <c r="B23" s="154" t="s">
        <v>71</v>
      </c>
      <c r="C23" s="155"/>
      <c r="D23" s="156"/>
      <c r="E23" s="77"/>
      <c r="F23" s="77"/>
      <c r="G23" s="77"/>
      <c r="H23" s="77"/>
      <c r="I23" s="77"/>
    </row>
  </sheetData>
  <mergeCells count="10">
    <mergeCell ref="B21:D21"/>
    <mergeCell ref="B23:D23"/>
    <mergeCell ref="B2:D2"/>
    <mergeCell ref="B8:D8"/>
    <mergeCell ref="B9:D9"/>
    <mergeCell ref="B10:D10"/>
    <mergeCell ref="B11:D11"/>
    <mergeCell ref="B14:D14"/>
    <mergeCell ref="B22:D22"/>
    <mergeCell ref="B20:D20"/>
  </mergeCells>
  <hyperlinks>
    <hyperlink ref="B21" r:id="rId1" xr:uid="{00000000-0004-0000-0100-000001000000}"/>
    <hyperlink ref="B9" r:id="rId2" xr:uid="{00000000-0004-0000-0100-000000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9"/>
  <sheetViews>
    <sheetView topLeftCell="A41" zoomScaleNormal="100" workbookViewId="0">
      <selection activeCell="L16" sqref="L16"/>
    </sheetView>
  </sheetViews>
  <sheetFormatPr defaultColWidth="9.1796875" defaultRowHeight="14" x14ac:dyDescent="0.3"/>
  <cols>
    <col min="1" max="1" width="68.81640625" style="89" bestFit="1" customWidth="1"/>
    <col min="2" max="2" width="10.26953125" style="89" customWidth="1"/>
    <col min="3" max="3" width="11.26953125" style="89" customWidth="1"/>
    <col min="4" max="4" width="10.26953125" style="89" customWidth="1"/>
    <col min="5" max="5" width="11.81640625" style="89" customWidth="1"/>
    <col min="6" max="8" width="10.26953125" style="89" customWidth="1"/>
    <col min="9" max="10" width="13" style="89" customWidth="1"/>
    <col min="11" max="11" width="13.7265625" style="89" bestFit="1" customWidth="1"/>
    <col min="12" max="16384" width="9.1796875" style="89"/>
  </cols>
  <sheetData>
    <row r="1" spans="1:15" x14ac:dyDescent="0.3">
      <c r="A1" s="95" t="s">
        <v>128</v>
      </c>
    </row>
    <row r="3" spans="1:15" x14ac:dyDescent="0.3">
      <c r="A3" s="181" t="s">
        <v>0</v>
      </c>
      <c r="B3" s="10" t="s">
        <v>1</v>
      </c>
      <c r="C3" s="10" t="s">
        <v>2</v>
      </c>
      <c r="D3" s="10" t="s">
        <v>3</v>
      </c>
      <c r="E3" s="10" t="s">
        <v>4</v>
      </c>
      <c r="F3" s="10" t="s">
        <v>5</v>
      </c>
      <c r="G3" s="10" t="s">
        <v>6</v>
      </c>
      <c r="H3" s="10" t="s">
        <v>7</v>
      </c>
      <c r="I3" s="10" t="s">
        <v>8</v>
      </c>
      <c r="J3" s="42"/>
    </row>
    <row r="4" spans="1:15" s="96" customFormat="1" ht="66" x14ac:dyDescent="0.4">
      <c r="A4" s="182"/>
      <c r="B4" s="87" t="s">
        <v>37</v>
      </c>
      <c r="C4" s="87" t="s">
        <v>36</v>
      </c>
      <c r="D4" s="87" t="s">
        <v>35</v>
      </c>
      <c r="E4" s="87" t="s">
        <v>34</v>
      </c>
      <c r="F4" s="87" t="s">
        <v>33</v>
      </c>
      <c r="G4" s="87" t="s">
        <v>30</v>
      </c>
      <c r="H4" s="87" t="s">
        <v>32</v>
      </c>
      <c r="I4" s="87" t="s">
        <v>31</v>
      </c>
      <c r="J4" s="43"/>
      <c r="K4" s="90"/>
      <c r="L4" s="90"/>
      <c r="M4" s="53"/>
      <c r="N4" s="53"/>
      <c r="O4" s="53"/>
    </row>
    <row r="5" spans="1:15" ht="14.5" thickBot="1" x14ac:dyDescent="0.35">
      <c r="A5" s="183"/>
      <c r="B5" s="129"/>
      <c r="C5" s="129"/>
      <c r="D5" s="130" t="s">
        <v>29</v>
      </c>
      <c r="E5" s="129"/>
      <c r="F5" s="130" t="s">
        <v>28</v>
      </c>
      <c r="G5" s="130" t="s">
        <v>27</v>
      </c>
      <c r="H5" s="130" t="s">
        <v>26</v>
      </c>
      <c r="I5" s="129"/>
      <c r="J5" s="97"/>
      <c r="K5" s="177" t="s">
        <v>165</v>
      </c>
      <c r="L5" s="177"/>
      <c r="M5" s="9"/>
      <c r="N5" s="9"/>
      <c r="O5" s="9"/>
    </row>
    <row r="6" spans="1:15" ht="14.5" thickTop="1" x14ac:dyDescent="0.3">
      <c r="A6" s="32" t="s">
        <v>129</v>
      </c>
      <c r="B6" s="40">
        <v>4</v>
      </c>
      <c r="C6" s="40">
        <v>1</v>
      </c>
      <c r="D6" s="27">
        <f t="shared" ref="D6:D7" si="0">B6*C6</f>
        <v>4</v>
      </c>
      <c r="E6" s="7">
        <v>0</v>
      </c>
      <c r="F6" s="7">
        <f>D6*E6</f>
        <v>0</v>
      </c>
      <c r="G6" s="7">
        <f>F6*0.05</f>
        <v>0</v>
      </c>
      <c r="H6" s="7">
        <f>F6*0.1</f>
        <v>0</v>
      </c>
      <c r="I6" s="6">
        <f>(F6*$L$6)+(G6*$L$7)+(H6*$L$9)</f>
        <v>0</v>
      </c>
      <c r="J6" s="44"/>
      <c r="K6" s="80" t="s">
        <v>22</v>
      </c>
      <c r="L6" s="91">
        <f>Inputs!D4</f>
        <v>106.35000000000001</v>
      </c>
      <c r="M6" s="9"/>
      <c r="N6" s="9"/>
      <c r="O6" s="9"/>
    </row>
    <row r="7" spans="1:15" x14ac:dyDescent="0.3">
      <c r="A7" s="32" t="s">
        <v>130</v>
      </c>
      <c r="B7" s="40">
        <v>4</v>
      </c>
      <c r="C7" s="40">
        <v>1</v>
      </c>
      <c r="D7" s="7">
        <f t="shared" si="0"/>
        <v>4</v>
      </c>
      <c r="E7" s="7">
        <v>3</v>
      </c>
      <c r="F7" s="7">
        <f>D7*E7</f>
        <v>12</v>
      </c>
      <c r="G7" s="7">
        <f>F7*0.05</f>
        <v>0.60000000000000009</v>
      </c>
      <c r="H7" s="7">
        <f>F7*0.1</f>
        <v>1.2000000000000002</v>
      </c>
      <c r="I7" s="6">
        <f>(F7*$L$6)+(G7*$L$7)+(H7*$L$9)</f>
        <v>1410.3720000000001</v>
      </c>
      <c r="J7" s="44"/>
      <c r="K7" s="80" t="s">
        <v>20</v>
      </c>
      <c r="L7" s="91">
        <f>Inputs!D5</f>
        <v>137.72</v>
      </c>
      <c r="M7" s="9"/>
      <c r="N7" s="8"/>
      <c r="O7" s="9"/>
    </row>
    <row r="8" spans="1:15" x14ac:dyDescent="0.3">
      <c r="A8" s="32" t="s">
        <v>131</v>
      </c>
      <c r="B8" s="40"/>
      <c r="C8" s="40"/>
      <c r="D8" s="7"/>
      <c r="E8" s="7"/>
      <c r="F8" s="7"/>
      <c r="G8" s="7"/>
      <c r="H8" s="7"/>
      <c r="I8" s="6"/>
      <c r="J8" s="44"/>
      <c r="K8" s="80"/>
      <c r="L8" s="91"/>
      <c r="M8" s="9"/>
      <c r="N8" s="8"/>
      <c r="O8" s="9"/>
    </row>
    <row r="9" spans="1:15" ht="15.5" x14ac:dyDescent="0.35">
      <c r="A9" s="32" t="s">
        <v>132</v>
      </c>
      <c r="B9" s="40">
        <v>2</v>
      </c>
      <c r="C9" s="40">
        <v>1</v>
      </c>
      <c r="D9" s="7">
        <f t="shared" ref="D9:D16" si="1">B9*C9</f>
        <v>2</v>
      </c>
      <c r="E9" s="7">
        <v>0</v>
      </c>
      <c r="F9" s="7">
        <f t="shared" ref="F9:F16" si="2">D9*E9</f>
        <v>0</v>
      </c>
      <c r="G9" s="7">
        <f t="shared" ref="G9:G16" si="3">F9*0.05</f>
        <v>0</v>
      </c>
      <c r="H9" s="7">
        <f t="shared" ref="H9:H16" si="4">F9*0.1</f>
        <v>0</v>
      </c>
      <c r="I9" s="6">
        <f>(F9*$L$6)+(G9*$L$7)+(H9*$L$9)</f>
        <v>0</v>
      </c>
      <c r="J9" s="45"/>
      <c r="K9" s="81" t="s">
        <v>21</v>
      </c>
      <c r="L9" s="91">
        <f>Inputs!D6</f>
        <v>42.949999999999996</v>
      </c>
      <c r="M9" s="78"/>
      <c r="N9" s="98"/>
      <c r="O9" s="78"/>
    </row>
    <row r="10" spans="1:15" ht="15.5" x14ac:dyDescent="0.35">
      <c r="A10" s="32" t="s">
        <v>133</v>
      </c>
      <c r="B10" s="40">
        <v>2</v>
      </c>
      <c r="C10" s="40">
        <v>1</v>
      </c>
      <c r="D10" s="7">
        <f t="shared" si="1"/>
        <v>2</v>
      </c>
      <c r="E10" s="7">
        <v>0</v>
      </c>
      <c r="F10" s="7">
        <f t="shared" si="2"/>
        <v>0</v>
      </c>
      <c r="G10" s="7">
        <f t="shared" si="3"/>
        <v>0</v>
      </c>
      <c r="H10" s="7">
        <f t="shared" si="4"/>
        <v>0</v>
      </c>
      <c r="I10" s="6">
        <f>(F10*$L$6)+(G10*$L$7)+(H10*$L$9)</f>
        <v>0</v>
      </c>
      <c r="J10" s="45"/>
      <c r="K10" s="78"/>
      <c r="L10" s="78"/>
      <c r="M10" s="78"/>
      <c r="N10" s="21"/>
      <c r="O10" s="78"/>
    </row>
    <row r="11" spans="1:15" ht="15.5" x14ac:dyDescent="0.35">
      <c r="A11" s="135" t="s">
        <v>134</v>
      </c>
      <c r="B11" s="40">
        <v>2</v>
      </c>
      <c r="C11" s="40">
        <v>1</v>
      </c>
      <c r="D11" s="7">
        <f t="shared" si="1"/>
        <v>2</v>
      </c>
      <c r="E11" s="7">
        <v>1</v>
      </c>
      <c r="F11" s="7">
        <f t="shared" si="2"/>
        <v>2</v>
      </c>
      <c r="G11" s="7">
        <f t="shared" si="3"/>
        <v>0.1</v>
      </c>
      <c r="H11" s="7">
        <f t="shared" si="4"/>
        <v>0.2</v>
      </c>
      <c r="I11" s="6">
        <f>(F11*$L$6)+(G11*$L$7)+(H11*$L$9)</f>
        <v>235.06200000000001</v>
      </c>
      <c r="J11" s="45"/>
      <c r="K11" s="78"/>
      <c r="L11" s="78"/>
      <c r="M11" s="78"/>
      <c r="N11" s="21"/>
      <c r="O11" s="78"/>
    </row>
    <row r="12" spans="1:15" ht="15.5" x14ac:dyDescent="0.35">
      <c r="A12" s="135" t="s">
        <v>135</v>
      </c>
      <c r="B12" s="40">
        <v>20</v>
      </c>
      <c r="C12" s="40">
        <v>1</v>
      </c>
      <c r="D12" s="7">
        <f t="shared" si="1"/>
        <v>20</v>
      </c>
      <c r="E12" s="7">
        <v>3</v>
      </c>
      <c r="F12" s="7">
        <f t="shared" si="2"/>
        <v>60</v>
      </c>
      <c r="G12" s="7">
        <f t="shared" si="3"/>
        <v>3</v>
      </c>
      <c r="H12" s="7">
        <f t="shared" si="4"/>
        <v>6</v>
      </c>
      <c r="I12" s="6">
        <f>(F12*$L$6)+(G12*$L$7)+(H12*$L$9)</f>
        <v>7051.8600000000006</v>
      </c>
      <c r="J12" s="45"/>
      <c r="K12" s="78"/>
      <c r="L12" s="78"/>
      <c r="M12" s="78"/>
      <c r="N12" s="21"/>
      <c r="O12" s="78"/>
    </row>
    <row r="13" spans="1:15" ht="15.5" x14ac:dyDescent="0.35">
      <c r="A13" s="136" t="s">
        <v>136</v>
      </c>
      <c r="B13" s="40"/>
      <c r="C13" s="40"/>
      <c r="D13" s="7"/>
      <c r="E13" s="7"/>
      <c r="F13" s="7"/>
      <c r="G13" s="7"/>
      <c r="H13" s="7"/>
      <c r="I13" s="6"/>
      <c r="J13" s="45"/>
      <c r="K13" s="78"/>
      <c r="L13" s="78"/>
      <c r="M13" s="78"/>
      <c r="N13" s="21"/>
      <c r="O13" s="78"/>
    </row>
    <row r="14" spans="1:15" ht="15.5" x14ac:dyDescent="0.35">
      <c r="A14" s="137" t="s">
        <v>137</v>
      </c>
      <c r="B14" s="40">
        <v>8</v>
      </c>
      <c r="C14" s="40">
        <v>1</v>
      </c>
      <c r="D14" s="7">
        <f t="shared" si="1"/>
        <v>8</v>
      </c>
      <c r="E14" s="7">
        <v>0</v>
      </c>
      <c r="F14" s="7">
        <f t="shared" si="2"/>
        <v>0</v>
      </c>
      <c r="G14" s="7">
        <f t="shared" si="3"/>
        <v>0</v>
      </c>
      <c r="H14" s="7">
        <f t="shared" si="4"/>
        <v>0</v>
      </c>
      <c r="I14" s="6">
        <f t="shared" ref="I14:I16" si="5">(F14*$L$6)+(G14*$L$7)+(H14*$L$9)</f>
        <v>0</v>
      </c>
      <c r="J14" s="45"/>
      <c r="K14" s="78"/>
      <c r="L14" s="78"/>
      <c r="M14" s="78"/>
      <c r="N14" s="21"/>
      <c r="O14" s="78"/>
    </row>
    <row r="15" spans="1:15" ht="15.5" x14ac:dyDescent="0.35">
      <c r="A15" s="137" t="s">
        <v>138</v>
      </c>
      <c r="B15" s="40">
        <v>8</v>
      </c>
      <c r="C15" s="40">
        <v>1</v>
      </c>
      <c r="D15" s="7">
        <f t="shared" si="1"/>
        <v>8</v>
      </c>
      <c r="E15" s="7">
        <v>0</v>
      </c>
      <c r="F15" s="7">
        <f t="shared" si="2"/>
        <v>0</v>
      </c>
      <c r="G15" s="7">
        <f t="shared" si="3"/>
        <v>0</v>
      </c>
      <c r="H15" s="7">
        <f t="shared" si="4"/>
        <v>0</v>
      </c>
      <c r="I15" s="6">
        <f t="shared" si="5"/>
        <v>0</v>
      </c>
      <c r="J15" s="45"/>
      <c r="K15" s="78"/>
      <c r="L15" s="78"/>
      <c r="M15" s="78"/>
      <c r="N15" s="21"/>
      <c r="O15" s="78"/>
    </row>
    <row r="16" spans="1:15" ht="15.5" x14ac:dyDescent="0.3">
      <c r="A16" s="32" t="s">
        <v>156</v>
      </c>
      <c r="B16" s="40">
        <v>2</v>
      </c>
      <c r="C16" s="40">
        <v>1</v>
      </c>
      <c r="D16" s="7">
        <f t="shared" si="1"/>
        <v>2</v>
      </c>
      <c r="E16" s="7">
        <v>0</v>
      </c>
      <c r="F16" s="17">
        <f t="shared" si="2"/>
        <v>0</v>
      </c>
      <c r="G16" s="7">
        <f t="shared" si="3"/>
        <v>0</v>
      </c>
      <c r="H16" s="7">
        <f t="shared" si="4"/>
        <v>0</v>
      </c>
      <c r="I16" s="6">
        <f t="shared" si="5"/>
        <v>0</v>
      </c>
      <c r="J16" s="45"/>
      <c r="K16" s="79"/>
      <c r="L16" s="78"/>
      <c r="M16" s="78"/>
      <c r="N16" s="78"/>
      <c r="O16" s="78"/>
    </row>
    <row r="17" spans="1:15" x14ac:dyDescent="0.3">
      <c r="A17" s="32" t="s">
        <v>139</v>
      </c>
      <c r="B17" s="40">
        <v>4</v>
      </c>
      <c r="C17" s="40">
        <v>2</v>
      </c>
      <c r="D17" s="7">
        <f t="shared" ref="D17:D34" si="6">B17*C17</f>
        <v>8</v>
      </c>
      <c r="E17" s="7">
        <v>0</v>
      </c>
      <c r="F17" s="7">
        <f t="shared" ref="F17" si="7">D17*E17</f>
        <v>0</v>
      </c>
      <c r="G17" s="7">
        <f t="shared" ref="G17" si="8">F17*0.05</f>
        <v>0</v>
      </c>
      <c r="H17" s="7">
        <f t="shared" ref="H17" si="9">F17*0.1</f>
        <v>0</v>
      </c>
      <c r="I17" s="6">
        <f>(F17*$L$6)+(G17*$L$7)+(H17*$L$9)</f>
        <v>0</v>
      </c>
      <c r="J17" s="46"/>
      <c r="K17" s="78"/>
      <c r="L17" s="78"/>
      <c r="M17" s="78"/>
      <c r="N17" s="78"/>
      <c r="O17" s="78"/>
    </row>
    <row r="18" spans="1:15" x14ac:dyDescent="0.3">
      <c r="A18" s="33" t="s">
        <v>140</v>
      </c>
      <c r="B18" s="41"/>
      <c r="C18" s="40"/>
      <c r="D18" s="7"/>
      <c r="E18" s="16"/>
      <c r="F18" s="187">
        <f>SUM(F6:H17)</f>
        <v>85.1</v>
      </c>
      <c r="G18" s="187"/>
      <c r="H18" s="187"/>
      <c r="I18" s="138">
        <f>SUM(I6:I17)</f>
        <v>8697.2940000000017</v>
      </c>
      <c r="J18" s="45"/>
      <c r="K18" s="78"/>
      <c r="L18" s="78"/>
      <c r="M18" s="78"/>
      <c r="N18" s="78"/>
      <c r="O18" s="78"/>
    </row>
    <row r="19" spans="1:15" x14ac:dyDescent="0.3">
      <c r="A19" s="32" t="s">
        <v>141</v>
      </c>
      <c r="B19" s="40"/>
      <c r="C19" s="40"/>
      <c r="D19" s="7"/>
      <c r="E19" s="16"/>
      <c r="F19" s="102"/>
      <c r="G19" s="102"/>
      <c r="H19" s="102"/>
      <c r="I19" s="15"/>
      <c r="J19" s="45"/>
      <c r="K19" s="79"/>
      <c r="L19" s="78"/>
      <c r="M19" s="78"/>
      <c r="N19" s="78"/>
      <c r="O19" s="78"/>
    </row>
    <row r="20" spans="1:15" x14ac:dyDescent="0.3">
      <c r="A20" s="32" t="s">
        <v>142</v>
      </c>
      <c r="B20" s="40">
        <v>10</v>
      </c>
      <c r="C20" s="40">
        <v>1</v>
      </c>
      <c r="D20" s="7">
        <f t="shared" si="6"/>
        <v>10</v>
      </c>
      <c r="E20" s="19">
        <v>1</v>
      </c>
      <c r="F20" s="139">
        <f>E20*D20</f>
        <v>10</v>
      </c>
      <c r="G20" s="139">
        <f>F20*0.05</f>
        <v>0.5</v>
      </c>
      <c r="H20" s="139">
        <f>F20*0.1</f>
        <v>1</v>
      </c>
      <c r="I20" s="6">
        <f>(F20*$L$6)+(G20*$L$7)+(H20*$L$9)</f>
        <v>1175.31</v>
      </c>
      <c r="J20" s="51"/>
      <c r="K20" s="51"/>
      <c r="L20" s="78"/>
      <c r="M20" s="78"/>
      <c r="N20" s="78"/>
      <c r="O20" s="78"/>
    </row>
    <row r="21" spans="1:15" x14ac:dyDescent="0.3">
      <c r="A21" s="32" t="s">
        <v>143</v>
      </c>
      <c r="B21" s="40"/>
      <c r="C21" s="40"/>
      <c r="D21" s="7"/>
      <c r="E21" s="16"/>
      <c r="F21" s="139"/>
      <c r="G21" s="139"/>
      <c r="H21" s="139"/>
      <c r="I21" s="6"/>
      <c r="J21" s="47"/>
      <c r="K21" s="78"/>
      <c r="L21" s="78"/>
      <c r="M21" s="78"/>
      <c r="N21" s="78"/>
      <c r="O21" s="78"/>
    </row>
    <row r="22" spans="1:15" x14ac:dyDescent="0.3">
      <c r="A22" s="32" t="s">
        <v>145</v>
      </c>
      <c r="B22" s="40">
        <v>50</v>
      </c>
      <c r="C22" s="40">
        <v>2</v>
      </c>
      <c r="D22" s="7">
        <f t="shared" si="6"/>
        <v>100</v>
      </c>
      <c r="E22" s="19">
        <v>0</v>
      </c>
      <c r="F22" s="139">
        <f t="shared" ref="F22:F34" si="10">E22*D22</f>
        <v>0</v>
      </c>
      <c r="G22" s="139">
        <f t="shared" ref="G22:G34" si="11">F22*0.05</f>
        <v>0</v>
      </c>
      <c r="H22" s="139">
        <f t="shared" ref="H22:H34" si="12">F22*0.1</f>
        <v>0</v>
      </c>
      <c r="I22" s="6">
        <f t="shared" ref="I22:I34" si="13">(F22*$L$6)+(G22*$L$7)+(H22*$L$9)</f>
        <v>0</v>
      </c>
      <c r="J22" s="47"/>
      <c r="K22" s="78"/>
      <c r="L22" s="78"/>
      <c r="M22" s="78"/>
      <c r="N22" s="78"/>
      <c r="O22" s="78"/>
    </row>
    <row r="23" spans="1:15" x14ac:dyDescent="0.3">
      <c r="A23" s="32" t="s">
        <v>144</v>
      </c>
      <c r="B23" s="40">
        <v>2</v>
      </c>
      <c r="C23" s="40">
        <v>2</v>
      </c>
      <c r="D23" s="7">
        <f t="shared" si="6"/>
        <v>4</v>
      </c>
      <c r="E23" s="19">
        <v>0</v>
      </c>
      <c r="F23" s="139">
        <f t="shared" si="10"/>
        <v>0</v>
      </c>
      <c r="G23" s="139">
        <f t="shared" si="11"/>
        <v>0</v>
      </c>
      <c r="H23" s="139">
        <f t="shared" si="12"/>
        <v>0</v>
      </c>
      <c r="I23" s="6">
        <f t="shared" si="13"/>
        <v>0</v>
      </c>
      <c r="J23" s="47"/>
      <c r="K23" s="78"/>
      <c r="L23" s="78"/>
      <c r="M23" s="78"/>
      <c r="N23" s="78"/>
      <c r="O23" s="78"/>
    </row>
    <row r="24" spans="1:15" ht="15.5" x14ac:dyDescent="0.3">
      <c r="A24" s="32" t="s">
        <v>160</v>
      </c>
      <c r="B24" s="40">
        <v>4</v>
      </c>
      <c r="C24" s="40">
        <v>2</v>
      </c>
      <c r="D24" s="7">
        <f t="shared" si="6"/>
        <v>8</v>
      </c>
      <c r="E24" s="19">
        <v>0</v>
      </c>
      <c r="F24" s="139">
        <f t="shared" si="10"/>
        <v>0</v>
      </c>
      <c r="G24" s="139">
        <f t="shared" si="11"/>
        <v>0</v>
      </c>
      <c r="H24" s="139">
        <f t="shared" si="12"/>
        <v>0</v>
      </c>
      <c r="I24" s="6">
        <f t="shared" si="13"/>
        <v>0</v>
      </c>
      <c r="J24" s="47"/>
      <c r="K24" s="78"/>
      <c r="L24" s="78"/>
      <c r="M24" s="78"/>
      <c r="N24" s="78"/>
      <c r="O24" s="78"/>
    </row>
    <row r="25" spans="1:15" x14ac:dyDescent="0.3">
      <c r="A25" s="32" t="s">
        <v>146</v>
      </c>
      <c r="B25" s="40"/>
      <c r="C25" s="40"/>
      <c r="D25" s="7"/>
      <c r="E25" s="16"/>
      <c r="F25" s="139"/>
      <c r="G25" s="139"/>
      <c r="H25" s="139"/>
      <c r="I25" s="6"/>
      <c r="J25" s="47"/>
      <c r="K25" s="78"/>
      <c r="L25" s="78"/>
      <c r="M25" s="78"/>
      <c r="N25" s="78"/>
      <c r="O25" s="78"/>
    </row>
    <row r="26" spans="1:15" ht="14.5" thickBot="1" x14ac:dyDescent="0.35">
      <c r="A26" s="134" t="s">
        <v>147</v>
      </c>
      <c r="B26" s="140">
        <v>1</v>
      </c>
      <c r="C26" s="123">
        <v>1</v>
      </c>
      <c r="D26" s="7">
        <f t="shared" si="6"/>
        <v>1</v>
      </c>
      <c r="E26" s="19">
        <v>3</v>
      </c>
      <c r="F26" s="139">
        <f t="shared" si="10"/>
        <v>3</v>
      </c>
      <c r="G26" s="139">
        <f t="shared" si="11"/>
        <v>0.15000000000000002</v>
      </c>
      <c r="H26" s="139">
        <f t="shared" si="12"/>
        <v>0.30000000000000004</v>
      </c>
      <c r="I26" s="6">
        <f t="shared" si="13"/>
        <v>352.59300000000002</v>
      </c>
      <c r="J26" s="47"/>
      <c r="K26" s="78"/>
      <c r="L26" s="78"/>
      <c r="M26" s="78"/>
      <c r="N26" s="78"/>
      <c r="O26" s="78"/>
    </row>
    <row r="27" spans="1:15" ht="14.5" thickBot="1" x14ac:dyDescent="0.35">
      <c r="A27" s="134" t="s">
        <v>148</v>
      </c>
      <c r="B27" s="140">
        <v>4</v>
      </c>
      <c r="C27" s="123">
        <v>1</v>
      </c>
      <c r="D27" s="29">
        <f t="shared" si="6"/>
        <v>4</v>
      </c>
      <c r="E27" s="19">
        <v>0</v>
      </c>
      <c r="F27" s="141">
        <f t="shared" si="10"/>
        <v>0</v>
      </c>
      <c r="G27" s="142">
        <f t="shared" si="11"/>
        <v>0</v>
      </c>
      <c r="H27" s="143">
        <f t="shared" si="12"/>
        <v>0</v>
      </c>
      <c r="I27" s="18">
        <f t="shared" si="13"/>
        <v>0</v>
      </c>
      <c r="J27" s="47"/>
      <c r="K27" s="78"/>
      <c r="L27" s="78"/>
      <c r="M27" s="78"/>
      <c r="N27" s="78"/>
      <c r="O27" s="78"/>
    </row>
    <row r="28" spans="1:15" x14ac:dyDescent="0.3">
      <c r="A28" s="131" t="s">
        <v>149</v>
      </c>
      <c r="B28" s="140"/>
      <c r="C28" s="123"/>
      <c r="D28" s="29"/>
      <c r="E28" s="19"/>
      <c r="F28" s="141"/>
      <c r="G28" s="142"/>
      <c r="H28" s="143"/>
      <c r="I28" s="18"/>
      <c r="J28" s="47"/>
      <c r="K28" s="78"/>
      <c r="L28" s="78"/>
      <c r="M28" s="78"/>
      <c r="N28" s="78"/>
      <c r="O28" s="78"/>
    </row>
    <row r="29" spans="1:15" ht="14.5" thickBot="1" x14ac:dyDescent="0.35">
      <c r="A29" s="134" t="s">
        <v>153</v>
      </c>
      <c r="B29" s="140">
        <v>20</v>
      </c>
      <c r="C29" s="123">
        <v>1</v>
      </c>
      <c r="D29" s="29">
        <f t="shared" si="6"/>
        <v>20</v>
      </c>
      <c r="E29" s="19">
        <v>0</v>
      </c>
      <c r="F29" s="141">
        <f t="shared" si="10"/>
        <v>0</v>
      </c>
      <c r="G29" s="142">
        <f t="shared" si="11"/>
        <v>0</v>
      </c>
      <c r="H29" s="143">
        <f t="shared" si="12"/>
        <v>0</v>
      </c>
      <c r="I29" s="18">
        <f t="shared" si="13"/>
        <v>0</v>
      </c>
      <c r="J29" s="47"/>
      <c r="K29" s="78"/>
      <c r="L29" s="78"/>
      <c r="M29" s="78"/>
      <c r="N29" s="78"/>
      <c r="O29" s="78"/>
    </row>
    <row r="30" spans="1:15" ht="14.5" thickBot="1" x14ac:dyDescent="0.35">
      <c r="A30" s="133" t="s">
        <v>150</v>
      </c>
      <c r="B30" s="140"/>
      <c r="C30" s="123"/>
      <c r="D30" s="29"/>
      <c r="E30" s="19"/>
      <c r="F30" s="141"/>
      <c r="G30" s="142"/>
      <c r="H30" s="143"/>
      <c r="I30" s="18"/>
      <c r="J30" s="47"/>
      <c r="K30" s="78"/>
      <c r="L30" s="78"/>
      <c r="M30" s="78"/>
      <c r="N30" s="78"/>
      <c r="O30" s="78"/>
    </row>
    <row r="31" spans="1:15" ht="14.5" thickBot="1" x14ac:dyDescent="0.35">
      <c r="A31" s="134" t="s">
        <v>151</v>
      </c>
      <c r="B31" s="140">
        <v>20</v>
      </c>
      <c r="C31" s="123">
        <v>1</v>
      </c>
      <c r="D31" s="29">
        <f t="shared" si="6"/>
        <v>20</v>
      </c>
      <c r="E31" s="19">
        <v>0</v>
      </c>
      <c r="F31" s="141">
        <f t="shared" si="10"/>
        <v>0</v>
      </c>
      <c r="G31" s="142">
        <f t="shared" si="11"/>
        <v>0</v>
      </c>
      <c r="H31" s="143">
        <f t="shared" si="12"/>
        <v>0</v>
      </c>
      <c r="I31" s="18">
        <f t="shared" si="13"/>
        <v>0</v>
      </c>
      <c r="J31" s="47"/>
      <c r="K31" s="78"/>
      <c r="L31" s="78"/>
      <c r="M31" s="78"/>
      <c r="N31" s="78"/>
      <c r="O31" s="78"/>
    </row>
    <row r="32" spans="1:15" ht="14.5" thickBot="1" x14ac:dyDescent="0.35">
      <c r="A32" s="134" t="s">
        <v>152</v>
      </c>
      <c r="B32" s="140">
        <v>4</v>
      </c>
      <c r="C32" s="123">
        <v>1</v>
      </c>
      <c r="D32" s="29">
        <f t="shared" si="6"/>
        <v>4</v>
      </c>
      <c r="E32" s="19">
        <v>0</v>
      </c>
      <c r="F32" s="141">
        <f t="shared" si="10"/>
        <v>0</v>
      </c>
      <c r="G32" s="142">
        <f t="shared" si="11"/>
        <v>0</v>
      </c>
      <c r="H32" s="143">
        <f t="shared" si="12"/>
        <v>0</v>
      </c>
      <c r="I32" s="18">
        <f t="shared" si="13"/>
        <v>0</v>
      </c>
      <c r="J32" s="47"/>
      <c r="K32" s="78"/>
      <c r="L32" s="78"/>
      <c r="M32" s="78"/>
      <c r="N32" s="78"/>
      <c r="O32" s="78"/>
    </row>
    <row r="33" spans="1:15" ht="16" thickBot="1" x14ac:dyDescent="0.35">
      <c r="A33" s="132" t="s">
        <v>161</v>
      </c>
      <c r="B33" s="140">
        <v>1</v>
      </c>
      <c r="C33" s="123">
        <v>12</v>
      </c>
      <c r="D33" s="29">
        <f t="shared" si="6"/>
        <v>12</v>
      </c>
      <c r="E33" s="19">
        <v>3</v>
      </c>
      <c r="F33" s="141">
        <f t="shared" si="10"/>
        <v>36</v>
      </c>
      <c r="G33" s="142">
        <f t="shared" si="11"/>
        <v>1.8</v>
      </c>
      <c r="H33" s="143">
        <f t="shared" si="12"/>
        <v>3.6</v>
      </c>
      <c r="I33" s="18">
        <f t="shared" si="13"/>
        <v>4231.1160000000009</v>
      </c>
      <c r="J33" s="47"/>
      <c r="K33" s="78"/>
      <c r="L33" s="78"/>
      <c r="M33" s="78"/>
      <c r="N33" s="78"/>
      <c r="O33" s="78"/>
    </row>
    <row r="34" spans="1:15" ht="16" thickBot="1" x14ac:dyDescent="0.35">
      <c r="A34" s="132" t="s">
        <v>162</v>
      </c>
      <c r="B34" s="140">
        <v>1</v>
      </c>
      <c r="C34" s="123">
        <v>12</v>
      </c>
      <c r="D34" s="29">
        <f t="shared" si="6"/>
        <v>12</v>
      </c>
      <c r="E34" s="19">
        <v>3</v>
      </c>
      <c r="F34" s="141">
        <f t="shared" si="10"/>
        <v>36</v>
      </c>
      <c r="G34" s="142">
        <f t="shared" si="11"/>
        <v>1.8</v>
      </c>
      <c r="H34" s="143">
        <f t="shared" si="12"/>
        <v>3.6</v>
      </c>
      <c r="I34" s="18">
        <f t="shared" si="13"/>
        <v>4231.1160000000009</v>
      </c>
      <c r="J34" s="47"/>
      <c r="K34" s="78"/>
      <c r="L34" s="78"/>
      <c r="M34" s="78"/>
      <c r="N34" s="78"/>
      <c r="O34" s="78"/>
    </row>
    <row r="35" spans="1:15" x14ac:dyDescent="0.3">
      <c r="A35" s="33" t="s">
        <v>66</v>
      </c>
      <c r="B35" s="38"/>
      <c r="C35" s="39"/>
      <c r="D35" s="16"/>
      <c r="E35" s="16"/>
      <c r="F35" s="188">
        <f>SUM(F19:H25)</f>
        <v>11.5</v>
      </c>
      <c r="G35" s="189"/>
      <c r="H35" s="190"/>
      <c r="I35" s="15">
        <f>SUM(I19:I25)</f>
        <v>1175.31</v>
      </c>
      <c r="J35" s="47"/>
      <c r="K35" s="78"/>
      <c r="L35" s="78"/>
      <c r="M35" s="78"/>
      <c r="N35" s="78"/>
      <c r="O35" s="78"/>
    </row>
    <row r="36" spans="1:15" x14ac:dyDescent="0.3">
      <c r="A36" s="34" t="s">
        <v>154</v>
      </c>
      <c r="B36" s="31"/>
      <c r="C36" s="14"/>
      <c r="D36" s="14"/>
      <c r="E36" s="14"/>
      <c r="F36" s="184">
        <f>ROUND(F18+F35,-2)</f>
        <v>100</v>
      </c>
      <c r="G36" s="185"/>
      <c r="H36" s="186"/>
      <c r="I36" s="13">
        <f>ROUND(I35+I18,-4)</f>
        <v>10000</v>
      </c>
      <c r="J36" s="47"/>
      <c r="K36" s="78"/>
      <c r="L36" s="78"/>
      <c r="M36" s="78"/>
      <c r="N36" s="78"/>
      <c r="O36" s="78"/>
    </row>
    <row r="37" spans="1:15" x14ac:dyDescent="0.3">
      <c r="A37" s="35" t="s">
        <v>67</v>
      </c>
      <c r="B37" s="99"/>
      <c r="C37" s="100"/>
      <c r="D37" s="100"/>
      <c r="E37" s="100"/>
      <c r="F37" s="100"/>
      <c r="G37" s="100"/>
      <c r="H37" s="100"/>
      <c r="I37" s="12">
        <v>800</v>
      </c>
      <c r="J37" s="47"/>
      <c r="K37" s="79"/>
      <c r="L37" s="78"/>
      <c r="M37" s="78"/>
      <c r="N37" s="78"/>
      <c r="O37" s="78"/>
    </row>
    <row r="38" spans="1:15" ht="15" x14ac:dyDescent="0.3">
      <c r="A38" s="34" t="s">
        <v>68</v>
      </c>
      <c r="B38" s="99"/>
      <c r="C38" s="100"/>
      <c r="D38" s="100"/>
      <c r="E38" s="100"/>
      <c r="F38" s="100"/>
      <c r="G38" s="100"/>
      <c r="H38" s="100"/>
      <c r="I38" s="12">
        <f>ROUND(I37+I36,-4)</f>
        <v>10000</v>
      </c>
      <c r="J38" s="48"/>
      <c r="K38" s="48"/>
      <c r="L38" s="92"/>
      <c r="M38" s="78"/>
      <c r="N38" s="78"/>
      <c r="O38" s="78"/>
    </row>
    <row r="39" spans="1:15" x14ac:dyDescent="0.3">
      <c r="A39" s="36" t="s">
        <v>10</v>
      </c>
      <c r="J39" s="49"/>
      <c r="K39" s="78"/>
      <c r="L39" s="78"/>
      <c r="M39" s="78"/>
      <c r="N39" s="78"/>
      <c r="O39" s="78"/>
    </row>
    <row r="40" spans="1:15" ht="18.5" x14ac:dyDescent="0.3">
      <c r="A40" s="191" t="s">
        <v>155</v>
      </c>
      <c r="B40" s="191"/>
      <c r="C40" s="191"/>
      <c r="D40" s="191"/>
      <c r="E40" s="191"/>
      <c r="F40" s="191"/>
      <c r="G40" s="191"/>
      <c r="H40" s="191"/>
      <c r="I40" s="191"/>
      <c r="J40" s="49"/>
      <c r="K40" s="49"/>
      <c r="L40" s="78"/>
      <c r="M40" s="78"/>
      <c r="N40" s="78"/>
      <c r="O40" s="78"/>
    </row>
    <row r="41" spans="1:15" ht="54" customHeight="1" x14ac:dyDescent="0.3">
      <c r="A41" s="176" t="s">
        <v>201</v>
      </c>
      <c r="B41" s="176"/>
      <c r="C41" s="176"/>
      <c r="D41" s="176"/>
      <c r="E41" s="176"/>
      <c r="F41" s="176"/>
      <c r="G41" s="176"/>
      <c r="H41" s="176"/>
      <c r="I41" s="176"/>
    </row>
    <row r="42" spans="1:15" ht="15.5" x14ac:dyDescent="0.3">
      <c r="A42" s="131" t="s">
        <v>157</v>
      </c>
    </row>
    <row r="43" spans="1:15" ht="15.5" x14ac:dyDescent="0.3">
      <c r="A43" s="37" t="s">
        <v>158</v>
      </c>
    </row>
    <row r="44" spans="1:15" ht="15.5" x14ac:dyDescent="0.3">
      <c r="A44" s="144" t="s">
        <v>159</v>
      </c>
    </row>
    <row r="45" spans="1:15" ht="15.5" x14ac:dyDescent="0.3">
      <c r="A45" s="37" t="s">
        <v>163</v>
      </c>
    </row>
    <row r="46" spans="1:15" ht="15.5" x14ac:dyDescent="0.3">
      <c r="A46" s="145" t="s">
        <v>164</v>
      </c>
    </row>
    <row r="48" spans="1:15" ht="15" x14ac:dyDescent="0.3">
      <c r="A48" s="3" t="s">
        <v>166</v>
      </c>
      <c r="B48" s="54"/>
      <c r="C48" s="54"/>
      <c r="D48" s="54"/>
      <c r="E48" s="54"/>
      <c r="F48" s="54"/>
      <c r="G48" s="54"/>
      <c r="H48" s="54"/>
      <c r="I48" s="54"/>
    </row>
    <row r="49" spans="1:12" ht="15.5" x14ac:dyDescent="0.3">
      <c r="A49" s="2"/>
      <c r="B49" s="54"/>
      <c r="C49" s="54"/>
      <c r="D49" s="54"/>
      <c r="E49" s="54"/>
      <c r="F49" s="54"/>
      <c r="G49" s="54"/>
      <c r="H49" s="54"/>
      <c r="I49" s="54"/>
    </row>
    <row r="50" spans="1:12" x14ac:dyDescent="0.3">
      <c r="A50" s="178" t="s">
        <v>12</v>
      </c>
      <c r="B50" s="88" t="s">
        <v>73</v>
      </c>
      <c r="C50" s="88" t="s">
        <v>74</v>
      </c>
      <c r="D50" s="88" t="s">
        <v>75</v>
      </c>
      <c r="E50" s="88" t="s">
        <v>77</v>
      </c>
      <c r="F50" s="88" t="s">
        <v>100</v>
      </c>
      <c r="G50" s="88" t="s">
        <v>102</v>
      </c>
      <c r="H50" s="88" t="s">
        <v>80</v>
      </c>
      <c r="I50" s="88" t="s">
        <v>83</v>
      </c>
    </row>
    <row r="51" spans="1:12" ht="39" x14ac:dyDescent="0.3">
      <c r="A51" s="178"/>
      <c r="B51" s="101" t="s">
        <v>98</v>
      </c>
      <c r="C51" s="101" t="s">
        <v>99</v>
      </c>
      <c r="D51" s="101" t="s">
        <v>76</v>
      </c>
      <c r="E51" s="101" t="s">
        <v>104</v>
      </c>
      <c r="F51" s="101" t="s">
        <v>101</v>
      </c>
      <c r="G51" s="101" t="s">
        <v>103</v>
      </c>
      <c r="H51" s="101" t="s">
        <v>81</v>
      </c>
      <c r="I51" s="101" t="s">
        <v>176</v>
      </c>
    </row>
    <row r="52" spans="1:12" ht="14.5" thickBot="1" x14ac:dyDescent="0.35">
      <c r="A52" s="179"/>
      <c r="B52" s="125"/>
      <c r="C52" s="125"/>
      <c r="D52" s="125" t="s">
        <v>29</v>
      </c>
      <c r="E52" s="125"/>
      <c r="F52" s="125" t="s">
        <v>78</v>
      </c>
      <c r="G52" s="125" t="s">
        <v>79</v>
      </c>
      <c r="H52" s="125" t="s">
        <v>82</v>
      </c>
      <c r="I52" s="125"/>
    </row>
    <row r="53" spans="1:12" ht="14.5" thickTop="1" x14ac:dyDescent="0.3">
      <c r="A53" s="32" t="s">
        <v>175</v>
      </c>
      <c r="B53" s="40">
        <v>4</v>
      </c>
      <c r="C53" s="40">
        <v>1</v>
      </c>
      <c r="D53" s="40">
        <f>B53*C53</f>
        <v>4</v>
      </c>
      <c r="E53" s="40">
        <v>2</v>
      </c>
      <c r="F53" s="40">
        <f>D53*E53</f>
        <v>8</v>
      </c>
      <c r="G53" s="40">
        <f>F53*0.05</f>
        <v>0.4</v>
      </c>
      <c r="H53" s="40">
        <f>F53*0.1</f>
        <v>0.8</v>
      </c>
      <c r="I53" s="18">
        <f>(F53*$L$53)+(G53*$L$54)+(H53*$L$55)</f>
        <v>574.22400000000005</v>
      </c>
      <c r="K53" s="80" t="s">
        <v>20</v>
      </c>
      <c r="L53" s="91">
        <f>Inputs!D17</f>
        <v>66.63000000000001</v>
      </c>
    </row>
    <row r="54" spans="1:12" ht="14.5" thickBot="1" x14ac:dyDescent="0.35">
      <c r="A54" s="146" t="s">
        <v>167</v>
      </c>
      <c r="B54" s="40">
        <v>4</v>
      </c>
      <c r="C54" s="40">
        <v>1</v>
      </c>
      <c r="D54" s="40">
        <f>B54*C54</f>
        <v>4</v>
      </c>
      <c r="E54" s="40">
        <v>0</v>
      </c>
      <c r="F54" s="40">
        <f t="shared" ref="F54:F61" si="14">D54*E54</f>
        <v>0</v>
      </c>
      <c r="G54" s="40">
        <f t="shared" ref="G54:G61" si="15">F54*0.05</f>
        <v>0</v>
      </c>
      <c r="H54" s="40">
        <f t="shared" ref="H54:H61" si="16">F54*0.1</f>
        <v>0</v>
      </c>
      <c r="I54" s="18">
        <f t="shared" ref="I54:I61" si="17">(F54*$L$53)+(G54*$L$54)+(H54*$L$55)</f>
        <v>0</v>
      </c>
      <c r="K54" s="80" t="s">
        <v>22</v>
      </c>
      <c r="L54" s="91">
        <f>Inputs!D16</f>
        <v>49.44</v>
      </c>
    </row>
    <row r="55" spans="1:12" ht="14.5" thickBot="1" x14ac:dyDescent="0.35">
      <c r="A55" s="146" t="s">
        <v>168</v>
      </c>
      <c r="B55" s="40">
        <v>4</v>
      </c>
      <c r="C55" s="40">
        <v>1</v>
      </c>
      <c r="D55" s="40">
        <f>B55*C55</f>
        <v>4</v>
      </c>
      <c r="E55" s="40">
        <v>2</v>
      </c>
      <c r="F55" s="40">
        <f t="shared" si="14"/>
        <v>8</v>
      </c>
      <c r="G55" s="40">
        <f t="shared" si="15"/>
        <v>0.4</v>
      </c>
      <c r="H55" s="40">
        <f t="shared" si="16"/>
        <v>0.8</v>
      </c>
      <c r="I55" s="18">
        <f t="shared" si="17"/>
        <v>574.22400000000005</v>
      </c>
      <c r="K55" s="81" t="s">
        <v>21</v>
      </c>
      <c r="L55" s="91">
        <f>Inputs!D18</f>
        <v>26.76</v>
      </c>
    </row>
    <row r="56" spans="1:12" ht="14.5" thickBot="1" x14ac:dyDescent="0.35">
      <c r="A56" s="146" t="s">
        <v>169</v>
      </c>
      <c r="B56" s="40">
        <v>20</v>
      </c>
      <c r="C56" s="40">
        <v>1</v>
      </c>
      <c r="D56" s="40">
        <f>B56*C56</f>
        <v>20</v>
      </c>
      <c r="E56" s="40">
        <v>2</v>
      </c>
      <c r="F56" s="40">
        <f t="shared" si="14"/>
        <v>40</v>
      </c>
      <c r="G56" s="40">
        <f t="shared" si="15"/>
        <v>2</v>
      </c>
      <c r="H56" s="40">
        <f t="shared" si="16"/>
        <v>4</v>
      </c>
      <c r="I56" s="18">
        <f t="shared" si="17"/>
        <v>2871.1200000000003</v>
      </c>
    </row>
    <row r="57" spans="1:12" ht="14.5" thickBot="1" x14ac:dyDescent="0.35">
      <c r="A57" s="146" t="s">
        <v>170</v>
      </c>
      <c r="B57" s="40"/>
      <c r="C57" s="40"/>
      <c r="D57" s="40"/>
      <c r="E57" s="40"/>
      <c r="F57" s="40">
        <f t="shared" si="14"/>
        <v>0</v>
      </c>
      <c r="G57" s="40">
        <f t="shared" si="15"/>
        <v>0</v>
      </c>
      <c r="H57" s="40">
        <f t="shared" si="16"/>
        <v>0</v>
      </c>
      <c r="I57" s="18">
        <f t="shared" si="17"/>
        <v>0</v>
      </c>
    </row>
    <row r="58" spans="1:12" ht="14.5" thickBot="1" x14ac:dyDescent="0.35">
      <c r="A58" s="134" t="s">
        <v>171</v>
      </c>
      <c r="B58" s="40">
        <v>20</v>
      </c>
      <c r="C58" s="40">
        <v>1</v>
      </c>
      <c r="D58" s="40">
        <f>B58*C58</f>
        <v>20</v>
      </c>
      <c r="E58" s="40">
        <v>2</v>
      </c>
      <c r="F58" s="40">
        <f t="shared" si="14"/>
        <v>40</v>
      </c>
      <c r="G58" s="40">
        <f t="shared" si="15"/>
        <v>2</v>
      </c>
      <c r="H58" s="40">
        <f t="shared" si="16"/>
        <v>4</v>
      </c>
      <c r="I58" s="18">
        <f t="shared" si="17"/>
        <v>2871.1200000000003</v>
      </c>
    </row>
    <row r="59" spans="1:12" ht="14.5" thickBot="1" x14ac:dyDescent="0.35">
      <c r="A59" s="134" t="s">
        <v>172</v>
      </c>
      <c r="B59" s="40">
        <v>2</v>
      </c>
      <c r="C59" s="40">
        <v>1</v>
      </c>
      <c r="D59" s="40">
        <f>B59*C59</f>
        <v>2</v>
      </c>
      <c r="E59" s="40">
        <v>0</v>
      </c>
      <c r="F59" s="40">
        <f t="shared" si="14"/>
        <v>0</v>
      </c>
      <c r="G59" s="40">
        <f t="shared" si="15"/>
        <v>0</v>
      </c>
      <c r="H59" s="40">
        <f t="shared" si="16"/>
        <v>0</v>
      </c>
      <c r="I59" s="18">
        <f t="shared" si="17"/>
        <v>0</v>
      </c>
    </row>
    <row r="60" spans="1:12" ht="16" thickBot="1" x14ac:dyDescent="0.35">
      <c r="A60" s="146" t="s">
        <v>173</v>
      </c>
      <c r="B60" s="40"/>
      <c r="C60" s="40">
        <v>1</v>
      </c>
      <c r="D60" s="40">
        <v>30</v>
      </c>
      <c r="E60" s="40">
        <v>3</v>
      </c>
      <c r="F60" s="40">
        <f t="shared" si="14"/>
        <v>90</v>
      </c>
      <c r="G60" s="40">
        <f t="shared" si="15"/>
        <v>4.5</v>
      </c>
      <c r="H60" s="40">
        <f t="shared" si="16"/>
        <v>9</v>
      </c>
      <c r="I60" s="18">
        <f t="shared" si="17"/>
        <v>6460.02</v>
      </c>
    </row>
    <row r="61" spans="1:12" ht="14.5" thickBot="1" x14ac:dyDescent="0.35">
      <c r="A61" s="146" t="s">
        <v>174</v>
      </c>
      <c r="B61" s="40">
        <v>20</v>
      </c>
      <c r="C61" s="40">
        <v>1</v>
      </c>
      <c r="D61" s="40">
        <f>B61*C61</f>
        <v>20</v>
      </c>
      <c r="E61" s="40">
        <v>0</v>
      </c>
      <c r="F61" s="40">
        <f t="shared" si="14"/>
        <v>0</v>
      </c>
      <c r="G61" s="40">
        <f t="shared" si="15"/>
        <v>0</v>
      </c>
      <c r="H61" s="40">
        <f t="shared" si="16"/>
        <v>0</v>
      </c>
      <c r="I61" s="18">
        <f t="shared" si="17"/>
        <v>0</v>
      </c>
    </row>
    <row r="62" spans="1:12" x14ac:dyDescent="0.3">
      <c r="A62" s="85" t="s">
        <v>178</v>
      </c>
      <c r="B62" s="40"/>
      <c r="C62" s="40"/>
      <c r="D62" s="40"/>
      <c r="E62" s="40"/>
      <c r="F62" s="180">
        <f>ROUNDUP(SUM(F53:H61),-1)</f>
        <v>220</v>
      </c>
      <c r="G62" s="180"/>
      <c r="H62" s="180"/>
      <c r="I62" s="86">
        <f>ROUNDUP(SUM(I53:I61),-2)</f>
        <v>13400</v>
      </c>
    </row>
    <row r="63" spans="1:12" ht="15.5" x14ac:dyDescent="0.3">
      <c r="A63" s="2"/>
      <c r="B63" s="54"/>
      <c r="C63" s="54"/>
      <c r="D63" s="54"/>
      <c r="E63" s="54"/>
      <c r="F63" s="54"/>
      <c r="G63" s="54"/>
      <c r="H63" s="54"/>
      <c r="I63" s="54"/>
    </row>
    <row r="64" spans="1:12" x14ac:dyDescent="0.3">
      <c r="A64" s="55" t="s">
        <v>10</v>
      </c>
      <c r="B64" s="54"/>
      <c r="C64" s="54"/>
      <c r="D64" s="54"/>
      <c r="E64" s="54"/>
      <c r="F64" s="54"/>
      <c r="G64" s="54"/>
      <c r="H64" s="54"/>
      <c r="I64" s="54"/>
    </row>
    <row r="65" spans="1:9" ht="15.5" x14ac:dyDescent="0.3">
      <c r="A65" s="37" t="s">
        <v>155</v>
      </c>
      <c r="B65" s="54"/>
      <c r="C65" s="54"/>
      <c r="D65" s="54"/>
      <c r="E65" s="54"/>
      <c r="F65" s="54"/>
      <c r="G65" s="54"/>
      <c r="H65" s="54"/>
      <c r="I65" s="54"/>
    </row>
    <row r="66" spans="1:9" ht="18.5" x14ac:dyDescent="0.3">
      <c r="A66" s="176" t="s">
        <v>180</v>
      </c>
      <c r="B66" s="176"/>
      <c r="C66" s="176"/>
      <c r="D66" s="176"/>
      <c r="E66" s="176"/>
      <c r="F66" s="176"/>
      <c r="G66" s="176"/>
      <c r="H66" s="176"/>
      <c r="I66" s="176"/>
    </row>
    <row r="67" spans="1:9" ht="15.5" x14ac:dyDescent="0.3">
      <c r="A67" s="37" t="s">
        <v>177</v>
      </c>
      <c r="B67" s="54"/>
      <c r="C67" s="54"/>
      <c r="D67" s="54"/>
      <c r="E67" s="54"/>
      <c r="F67" s="54"/>
      <c r="G67" s="54"/>
      <c r="H67" s="54"/>
      <c r="I67" s="54"/>
    </row>
    <row r="68" spans="1:9" ht="15.5" x14ac:dyDescent="0.3">
      <c r="A68" s="37" t="s">
        <v>179</v>
      </c>
      <c r="B68" s="54"/>
      <c r="C68" s="54"/>
      <c r="D68" s="54"/>
      <c r="E68" s="54"/>
      <c r="F68" s="54"/>
      <c r="G68" s="54"/>
      <c r="H68" s="54"/>
      <c r="I68" s="54"/>
    </row>
    <row r="69" spans="1:9" ht="15.5" x14ac:dyDescent="0.3">
      <c r="A69" s="2"/>
      <c r="B69" s="54"/>
      <c r="C69" s="54"/>
      <c r="D69" s="54"/>
      <c r="E69" s="54"/>
      <c r="F69" s="54"/>
      <c r="G69" s="54"/>
      <c r="H69" s="54"/>
      <c r="I69" s="54"/>
    </row>
  </sheetData>
  <mergeCells count="10">
    <mergeCell ref="A66:I66"/>
    <mergeCell ref="K5:L5"/>
    <mergeCell ref="A50:A52"/>
    <mergeCell ref="F62:H62"/>
    <mergeCell ref="A3:A5"/>
    <mergeCell ref="F36:H36"/>
    <mergeCell ref="F18:H18"/>
    <mergeCell ref="F35:H35"/>
    <mergeCell ref="A40:I40"/>
    <mergeCell ref="A41:I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5"/>
  <sheetViews>
    <sheetView zoomScaleNormal="100" workbookViewId="0">
      <selection activeCell="A41" sqref="A41:I44"/>
    </sheetView>
  </sheetViews>
  <sheetFormatPr defaultColWidth="9.1796875" defaultRowHeight="14" x14ac:dyDescent="0.3"/>
  <cols>
    <col min="1" max="1" width="68.81640625" style="89" bestFit="1" customWidth="1"/>
    <col min="2" max="2" width="10.26953125" style="89" customWidth="1"/>
    <col min="3" max="3" width="11.26953125" style="89" customWidth="1"/>
    <col min="4" max="4" width="10.26953125" style="89" customWidth="1"/>
    <col min="5" max="5" width="11.81640625" style="89" customWidth="1"/>
    <col min="6" max="8" width="10.26953125" style="89" customWidth="1"/>
    <col min="9" max="10" width="13" style="89" customWidth="1"/>
    <col min="11" max="11" width="13.7265625" style="89" bestFit="1" customWidth="1"/>
    <col min="12" max="16384" width="9.1796875" style="89"/>
  </cols>
  <sheetData>
    <row r="1" spans="1:15" x14ac:dyDescent="0.3">
      <c r="A1" s="95" t="s">
        <v>181</v>
      </c>
    </row>
    <row r="3" spans="1:15" x14ac:dyDescent="0.3">
      <c r="A3" s="181" t="s">
        <v>0</v>
      </c>
      <c r="B3" s="10" t="s">
        <v>1</v>
      </c>
      <c r="C3" s="10" t="s">
        <v>2</v>
      </c>
      <c r="D3" s="10" t="s">
        <v>3</v>
      </c>
      <c r="E3" s="10" t="s">
        <v>4</v>
      </c>
      <c r="F3" s="10" t="s">
        <v>5</v>
      </c>
      <c r="G3" s="10" t="s">
        <v>6</v>
      </c>
      <c r="H3" s="10" t="s">
        <v>7</v>
      </c>
      <c r="I3" s="10" t="s">
        <v>8</v>
      </c>
      <c r="J3" s="42"/>
    </row>
    <row r="4" spans="1:15" s="96" customFormat="1" ht="66" x14ac:dyDescent="0.4">
      <c r="A4" s="182"/>
      <c r="B4" s="87" t="s">
        <v>37</v>
      </c>
      <c r="C4" s="87" t="s">
        <v>36</v>
      </c>
      <c r="D4" s="87" t="s">
        <v>35</v>
      </c>
      <c r="E4" s="87" t="s">
        <v>34</v>
      </c>
      <c r="F4" s="87" t="s">
        <v>33</v>
      </c>
      <c r="G4" s="87" t="s">
        <v>30</v>
      </c>
      <c r="H4" s="87" t="s">
        <v>32</v>
      </c>
      <c r="I4" s="87" t="s">
        <v>31</v>
      </c>
      <c r="J4" s="43"/>
      <c r="K4" s="90"/>
      <c r="L4" s="90"/>
      <c r="M4" s="53"/>
      <c r="N4" s="53"/>
      <c r="O4" s="53"/>
    </row>
    <row r="5" spans="1:15" ht="14.5" thickBot="1" x14ac:dyDescent="0.35">
      <c r="A5" s="183"/>
      <c r="B5" s="129"/>
      <c r="C5" s="129"/>
      <c r="D5" s="130" t="s">
        <v>29</v>
      </c>
      <c r="E5" s="129"/>
      <c r="F5" s="130" t="s">
        <v>28</v>
      </c>
      <c r="G5" s="130" t="s">
        <v>27</v>
      </c>
      <c r="H5" s="130" t="s">
        <v>26</v>
      </c>
      <c r="I5" s="129"/>
      <c r="J5" s="97"/>
      <c r="K5" s="177" t="s">
        <v>165</v>
      </c>
      <c r="L5" s="177"/>
      <c r="M5" s="9"/>
      <c r="N5" s="9"/>
      <c r="O5" s="9"/>
    </row>
    <row r="6" spans="1:15" ht="14.5" thickTop="1" x14ac:dyDescent="0.3">
      <c r="A6" s="122" t="s">
        <v>53</v>
      </c>
      <c r="B6" s="123" t="s">
        <v>11</v>
      </c>
      <c r="C6" s="123"/>
      <c r="D6" s="126"/>
      <c r="E6" s="127"/>
      <c r="F6" s="127"/>
      <c r="G6" s="127"/>
      <c r="H6" s="127"/>
      <c r="I6" s="128"/>
      <c r="J6" s="44"/>
      <c r="K6" s="80" t="s">
        <v>22</v>
      </c>
      <c r="L6" s="91">
        <f>Inputs!D4</f>
        <v>106.35000000000001</v>
      </c>
      <c r="M6" s="9"/>
      <c r="N6" s="9"/>
      <c r="O6" s="9"/>
    </row>
    <row r="7" spans="1:15" x14ac:dyDescent="0.3">
      <c r="A7" s="32" t="s">
        <v>54</v>
      </c>
      <c r="B7" s="40" t="s">
        <v>11</v>
      </c>
      <c r="C7" s="40"/>
      <c r="D7" s="27"/>
      <c r="E7" s="7"/>
      <c r="F7" s="7"/>
      <c r="G7" s="7"/>
      <c r="H7" s="7"/>
      <c r="I7" s="23"/>
      <c r="J7" s="44"/>
      <c r="K7" s="80" t="s">
        <v>20</v>
      </c>
      <c r="L7" s="91">
        <f>Inputs!D5</f>
        <v>137.72</v>
      </c>
      <c r="M7" s="9"/>
      <c r="N7" s="8"/>
      <c r="O7" s="9"/>
    </row>
    <row r="8" spans="1:15" ht="15.5" x14ac:dyDescent="0.35">
      <c r="A8" s="32" t="s">
        <v>182</v>
      </c>
      <c r="B8" s="40">
        <v>4</v>
      </c>
      <c r="C8" s="40">
        <v>1</v>
      </c>
      <c r="D8" s="27">
        <f t="shared" ref="D8:D25" si="0">B8*C8</f>
        <v>4</v>
      </c>
      <c r="E8" s="7">
        <v>3</v>
      </c>
      <c r="F8" s="7">
        <f>D8*E8</f>
        <v>12</v>
      </c>
      <c r="G8" s="7">
        <f>F8*0.05</f>
        <v>0.60000000000000009</v>
      </c>
      <c r="H8" s="7">
        <f>F8*0.1</f>
        <v>1.2000000000000002</v>
      </c>
      <c r="I8" s="6">
        <f>(F8*$L$6)+(G8*$L$7)+(H8*$L$8)</f>
        <v>1410.3720000000001</v>
      </c>
      <c r="J8" s="45"/>
      <c r="K8" s="81" t="s">
        <v>21</v>
      </c>
      <c r="L8" s="91">
        <f>Inputs!D6</f>
        <v>42.949999999999996</v>
      </c>
      <c r="M8" s="78"/>
      <c r="N8" s="98"/>
      <c r="O8" s="78"/>
    </row>
    <row r="9" spans="1:15" ht="15.5" x14ac:dyDescent="0.35">
      <c r="A9" s="32" t="s">
        <v>183</v>
      </c>
      <c r="B9" s="40" t="s">
        <v>11</v>
      </c>
      <c r="C9" s="40"/>
      <c r="D9" s="27"/>
      <c r="E9" s="7"/>
      <c r="F9" s="7"/>
      <c r="G9" s="7"/>
      <c r="H9" s="7"/>
      <c r="I9" s="6"/>
      <c r="J9" s="45"/>
      <c r="K9" s="78"/>
      <c r="L9" s="78"/>
      <c r="M9" s="78"/>
      <c r="N9" s="21"/>
      <c r="O9" s="78"/>
    </row>
    <row r="10" spans="1:15" ht="18.75" customHeight="1" x14ac:dyDescent="0.3">
      <c r="A10" s="32" t="s">
        <v>184</v>
      </c>
      <c r="B10" s="40">
        <v>50</v>
      </c>
      <c r="C10" s="40">
        <v>1</v>
      </c>
      <c r="D10" s="27">
        <f t="shared" si="0"/>
        <v>50</v>
      </c>
      <c r="E10" s="7">
        <v>2</v>
      </c>
      <c r="F10" s="7">
        <f t="shared" ref="F10" si="1">D10*E10</f>
        <v>100</v>
      </c>
      <c r="G10" s="7">
        <f t="shared" ref="G10" si="2">F10*0.05</f>
        <v>5</v>
      </c>
      <c r="H10" s="7">
        <f t="shared" ref="H10" si="3">F10*0.1</f>
        <v>10</v>
      </c>
      <c r="I10" s="6">
        <f t="shared" ref="I10" si="4">(F10*$L$6)+(G10*$L$7)+(H10*$L$8)</f>
        <v>11753.1</v>
      </c>
      <c r="J10" s="45"/>
      <c r="K10" s="79"/>
      <c r="L10" s="78"/>
      <c r="M10" s="78"/>
      <c r="N10" s="22"/>
      <c r="O10" s="78"/>
    </row>
    <row r="11" spans="1:15" ht="18.75" customHeight="1" x14ac:dyDescent="0.3">
      <c r="A11" s="32" t="s">
        <v>185</v>
      </c>
      <c r="B11" s="40" t="s">
        <v>11</v>
      </c>
      <c r="C11" s="40"/>
      <c r="D11" s="27"/>
      <c r="E11" s="7"/>
      <c r="F11" s="7"/>
      <c r="G11" s="7"/>
      <c r="H11" s="7"/>
      <c r="I11" s="6"/>
      <c r="J11" s="45"/>
      <c r="K11" s="78"/>
      <c r="L11" s="78"/>
      <c r="M11" s="78"/>
      <c r="N11" s="11"/>
      <c r="O11" s="78"/>
    </row>
    <row r="12" spans="1:15" ht="15.5" x14ac:dyDescent="0.35">
      <c r="A12" s="32" t="s">
        <v>108</v>
      </c>
      <c r="B12" s="40" t="s">
        <v>11</v>
      </c>
      <c r="C12" s="40"/>
      <c r="D12" s="27"/>
      <c r="E12" s="7"/>
      <c r="F12" s="7"/>
      <c r="G12" s="7"/>
      <c r="H12" s="7"/>
      <c r="I12" s="6"/>
      <c r="J12" s="45"/>
      <c r="K12" s="78"/>
      <c r="L12" s="78"/>
      <c r="M12" s="78"/>
      <c r="N12" s="21"/>
      <c r="O12" s="78"/>
    </row>
    <row r="13" spans="1:15" ht="15.5" x14ac:dyDescent="0.35">
      <c r="A13" s="32" t="s">
        <v>186</v>
      </c>
      <c r="B13" s="40" t="s">
        <v>110</v>
      </c>
      <c r="C13" s="40"/>
      <c r="D13" s="27"/>
      <c r="E13" s="7"/>
      <c r="F13" s="7"/>
      <c r="G13" s="7"/>
      <c r="H13" s="7"/>
      <c r="I13" s="6"/>
      <c r="J13" s="45"/>
      <c r="K13" s="78"/>
      <c r="L13" s="78"/>
      <c r="M13" s="78"/>
      <c r="N13" s="21"/>
      <c r="O13" s="78"/>
    </row>
    <row r="14" spans="1:15" x14ac:dyDescent="0.3">
      <c r="A14" s="32" t="s">
        <v>55</v>
      </c>
      <c r="B14" s="40" t="s">
        <v>109</v>
      </c>
      <c r="C14" s="40"/>
      <c r="D14" s="27"/>
      <c r="E14" s="7"/>
      <c r="F14" s="7"/>
      <c r="G14" s="7"/>
      <c r="H14" s="7"/>
      <c r="I14" s="6"/>
      <c r="J14" s="45"/>
      <c r="K14" s="78"/>
      <c r="L14" s="78"/>
      <c r="M14" s="78"/>
      <c r="N14" s="78"/>
      <c r="O14" s="78"/>
    </row>
    <row r="15" spans="1:15" ht="18.75" customHeight="1" x14ac:dyDescent="0.3">
      <c r="A15" s="32" t="s">
        <v>187</v>
      </c>
      <c r="B15" s="40" t="s">
        <v>11</v>
      </c>
      <c r="C15" s="40"/>
      <c r="D15" s="27"/>
      <c r="E15" s="7"/>
      <c r="F15" s="7"/>
      <c r="G15" s="7"/>
      <c r="H15" s="7"/>
      <c r="I15" s="6"/>
      <c r="J15" s="45"/>
      <c r="K15" s="79"/>
      <c r="L15" s="78"/>
      <c r="M15" s="78"/>
      <c r="N15" s="78"/>
      <c r="O15" s="78"/>
    </row>
    <row r="16" spans="1:15" x14ac:dyDescent="0.3">
      <c r="A16" s="32" t="s">
        <v>56</v>
      </c>
      <c r="B16" s="40" t="s">
        <v>109</v>
      </c>
      <c r="C16" s="40"/>
      <c r="D16" s="27"/>
      <c r="E16" s="7"/>
      <c r="F16" s="7"/>
      <c r="G16" s="7"/>
      <c r="H16" s="7"/>
      <c r="I16" s="6"/>
      <c r="J16" s="45"/>
      <c r="K16" s="78"/>
      <c r="L16" s="78"/>
      <c r="M16" s="78"/>
      <c r="N16" s="78"/>
      <c r="O16" s="78"/>
    </row>
    <row r="17" spans="1:15" x14ac:dyDescent="0.3">
      <c r="A17" s="32" t="s">
        <v>57</v>
      </c>
      <c r="B17" s="40" t="s">
        <v>109</v>
      </c>
      <c r="C17" s="40"/>
      <c r="D17" s="27"/>
      <c r="E17" s="7"/>
      <c r="F17" s="17"/>
      <c r="G17" s="7"/>
      <c r="H17" s="7"/>
      <c r="I17" s="6"/>
      <c r="J17" s="45"/>
      <c r="K17" s="78"/>
      <c r="L17" s="78"/>
      <c r="M17" s="78"/>
      <c r="N17" s="78"/>
      <c r="O17" s="78"/>
    </row>
    <row r="18" spans="1:15" x14ac:dyDescent="0.3">
      <c r="A18" s="33" t="s">
        <v>9</v>
      </c>
      <c r="B18" s="41"/>
      <c r="C18" s="41"/>
      <c r="D18" s="27"/>
      <c r="E18" s="7"/>
      <c r="F18" s="188">
        <f>SUM(F6:H17)</f>
        <v>128.80000000000001</v>
      </c>
      <c r="G18" s="189"/>
      <c r="H18" s="190"/>
      <c r="I18" s="147">
        <f>SUM(I6:I17)</f>
        <v>13163.472</v>
      </c>
      <c r="J18" s="52"/>
      <c r="K18" s="51"/>
      <c r="L18" s="78"/>
      <c r="M18" s="78"/>
      <c r="N18" s="78"/>
      <c r="O18" s="78"/>
    </row>
    <row r="19" spans="1:15" x14ac:dyDescent="0.3">
      <c r="A19" s="32" t="s">
        <v>58</v>
      </c>
      <c r="B19" s="40"/>
      <c r="C19" s="40"/>
      <c r="D19" s="27"/>
      <c r="E19" s="7"/>
      <c r="F19" s="7"/>
      <c r="G19" s="7"/>
      <c r="H19" s="7"/>
      <c r="I19" s="6"/>
      <c r="J19" s="45"/>
      <c r="K19" s="78"/>
      <c r="L19" s="78"/>
      <c r="M19" s="78"/>
      <c r="N19" s="78"/>
      <c r="O19" s="78"/>
    </row>
    <row r="20" spans="1:15" x14ac:dyDescent="0.3">
      <c r="A20" s="32" t="s">
        <v>188</v>
      </c>
      <c r="B20" s="40" t="s">
        <v>11</v>
      </c>
      <c r="C20" s="40"/>
      <c r="D20" s="27"/>
      <c r="E20" s="7"/>
      <c r="F20" s="7"/>
      <c r="G20" s="7"/>
      <c r="H20" s="7"/>
      <c r="I20" s="6"/>
      <c r="J20" s="45"/>
      <c r="K20" s="79"/>
      <c r="L20" s="78"/>
      <c r="M20" s="78"/>
      <c r="N20" s="78"/>
      <c r="O20" s="78"/>
    </row>
    <row r="21" spans="1:15" x14ac:dyDescent="0.3">
      <c r="A21" s="32" t="s">
        <v>59</v>
      </c>
      <c r="B21" s="40" t="s">
        <v>11</v>
      </c>
      <c r="C21" s="40"/>
      <c r="D21" s="27"/>
      <c r="E21" s="7"/>
      <c r="F21" s="19"/>
      <c r="G21" s="19"/>
      <c r="H21" s="19"/>
      <c r="I21" s="18"/>
      <c r="J21" s="46"/>
      <c r="K21" s="78"/>
      <c r="L21" s="78"/>
      <c r="M21" s="78"/>
      <c r="N21" s="78"/>
      <c r="O21" s="78"/>
    </row>
    <row r="22" spans="1:15" x14ac:dyDescent="0.3">
      <c r="A22" s="32" t="s">
        <v>189</v>
      </c>
      <c r="B22" s="40" t="s">
        <v>11</v>
      </c>
      <c r="C22" s="40"/>
      <c r="D22" s="27"/>
      <c r="E22" s="7"/>
      <c r="F22" s="19"/>
      <c r="G22" s="19"/>
      <c r="H22" s="19"/>
      <c r="I22" s="18"/>
      <c r="J22" s="46"/>
      <c r="K22" s="78"/>
      <c r="L22" s="78"/>
      <c r="M22" s="78"/>
      <c r="N22" s="78"/>
      <c r="O22" s="78"/>
    </row>
    <row r="23" spans="1:15" x14ac:dyDescent="0.3">
      <c r="A23" s="32" t="s">
        <v>192</v>
      </c>
      <c r="B23" s="40" t="s">
        <v>11</v>
      </c>
      <c r="C23" s="40"/>
      <c r="D23" s="27"/>
      <c r="E23" s="7"/>
      <c r="F23" s="17"/>
      <c r="G23" s="7"/>
      <c r="H23" s="7"/>
      <c r="I23" s="6"/>
      <c r="J23" s="45"/>
      <c r="K23" s="78"/>
      <c r="L23" s="78"/>
      <c r="M23" s="78"/>
      <c r="N23" s="78"/>
      <c r="O23" s="78"/>
    </row>
    <row r="24" spans="1:15" x14ac:dyDescent="0.3">
      <c r="A24" s="32" t="s">
        <v>193</v>
      </c>
      <c r="B24" s="40">
        <v>2</v>
      </c>
      <c r="C24" s="40">
        <v>1</v>
      </c>
      <c r="D24" s="27">
        <f t="shared" si="0"/>
        <v>2</v>
      </c>
      <c r="E24" s="7">
        <v>2</v>
      </c>
      <c r="F24" s="7">
        <f>D24*E24</f>
        <v>4</v>
      </c>
      <c r="G24" s="7">
        <f>F24*0.05</f>
        <v>0.2</v>
      </c>
      <c r="H24" s="7">
        <f>F24*0.1</f>
        <v>0.4</v>
      </c>
      <c r="I24" s="6">
        <f t="shared" ref="I24:I27" si="5">(F24*$L$6)+(G24*$L$7)+(H24*$L$8)</f>
        <v>470.12400000000002</v>
      </c>
      <c r="J24" s="45"/>
      <c r="K24" s="79"/>
      <c r="L24" s="78"/>
      <c r="M24" s="78"/>
      <c r="N24" s="78"/>
      <c r="O24" s="78"/>
    </row>
    <row r="25" spans="1:15" x14ac:dyDescent="0.3">
      <c r="A25" s="32" t="s">
        <v>191</v>
      </c>
      <c r="B25" s="40">
        <v>20</v>
      </c>
      <c r="C25" s="40">
        <v>1</v>
      </c>
      <c r="D25" s="27">
        <f t="shared" si="0"/>
        <v>20</v>
      </c>
      <c r="E25" s="7">
        <v>3</v>
      </c>
      <c r="F25" s="7">
        <f t="shared" ref="F25" si="6">D25*E25</f>
        <v>60</v>
      </c>
      <c r="G25" s="7">
        <f t="shared" ref="G25" si="7">F25*0.05</f>
        <v>3</v>
      </c>
      <c r="H25" s="7">
        <f t="shared" ref="H25" si="8">F25*0.1</f>
        <v>6</v>
      </c>
      <c r="I25" s="6">
        <f t="shared" si="5"/>
        <v>7051.8600000000006</v>
      </c>
      <c r="J25" s="45"/>
      <c r="K25" s="79"/>
      <c r="L25" s="78"/>
      <c r="M25" s="78"/>
      <c r="N25" s="78"/>
      <c r="O25" s="78"/>
    </row>
    <row r="26" spans="1:15" x14ac:dyDescent="0.3">
      <c r="A26" s="32" t="s">
        <v>60</v>
      </c>
      <c r="B26" s="40"/>
      <c r="C26" s="40"/>
      <c r="D26" s="27"/>
      <c r="E26" s="7"/>
      <c r="F26" s="7"/>
      <c r="G26" s="7"/>
      <c r="H26" s="7"/>
      <c r="I26" s="6"/>
      <c r="J26" s="45"/>
      <c r="K26" s="78"/>
      <c r="L26" s="78"/>
      <c r="M26" s="78"/>
      <c r="N26" s="78"/>
      <c r="O26" s="78"/>
    </row>
    <row r="27" spans="1:15" ht="15.5" x14ac:dyDescent="0.3">
      <c r="A27" s="32" t="s">
        <v>190</v>
      </c>
      <c r="B27" s="40">
        <v>8</v>
      </c>
      <c r="C27" s="40">
        <v>2</v>
      </c>
      <c r="D27" s="27">
        <f t="shared" ref="D27" si="9">B27*C27</f>
        <v>16</v>
      </c>
      <c r="E27" s="7">
        <v>3</v>
      </c>
      <c r="F27" s="7">
        <f t="shared" ref="F27" si="10">D27*E27</f>
        <v>48</v>
      </c>
      <c r="G27" s="7">
        <f t="shared" ref="G27" si="11">F27*0.05</f>
        <v>2.4000000000000004</v>
      </c>
      <c r="H27" s="7">
        <f t="shared" ref="H27" si="12">F27*0.1</f>
        <v>4.8000000000000007</v>
      </c>
      <c r="I27" s="6">
        <f t="shared" si="5"/>
        <v>5641.4880000000003</v>
      </c>
      <c r="J27" s="45"/>
      <c r="K27" s="79"/>
      <c r="L27" s="78"/>
      <c r="M27" s="78"/>
      <c r="N27" s="78"/>
      <c r="O27" s="78"/>
    </row>
    <row r="28" spans="1:15" x14ac:dyDescent="0.3">
      <c r="A28" s="32" t="s">
        <v>194</v>
      </c>
      <c r="B28" s="40" t="s">
        <v>11</v>
      </c>
      <c r="C28" s="40"/>
      <c r="D28" s="30"/>
      <c r="E28" s="16"/>
      <c r="F28" s="7"/>
      <c r="G28" s="7"/>
      <c r="H28" s="7"/>
      <c r="I28" s="6"/>
      <c r="J28" s="45"/>
      <c r="K28" s="78"/>
      <c r="L28" s="78"/>
      <c r="M28" s="78"/>
      <c r="N28" s="78"/>
      <c r="O28" s="78"/>
    </row>
    <row r="29" spans="1:15" x14ac:dyDescent="0.3">
      <c r="A29" s="32" t="s">
        <v>61</v>
      </c>
      <c r="B29" s="40"/>
      <c r="C29" s="40"/>
      <c r="D29" s="30"/>
      <c r="E29" s="16"/>
      <c r="F29" s="24"/>
      <c r="G29" s="25"/>
      <c r="H29" s="26"/>
      <c r="I29" s="15"/>
      <c r="J29" s="47"/>
      <c r="K29" s="78"/>
      <c r="L29" s="78"/>
      <c r="M29" s="78"/>
      <c r="N29" s="78"/>
      <c r="O29" s="78"/>
    </row>
    <row r="30" spans="1:15" x14ac:dyDescent="0.3">
      <c r="A30" s="32" t="s">
        <v>106</v>
      </c>
      <c r="B30" s="40">
        <v>4</v>
      </c>
      <c r="C30" s="40">
        <v>1</v>
      </c>
      <c r="D30" s="27">
        <f t="shared" ref="D30" si="13">B30*C30</f>
        <v>4</v>
      </c>
      <c r="E30" s="7">
        <v>3</v>
      </c>
      <c r="F30" s="7">
        <f>D30*E30</f>
        <v>12</v>
      </c>
      <c r="G30" s="7">
        <f>F30*0.05</f>
        <v>0.60000000000000009</v>
      </c>
      <c r="H30" s="7">
        <f>F30*0.1</f>
        <v>1.2000000000000002</v>
      </c>
      <c r="I30" s="6">
        <f>(F30*$L$6)+(G30*$L$7)+(H30*$L$8)</f>
        <v>1410.3720000000001</v>
      </c>
      <c r="J30" s="47"/>
      <c r="K30" s="78"/>
      <c r="L30" s="78"/>
      <c r="M30" s="78"/>
      <c r="N30" s="78"/>
      <c r="O30" s="78"/>
    </row>
    <row r="31" spans="1:15" x14ac:dyDescent="0.3">
      <c r="A31" s="32" t="s">
        <v>62</v>
      </c>
      <c r="B31" s="40" t="s">
        <v>110</v>
      </c>
      <c r="C31" s="40"/>
      <c r="D31" s="30"/>
      <c r="E31" s="16"/>
      <c r="F31" s="102"/>
      <c r="G31" s="102"/>
      <c r="H31" s="102"/>
      <c r="I31" s="15"/>
      <c r="J31" s="47"/>
      <c r="K31" s="78"/>
      <c r="L31" s="78"/>
      <c r="M31" s="78"/>
      <c r="N31" s="78"/>
      <c r="O31" s="78"/>
    </row>
    <row r="32" spans="1:15" x14ac:dyDescent="0.3">
      <c r="A32" s="32" t="s">
        <v>63</v>
      </c>
      <c r="B32" s="40">
        <v>6</v>
      </c>
      <c r="C32" s="40">
        <v>1</v>
      </c>
      <c r="D32" s="27">
        <f t="shared" ref="D32" si="14">B32*C32</f>
        <v>6</v>
      </c>
      <c r="E32" s="7">
        <v>3</v>
      </c>
      <c r="F32" s="7">
        <f>D32*E32</f>
        <v>18</v>
      </c>
      <c r="G32" s="7">
        <f>F32*0.05</f>
        <v>0.9</v>
      </c>
      <c r="H32" s="7">
        <f>F32*0.1</f>
        <v>1.8</v>
      </c>
      <c r="I32" s="6">
        <f>(F32*$L$6)+(G32*$L$7)+(H32*$L$8)</f>
        <v>2115.5580000000004</v>
      </c>
      <c r="J32" s="47"/>
      <c r="K32" s="78"/>
      <c r="L32" s="78"/>
      <c r="M32" s="78"/>
      <c r="N32" s="78"/>
      <c r="O32" s="78"/>
    </row>
    <row r="33" spans="1:15" x14ac:dyDescent="0.3">
      <c r="A33" s="32" t="s">
        <v>69</v>
      </c>
      <c r="B33" s="40" t="s">
        <v>11</v>
      </c>
      <c r="C33" s="40"/>
      <c r="D33" s="30"/>
      <c r="E33" s="16"/>
      <c r="F33" s="102"/>
      <c r="G33" s="102"/>
      <c r="H33" s="102"/>
      <c r="I33" s="15"/>
      <c r="J33" s="47"/>
      <c r="K33" s="78"/>
      <c r="L33" s="78"/>
      <c r="M33" s="78"/>
      <c r="N33" s="78"/>
      <c r="O33" s="78"/>
    </row>
    <row r="34" spans="1:15" x14ac:dyDescent="0.3">
      <c r="A34" s="32" t="s">
        <v>64</v>
      </c>
      <c r="B34" s="40" t="s">
        <v>110</v>
      </c>
      <c r="C34" s="40"/>
      <c r="D34" s="30"/>
      <c r="E34" s="16"/>
      <c r="F34" s="102"/>
      <c r="G34" s="102"/>
      <c r="H34" s="102"/>
      <c r="I34" s="15"/>
      <c r="J34" s="47"/>
      <c r="K34" s="78"/>
      <c r="L34" s="78"/>
      <c r="M34" s="78"/>
      <c r="N34" s="78"/>
      <c r="O34" s="78"/>
    </row>
    <row r="35" spans="1:15" x14ac:dyDescent="0.3">
      <c r="A35" s="32" t="s">
        <v>65</v>
      </c>
      <c r="B35" s="40" t="s">
        <v>11</v>
      </c>
      <c r="C35" s="40"/>
      <c r="D35" s="30"/>
      <c r="E35" s="16"/>
      <c r="F35" s="102"/>
      <c r="G35" s="102"/>
      <c r="H35" s="102"/>
      <c r="I35" s="15"/>
      <c r="J35" s="47"/>
      <c r="K35" s="78"/>
      <c r="L35" s="78"/>
      <c r="M35" s="78"/>
      <c r="N35" s="78"/>
      <c r="O35" s="78"/>
    </row>
    <row r="36" spans="1:15" x14ac:dyDescent="0.3">
      <c r="A36" s="33" t="s">
        <v>66</v>
      </c>
      <c r="B36" s="38"/>
      <c r="C36" s="39"/>
      <c r="D36" s="16"/>
      <c r="E36" s="16"/>
      <c r="F36" s="188">
        <f>SUM(F19:H35)</f>
        <v>163.30000000000001</v>
      </c>
      <c r="G36" s="189"/>
      <c r="H36" s="190"/>
      <c r="I36" s="15">
        <f>SUM(I19:I35)</f>
        <v>16689.402000000002</v>
      </c>
      <c r="J36" s="47"/>
      <c r="K36" s="79"/>
      <c r="L36" s="78"/>
      <c r="M36" s="78"/>
      <c r="N36" s="78"/>
      <c r="O36" s="78"/>
    </row>
    <row r="37" spans="1:15" ht="14.5" x14ac:dyDescent="0.35">
      <c r="A37" s="34" t="s">
        <v>111</v>
      </c>
      <c r="B37" s="31"/>
      <c r="C37" s="14"/>
      <c r="D37" s="14"/>
      <c r="E37" s="14"/>
      <c r="F37" s="184">
        <f>ROUND(F18+F36,0)</f>
        <v>292</v>
      </c>
      <c r="G37" s="185"/>
      <c r="H37" s="186"/>
      <c r="I37" s="104">
        <f>ROUND(I36+I18,0)</f>
        <v>29853</v>
      </c>
      <c r="J37" s="48"/>
      <c r="K37" s="48"/>
      <c r="L37" s="92"/>
      <c r="M37" s="78"/>
      <c r="N37" s="78"/>
      <c r="O37" s="78"/>
    </row>
    <row r="38" spans="1:15" x14ac:dyDescent="0.3">
      <c r="A38" s="35" t="s">
        <v>67</v>
      </c>
      <c r="B38" s="99"/>
      <c r="C38" s="100"/>
      <c r="D38" s="100"/>
      <c r="E38" s="100"/>
      <c r="F38" s="100"/>
      <c r="G38" s="100"/>
      <c r="H38" s="100"/>
      <c r="I38" s="12">
        <v>0</v>
      </c>
      <c r="J38" s="49"/>
      <c r="K38" s="78"/>
      <c r="L38" s="78"/>
      <c r="M38" s="78"/>
      <c r="N38" s="78"/>
      <c r="O38" s="78"/>
    </row>
    <row r="39" spans="1:15" ht="15" x14ac:dyDescent="0.3">
      <c r="A39" s="34" t="s">
        <v>203</v>
      </c>
      <c r="B39" s="99"/>
      <c r="C39" s="100"/>
      <c r="D39" s="100"/>
      <c r="E39" s="100"/>
      <c r="F39" s="100"/>
      <c r="G39" s="100"/>
      <c r="H39" s="100"/>
      <c r="I39" s="12">
        <f>ROUND(I38+I37,-3)</f>
        <v>30000</v>
      </c>
      <c r="J39" s="49"/>
      <c r="K39" s="49"/>
      <c r="L39" s="78"/>
      <c r="M39" s="78"/>
      <c r="N39" s="78"/>
      <c r="O39" s="78"/>
    </row>
    <row r="40" spans="1:15" x14ac:dyDescent="0.3">
      <c r="A40" s="36" t="s">
        <v>10</v>
      </c>
    </row>
    <row r="41" spans="1:15" ht="18.5" x14ac:dyDescent="0.3">
      <c r="A41" s="191" t="s">
        <v>155</v>
      </c>
      <c r="B41" s="191"/>
      <c r="C41" s="191"/>
      <c r="D41" s="191"/>
      <c r="E41" s="191"/>
      <c r="F41" s="191"/>
      <c r="G41" s="191"/>
      <c r="H41" s="191"/>
      <c r="I41" s="191"/>
    </row>
    <row r="42" spans="1:15" ht="46.5" customHeight="1" x14ac:dyDescent="0.3">
      <c r="A42" s="176" t="s">
        <v>202</v>
      </c>
      <c r="B42" s="176"/>
      <c r="C42" s="176"/>
      <c r="D42" s="176"/>
      <c r="E42" s="176"/>
      <c r="F42" s="176"/>
      <c r="G42" s="176"/>
      <c r="H42" s="176"/>
      <c r="I42" s="176"/>
    </row>
    <row r="43" spans="1:15" ht="15.5" x14ac:dyDescent="0.3">
      <c r="A43" s="37" t="s">
        <v>195</v>
      </c>
    </row>
    <row r="44" spans="1:15" ht="15.5" x14ac:dyDescent="0.3">
      <c r="A44" s="37" t="s">
        <v>179</v>
      </c>
    </row>
    <row r="45" spans="1:15" x14ac:dyDescent="0.3">
      <c r="A45" s="103"/>
    </row>
  </sheetData>
  <mergeCells count="7">
    <mergeCell ref="A42:I42"/>
    <mergeCell ref="A3:A5"/>
    <mergeCell ref="K5:L5"/>
    <mergeCell ref="F18:H18"/>
    <mergeCell ref="F36:H36"/>
    <mergeCell ref="F37:H37"/>
    <mergeCell ref="A41:I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9"/>
  <sheetViews>
    <sheetView zoomScaleNormal="100" workbookViewId="0">
      <selection activeCell="A42" sqref="A42:I45"/>
    </sheetView>
  </sheetViews>
  <sheetFormatPr defaultColWidth="9.1796875" defaultRowHeight="14" x14ac:dyDescent="0.3"/>
  <cols>
    <col min="1" max="1" width="68.81640625" style="89" bestFit="1" customWidth="1"/>
    <col min="2" max="2" width="10.26953125" style="89" customWidth="1"/>
    <col min="3" max="3" width="11.26953125" style="89" customWidth="1"/>
    <col min="4" max="4" width="10.26953125" style="89" customWidth="1"/>
    <col min="5" max="5" width="11.81640625" style="89" customWidth="1"/>
    <col min="6" max="8" width="10.26953125" style="89" customWidth="1"/>
    <col min="9" max="10" width="13" style="89" customWidth="1"/>
    <col min="11" max="11" width="13.7265625" style="89" bestFit="1" customWidth="1"/>
    <col min="12" max="16384" width="9.1796875" style="89"/>
  </cols>
  <sheetData>
    <row r="1" spans="1:15" x14ac:dyDescent="0.3">
      <c r="A1" s="95" t="s">
        <v>196</v>
      </c>
    </row>
    <row r="3" spans="1:15" x14ac:dyDescent="0.3">
      <c r="A3" s="181" t="s">
        <v>0</v>
      </c>
      <c r="B3" s="10" t="s">
        <v>1</v>
      </c>
      <c r="C3" s="10" t="s">
        <v>2</v>
      </c>
      <c r="D3" s="10" t="s">
        <v>3</v>
      </c>
      <c r="E3" s="10" t="s">
        <v>4</v>
      </c>
      <c r="F3" s="10" t="s">
        <v>5</v>
      </c>
      <c r="G3" s="10" t="s">
        <v>6</v>
      </c>
      <c r="H3" s="10" t="s">
        <v>7</v>
      </c>
      <c r="I3" s="10" t="s">
        <v>8</v>
      </c>
      <c r="J3" s="42"/>
    </row>
    <row r="4" spans="1:15" s="96" customFormat="1" ht="66" x14ac:dyDescent="0.4">
      <c r="A4" s="182"/>
      <c r="B4" s="87" t="s">
        <v>37</v>
      </c>
      <c r="C4" s="87" t="s">
        <v>36</v>
      </c>
      <c r="D4" s="87" t="s">
        <v>35</v>
      </c>
      <c r="E4" s="87" t="s">
        <v>34</v>
      </c>
      <c r="F4" s="87" t="s">
        <v>33</v>
      </c>
      <c r="G4" s="87" t="s">
        <v>30</v>
      </c>
      <c r="H4" s="87" t="s">
        <v>32</v>
      </c>
      <c r="I4" s="87" t="s">
        <v>31</v>
      </c>
      <c r="J4" s="43"/>
      <c r="K4" s="90"/>
      <c r="L4" s="90"/>
      <c r="M4" s="53"/>
      <c r="N4" s="53"/>
      <c r="O4" s="53"/>
    </row>
    <row r="5" spans="1:15" ht="14.5" thickBot="1" x14ac:dyDescent="0.35">
      <c r="A5" s="183"/>
      <c r="B5" s="129"/>
      <c r="C5" s="129"/>
      <c r="D5" s="130" t="s">
        <v>29</v>
      </c>
      <c r="E5" s="129"/>
      <c r="F5" s="130" t="s">
        <v>28</v>
      </c>
      <c r="G5" s="130" t="s">
        <v>27</v>
      </c>
      <c r="H5" s="130" t="s">
        <v>26</v>
      </c>
      <c r="I5" s="129"/>
      <c r="J5" s="97"/>
      <c r="K5" s="177" t="s">
        <v>72</v>
      </c>
      <c r="L5" s="177"/>
      <c r="M5" s="9"/>
      <c r="N5" s="9"/>
      <c r="O5" s="9"/>
    </row>
    <row r="6" spans="1:15" ht="14.5" thickTop="1" x14ac:dyDescent="0.3">
      <c r="A6" s="122" t="s">
        <v>53</v>
      </c>
      <c r="B6" s="123" t="s">
        <v>11</v>
      </c>
      <c r="C6" s="123"/>
      <c r="D6" s="126"/>
      <c r="E6" s="127"/>
      <c r="F6" s="127"/>
      <c r="G6" s="127"/>
      <c r="H6" s="127"/>
      <c r="I6" s="128"/>
      <c r="J6" s="44"/>
      <c r="K6" s="80" t="s">
        <v>22</v>
      </c>
      <c r="L6" s="91">
        <f>Inputs!D4</f>
        <v>106.35000000000001</v>
      </c>
      <c r="M6" s="9"/>
      <c r="N6" s="9"/>
      <c r="O6" s="9"/>
    </row>
    <row r="7" spans="1:15" x14ac:dyDescent="0.3">
      <c r="A7" s="32" t="s">
        <v>54</v>
      </c>
      <c r="B7" s="40" t="s">
        <v>11</v>
      </c>
      <c r="C7" s="40"/>
      <c r="D7" s="27"/>
      <c r="E7" s="7"/>
      <c r="F7" s="7"/>
      <c r="G7" s="7"/>
      <c r="H7" s="7"/>
      <c r="I7" s="23"/>
      <c r="J7" s="44"/>
      <c r="K7" s="80" t="s">
        <v>20</v>
      </c>
      <c r="L7" s="91">
        <f>Inputs!D5</f>
        <v>137.72</v>
      </c>
      <c r="M7" s="9"/>
      <c r="N7" s="8"/>
      <c r="O7" s="9"/>
    </row>
    <row r="8" spans="1:15" ht="15.5" x14ac:dyDescent="0.35">
      <c r="A8" s="32" t="s">
        <v>182</v>
      </c>
      <c r="B8" s="40">
        <v>0</v>
      </c>
      <c r="C8" s="40">
        <v>1</v>
      </c>
      <c r="D8" s="27">
        <f t="shared" ref="D8" si="0">B8*C8</f>
        <v>0</v>
      </c>
      <c r="E8" s="7">
        <v>3</v>
      </c>
      <c r="F8" s="7">
        <f>D8*E8</f>
        <v>0</v>
      </c>
      <c r="G8" s="7">
        <f>F8*0.05</f>
        <v>0</v>
      </c>
      <c r="H8" s="7">
        <f>F8*0.1</f>
        <v>0</v>
      </c>
      <c r="I8" s="6">
        <f>(F8*$L$6)+(G8*$L$7)+(H8*$L$8)</f>
        <v>0</v>
      </c>
      <c r="J8" s="45"/>
      <c r="K8" s="81" t="s">
        <v>21</v>
      </c>
      <c r="L8" s="91">
        <f>Inputs!D6</f>
        <v>42.949999999999996</v>
      </c>
      <c r="M8" s="78"/>
      <c r="N8" s="98"/>
      <c r="O8" s="78"/>
    </row>
    <row r="9" spans="1:15" ht="15.5" x14ac:dyDescent="0.35">
      <c r="A9" s="32" t="s">
        <v>183</v>
      </c>
      <c r="B9" s="40"/>
      <c r="C9" s="40"/>
      <c r="D9" s="27"/>
      <c r="E9" s="7"/>
      <c r="F9" s="7"/>
      <c r="G9" s="7"/>
      <c r="H9" s="7"/>
      <c r="I9" s="6"/>
      <c r="J9" s="45"/>
      <c r="K9" s="78"/>
      <c r="L9" s="78"/>
      <c r="M9" s="78"/>
      <c r="N9" s="21"/>
      <c r="O9" s="78"/>
    </row>
    <row r="10" spans="1:15" ht="18.75" customHeight="1" x14ac:dyDescent="0.3">
      <c r="A10" s="32" t="s">
        <v>184</v>
      </c>
      <c r="B10" s="40" t="s">
        <v>11</v>
      </c>
      <c r="C10" s="40"/>
      <c r="D10" s="27"/>
      <c r="E10" s="7"/>
      <c r="F10" s="7"/>
      <c r="G10" s="7"/>
      <c r="H10" s="7"/>
      <c r="I10" s="6"/>
      <c r="J10" s="45"/>
      <c r="K10" s="79"/>
      <c r="L10" s="78"/>
      <c r="M10" s="78"/>
      <c r="N10" s="22"/>
      <c r="O10" s="78"/>
    </row>
    <row r="11" spans="1:15" ht="18.75" customHeight="1" x14ac:dyDescent="0.3">
      <c r="A11" s="32" t="s">
        <v>185</v>
      </c>
      <c r="B11" s="40" t="s">
        <v>11</v>
      </c>
      <c r="C11" s="40"/>
      <c r="D11" s="27"/>
      <c r="E11" s="7"/>
      <c r="F11" s="7"/>
      <c r="G11" s="7"/>
      <c r="H11" s="7"/>
      <c r="I11" s="6"/>
      <c r="J11" s="45"/>
      <c r="K11" s="78"/>
      <c r="L11" s="78"/>
      <c r="M11" s="78"/>
      <c r="N11" s="11"/>
      <c r="O11" s="78"/>
    </row>
    <row r="12" spans="1:15" ht="18.75" customHeight="1" x14ac:dyDescent="0.3">
      <c r="A12" s="32" t="s">
        <v>107</v>
      </c>
      <c r="B12" s="40">
        <v>0</v>
      </c>
      <c r="C12" s="40">
        <v>1</v>
      </c>
      <c r="D12" s="27">
        <f t="shared" ref="D12" si="1">B12*C12</f>
        <v>0</v>
      </c>
      <c r="E12" s="7">
        <v>3</v>
      </c>
      <c r="F12" s="7">
        <f>D12*E12</f>
        <v>0</v>
      </c>
      <c r="G12" s="7">
        <f>F12*0.05</f>
        <v>0</v>
      </c>
      <c r="H12" s="7">
        <f>F12*0.1</f>
        <v>0</v>
      </c>
      <c r="I12" s="6">
        <f>(F12*$L$6)+(G12*$L$7)+(H12*$L$8)</f>
        <v>0</v>
      </c>
      <c r="J12" s="45"/>
      <c r="K12" s="79"/>
      <c r="L12" s="78"/>
      <c r="M12" s="78"/>
      <c r="N12" s="11"/>
      <c r="O12" s="78"/>
    </row>
    <row r="13" spans="1:15" ht="15.5" x14ac:dyDescent="0.35">
      <c r="A13" s="32" t="s">
        <v>108</v>
      </c>
      <c r="B13" s="40"/>
      <c r="C13" s="40"/>
      <c r="D13" s="27"/>
      <c r="E13" s="7"/>
      <c r="F13" s="7"/>
      <c r="G13" s="7"/>
      <c r="H13" s="7"/>
      <c r="I13" s="6"/>
      <c r="J13" s="45"/>
      <c r="K13" s="78"/>
      <c r="L13" s="78"/>
      <c r="M13" s="78"/>
      <c r="N13" s="21"/>
      <c r="O13" s="78"/>
    </row>
    <row r="14" spans="1:15" ht="15.5" x14ac:dyDescent="0.35">
      <c r="A14" s="32" t="s">
        <v>186</v>
      </c>
      <c r="B14" s="40" t="s">
        <v>110</v>
      </c>
      <c r="C14" s="40"/>
      <c r="D14" s="27"/>
      <c r="E14" s="7"/>
      <c r="F14" s="7"/>
      <c r="G14" s="7"/>
      <c r="H14" s="7"/>
      <c r="I14" s="6"/>
      <c r="J14" s="45"/>
      <c r="K14" s="78"/>
      <c r="L14" s="78"/>
      <c r="M14" s="78"/>
      <c r="N14" s="21"/>
      <c r="O14" s="78"/>
    </row>
    <row r="15" spans="1:15" x14ac:dyDescent="0.3">
      <c r="A15" s="32" t="s">
        <v>55</v>
      </c>
      <c r="B15" s="40" t="s">
        <v>109</v>
      </c>
      <c r="C15" s="40"/>
      <c r="D15" s="27"/>
      <c r="E15" s="7"/>
      <c r="F15" s="7"/>
      <c r="G15" s="7"/>
      <c r="H15" s="7"/>
      <c r="I15" s="6"/>
      <c r="J15" s="45"/>
      <c r="K15" s="78"/>
      <c r="L15" s="78"/>
      <c r="M15" s="78"/>
      <c r="N15" s="78"/>
      <c r="O15" s="78"/>
    </row>
    <row r="16" spans="1:15" ht="18.75" customHeight="1" x14ac:dyDescent="0.3">
      <c r="A16" s="32"/>
      <c r="B16" s="40">
        <v>4</v>
      </c>
      <c r="C16" s="40">
        <v>12</v>
      </c>
      <c r="D16" s="27">
        <f t="shared" ref="D16" si="2">B16*C16</f>
        <v>48</v>
      </c>
      <c r="E16" s="7">
        <v>0</v>
      </c>
      <c r="F16" s="7">
        <f t="shared" ref="F16" si="3">D16*E16</f>
        <v>0</v>
      </c>
      <c r="G16" s="7">
        <f t="shared" ref="G16" si="4">F16*0.05</f>
        <v>0</v>
      </c>
      <c r="H16" s="7">
        <f t="shared" ref="H16" si="5">F16*0.1</f>
        <v>0</v>
      </c>
      <c r="I16" s="6">
        <f>(F16*$L$6)+(G16*$L$7)+(H16*$L$8)</f>
        <v>0</v>
      </c>
      <c r="J16" s="45"/>
      <c r="K16" s="79"/>
      <c r="L16" s="78"/>
      <c r="M16" s="78"/>
      <c r="N16" s="78"/>
      <c r="O16" s="78"/>
    </row>
    <row r="17" spans="1:15" x14ac:dyDescent="0.3">
      <c r="A17" s="32" t="s">
        <v>56</v>
      </c>
      <c r="B17" s="40" t="s">
        <v>109</v>
      </c>
      <c r="C17" s="40"/>
      <c r="D17" s="27"/>
      <c r="E17" s="7"/>
      <c r="F17" s="7"/>
      <c r="G17" s="7"/>
      <c r="H17" s="7"/>
      <c r="I17" s="6"/>
      <c r="J17" s="45"/>
      <c r="K17" s="78"/>
      <c r="L17" s="78"/>
      <c r="M17" s="78"/>
      <c r="N17" s="78"/>
      <c r="O17" s="78"/>
    </row>
    <row r="18" spans="1:15" x14ac:dyDescent="0.3">
      <c r="A18" s="32" t="s">
        <v>57</v>
      </c>
      <c r="B18" s="40" t="s">
        <v>109</v>
      </c>
      <c r="C18" s="40"/>
      <c r="D18" s="27"/>
      <c r="E18" s="7"/>
      <c r="F18" s="17"/>
      <c r="G18" s="7"/>
      <c r="H18" s="7"/>
      <c r="I18" s="6"/>
      <c r="J18" s="45"/>
      <c r="K18" s="78"/>
      <c r="L18" s="78"/>
      <c r="M18" s="78"/>
      <c r="N18" s="78"/>
      <c r="O18" s="78"/>
    </row>
    <row r="19" spans="1:15" x14ac:dyDescent="0.3">
      <c r="A19" s="33" t="s">
        <v>9</v>
      </c>
      <c r="B19" s="41"/>
      <c r="C19" s="41"/>
      <c r="D19" s="30"/>
      <c r="E19" s="16"/>
      <c r="F19" s="188">
        <f>SUM(F6:H18)</f>
        <v>0</v>
      </c>
      <c r="G19" s="189"/>
      <c r="H19" s="190"/>
      <c r="I19" s="50">
        <f>SUM(I6:I18)</f>
        <v>0</v>
      </c>
      <c r="J19" s="52"/>
      <c r="K19" s="51"/>
      <c r="L19" s="78"/>
      <c r="M19" s="78"/>
      <c r="N19" s="78"/>
      <c r="O19" s="78"/>
    </row>
    <row r="20" spans="1:15" x14ac:dyDescent="0.3">
      <c r="A20" s="32" t="s">
        <v>58</v>
      </c>
      <c r="B20" s="40"/>
      <c r="C20" s="40"/>
      <c r="D20" s="27"/>
      <c r="E20" s="7"/>
      <c r="F20" s="7"/>
      <c r="G20" s="7"/>
      <c r="H20" s="7"/>
      <c r="I20" s="6"/>
      <c r="J20" s="45"/>
      <c r="K20" s="78"/>
      <c r="L20" s="78"/>
      <c r="M20" s="78"/>
      <c r="N20" s="78"/>
      <c r="O20" s="78"/>
    </row>
    <row r="21" spans="1:15" x14ac:dyDescent="0.3">
      <c r="A21" s="32" t="s">
        <v>188</v>
      </c>
      <c r="B21" s="40" t="s">
        <v>11</v>
      </c>
      <c r="C21" s="40"/>
      <c r="D21" s="27"/>
      <c r="E21" s="7"/>
      <c r="F21" s="7"/>
      <c r="G21" s="7"/>
      <c r="H21" s="7"/>
      <c r="I21" s="6"/>
      <c r="J21" s="45"/>
      <c r="K21" s="79"/>
      <c r="L21" s="78"/>
      <c r="M21" s="78"/>
      <c r="N21" s="78"/>
      <c r="O21" s="78"/>
    </row>
    <row r="22" spans="1:15" x14ac:dyDescent="0.3">
      <c r="A22" s="32" t="s">
        <v>59</v>
      </c>
      <c r="B22" s="40" t="s">
        <v>11</v>
      </c>
      <c r="C22" s="40"/>
      <c r="D22" s="28"/>
      <c r="E22" s="20"/>
      <c r="F22" s="19"/>
      <c r="G22" s="19"/>
      <c r="H22" s="19"/>
      <c r="I22" s="18"/>
      <c r="J22" s="46"/>
      <c r="K22" s="78"/>
      <c r="L22" s="78"/>
      <c r="M22" s="78"/>
      <c r="N22" s="78"/>
      <c r="O22" s="78"/>
    </row>
    <row r="23" spans="1:15" x14ac:dyDescent="0.3">
      <c r="A23" s="32" t="s">
        <v>189</v>
      </c>
      <c r="B23" s="40" t="s">
        <v>11</v>
      </c>
      <c r="C23" s="40"/>
      <c r="D23" s="29"/>
      <c r="E23" s="19"/>
      <c r="F23" s="19"/>
      <c r="G23" s="19"/>
      <c r="H23" s="19"/>
      <c r="I23" s="18"/>
      <c r="J23" s="46"/>
      <c r="K23" s="78"/>
      <c r="L23" s="78"/>
      <c r="M23" s="78"/>
      <c r="N23" s="78"/>
      <c r="O23" s="78"/>
    </row>
    <row r="24" spans="1:15" x14ac:dyDescent="0.3">
      <c r="A24" s="32" t="s">
        <v>192</v>
      </c>
      <c r="B24" s="40" t="s">
        <v>11</v>
      </c>
      <c r="C24" s="40"/>
      <c r="D24" s="27"/>
      <c r="E24" s="7"/>
      <c r="F24" s="17"/>
      <c r="G24" s="7"/>
      <c r="H24" s="7"/>
      <c r="I24" s="6"/>
      <c r="J24" s="45"/>
      <c r="K24" s="78"/>
      <c r="L24" s="78"/>
      <c r="M24" s="78"/>
      <c r="N24" s="78"/>
      <c r="O24" s="78"/>
    </row>
    <row r="25" spans="1:15" x14ac:dyDescent="0.3">
      <c r="A25" s="32" t="s">
        <v>193</v>
      </c>
      <c r="B25" s="40" t="s">
        <v>11</v>
      </c>
      <c r="C25" s="40"/>
      <c r="D25" s="27"/>
      <c r="E25" s="7"/>
      <c r="F25" s="7"/>
      <c r="G25" s="7"/>
      <c r="H25" s="7"/>
      <c r="I25" s="6"/>
      <c r="J25" s="45"/>
      <c r="K25" s="79"/>
      <c r="L25" s="78"/>
      <c r="M25" s="78"/>
      <c r="N25" s="78"/>
      <c r="O25" s="78"/>
    </row>
    <row r="26" spans="1:15" x14ac:dyDescent="0.3">
      <c r="A26" s="32" t="s">
        <v>191</v>
      </c>
      <c r="B26" s="40" t="s">
        <v>11</v>
      </c>
      <c r="C26" s="40"/>
      <c r="D26" s="27"/>
      <c r="E26" s="7"/>
      <c r="F26" s="7"/>
      <c r="G26" s="7"/>
      <c r="H26" s="7"/>
      <c r="I26" s="6"/>
      <c r="J26" s="45"/>
      <c r="K26" s="79"/>
      <c r="L26" s="78"/>
      <c r="M26" s="78"/>
      <c r="N26" s="78"/>
      <c r="O26" s="78"/>
    </row>
    <row r="27" spans="1:15" x14ac:dyDescent="0.3">
      <c r="A27" s="32" t="s">
        <v>60</v>
      </c>
      <c r="B27" s="40"/>
      <c r="C27" s="40"/>
      <c r="D27" s="27"/>
      <c r="E27" s="7"/>
      <c r="F27" s="7"/>
      <c r="G27" s="7"/>
      <c r="H27" s="7"/>
      <c r="I27" s="6"/>
      <c r="J27" s="45"/>
      <c r="K27" s="78"/>
      <c r="L27" s="78"/>
      <c r="M27" s="78"/>
      <c r="N27" s="78"/>
      <c r="O27" s="78"/>
    </row>
    <row r="28" spans="1:15" ht="15.5" x14ac:dyDescent="0.3">
      <c r="A28" s="32" t="s">
        <v>204</v>
      </c>
      <c r="B28" s="40">
        <v>8</v>
      </c>
      <c r="C28" s="40">
        <v>2</v>
      </c>
      <c r="D28" s="27">
        <f t="shared" ref="D28" si="6">B28*C28</f>
        <v>16</v>
      </c>
      <c r="E28" s="7">
        <v>3</v>
      </c>
      <c r="F28" s="7">
        <f t="shared" ref="F28" si="7">D28*E28</f>
        <v>48</v>
      </c>
      <c r="G28" s="7">
        <f t="shared" ref="G28" si="8">F28*0.05</f>
        <v>2.4000000000000004</v>
      </c>
      <c r="H28" s="7">
        <f t="shared" ref="H28" si="9">F28*0.1</f>
        <v>4.8000000000000007</v>
      </c>
      <c r="I28" s="6">
        <f>(F28*$L$6)+(G28*$L$7)+(H28*$L$8)</f>
        <v>5641.4880000000003</v>
      </c>
      <c r="J28" s="45"/>
      <c r="K28" s="79"/>
      <c r="L28" s="78"/>
      <c r="M28" s="78"/>
      <c r="N28" s="78"/>
      <c r="O28" s="78"/>
    </row>
    <row r="29" spans="1:15" x14ac:dyDescent="0.3">
      <c r="A29" s="32" t="s">
        <v>194</v>
      </c>
      <c r="B29" s="40" t="s">
        <v>11</v>
      </c>
      <c r="C29" s="40"/>
      <c r="D29" s="30"/>
      <c r="E29" s="16"/>
      <c r="F29" s="7"/>
      <c r="G29" s="7"/>
      <c r="H29" s="7"/>
      <c r="I29" s="6"/>
      <c r="J29" s="45"/>
      <c r="K29" s="78"/>
      <c r="L29" s="78"/>
      <c r="M29" s="78"/>
      <c r="N29" s="78"/>
      <c r="O29" s="78"/>
    </row>
    <row r="30" spans="1:15" x14ac:dyDescent="0.3">
      <c r="A30" s="32" t="s">
        <v>61</v>
      </c>
      <c r="B30" s="40"/>
      <c r="C30" s="40"/>
      <c r="D30" s="30"/>
      <c r="E30" s="16"/>
      <c r="F30" s="24"/>
      <c r="G30" s="25"/>
      <c r="H30" s="26"/>
      <c r="I30" s="15"/>
      <c r="J30" s="47"/>
      <c r="K30" s="78"/>
      <c r="L30" s="78"/>
      <c r="M30" s="78"/>
      <c r="N30" s="78"/>
      <c r="O30" s="78"/>
    </row>
    <row r="31" spans="1:15" x14ac:dyDescent="0.3">
      <c r="A31" s="32" t="s">
        <v>106</v>
      </c>
      <c r="B31" s="40">
        <v>0</v>
      </c>
      <c r="C31" s="40">
        <v>1</v>
      </c>
      <c r="D31" s="27">
        <f t="shared" ref="D31" si="10">B31*C31</f>
        <v>0</v>
      </c>
      <c r="E31" s="7">
        <v>3</v>
      </c>
      <c r="F31" s="7">
        <f>D31*E31</f>
        <v>0</v>
      </c>
      <c r="G31" s="7">
        <f>F31*0.05</f>
        <v>0</v>
      </c>
      <c r="H31" s="7">
        <f>F31*0.1</f>
        <v>0</v>
      </c>
      <c r="I31" s="6">
        <f>(F31*$L$6)+(G31*$L$7)+(H31*$L$8)</f>
        <v>0</v>
      </c>
      <c r="J31" s="47"/>
      <c r="K31" s="78"/>
      <c r="L31" s="78"/>
      <c r="M31" s="78"/>
      <c r="N31" s="78"/>
      <c r="O31" s="78"/>
    </row>
    <row r="32" spans="1:15" x14ac:dyDescent="0.3">
      <c r="A32" s="32" t="s">
        <v>62</v>
      </c>
      <c r="B32" s="40" t="s">
        <v>110</v>
      </c>
      <c r="C32" s="40"/>
      <c r="D32" s="30"/>
      <c r="E32" s="16"/>
      <c r="F32" s="102"/>
      <c r="G32" s="102"/>
      <c r="H32" s="102"/>
      <c r="I32" s="15"/>
      <c r="J32" s="47"/>
      <c r="K32" s="78"/>
      <c r="L32" s="78"/>
      <c r="M32" s="78"/>
      <c r="N32" s="78"/>
      <c r="O32" s="78"/>
    </row>
    <row r="33" spans="1:15" x14ac:dyDescent="0.3">
      <c r="A33" s="32" t="s">
        <v>63</v>
      </c>
      <c r="B33" s="40">
        <v>6</v>
      </c>
      <c r="C33" s="40">
        <v>1</v>
      </c>
      <c r="D33" s="27">
        <f t="shared" ref="D33" si="11">B33*C33</f>
        <v>6</v>
      </c>
      <c r="E33" s="7">
        <v>3</v>
      </c>
      <c r="F33" s="7">
        <f>D33*E33</f>
        <v>18</v>
      </c>
      <c r="G33" s="7">
        <f>F33*0.05</f>
        <v>0.9</v>
      </c>
      <c r="H33" s="7">
        <f>F33*0.1</f>
        <v>1.8</v>
      </c>
      <c r="I33" s="6">
        <f>(F33*$L$6)+(G33*$L$7)+(H33*$L$8)</f>
        <v>2115.5580000000004</v>
      </c>
      <c r="J33" s="47"/>
      <c r="K33" s="78"/>
      <c r="L33" s="78"/>
      <c r="M33" s="78"/>
      <c r="N33" s="78"/>
      <c r="O33" s="78"/>
    </row>
    <row r="34" spans="1:15" x14ac:dyDescent="0.3">
      <c r="A34" s="32" t="s">
        <v>69</v>
      </c>
      <c r="B34" s="40" t="s">
        <v>11</v>
      </c>
      <c r="C34" s="40"/>
      <c r="D34" s="30"/>
      <c r="E34" s="16"/>
      <c r="F34" s="102"/>
      <c r="G34" s="102"/>
      <c r="H34" s="102"/>
      <c r="I34" s="15"/>
      <c r="J34" s="47"/>
      <c r="K34" s="78"/>
      <c r="L34" s="78"/>
      <c r="M34" s="78"/>
      <c r="N34" s="78"/>
      <c r="O34" s="78"/>
    </row>
    <row r="35" spans="1:15" x14ac:dyDescent="0.3">
      <c r="A35" s="32" t="s">
        <v>64</v>
      </c>
      <c r="B35" s="40" t="s">
        <v>110</v>
      </c>
      <c r="C35" s="40"/>
      <c r="D35" s="30"/>
      <c r="E35" s="16"/>
      <c r="F35" s="102"/>
      <c r="G35" s="102"/>
      <c r="H35" s="102"/>
      <c r="I35" s="15"/>
      <c r="J35" s="47"/>
      <c r="K35" s="78"/>
      <c r="L35" s="78"/>
      <c r="M35" s="78"/>
      <c r="N35" s="78"/>
      <c r="O35" s="78"/>
    </row>
    <row r="36" spans="1:15" x14ac:dyDescent="0.3">
      <c r="A36" s="32" t="s">
        <v>65</v>
      </c>
      <c r="B36" s="40" t="s">
        <v>11</v>
      </c>
      <c r="C36" s="40"/>
      <c r="D36" s="30"/>
      <c r="E36" s="16"/>
      <c r="F36" s="102"/>
      <c r="G36" s="102"/>
      <c r="H36" s="102"/>
      <c r="I36" s="15"/>
      <c r="J36" s="47"/>
      <c r="K36" s="78"/>
      <c r="L36" s="78"/>
      <c r="M36" s="78"/>
      <c r="N36" s="78"/>
      <c r="O36" s="78"/>
    </row>
    <row r="37" spans="1:15" x14ac:dyDescent="0.3">
      <c r="A37" s="33" t="s">
        <v>66</v>
      </c>
      <c r="B37" s="38"/>
      <c r="C37" s="39"/>
      <c r="D37" s="16"/>
      <c r="E37" s="16"/>
      <c r="F37" s="188">
        <f>SUM(F20:H36)</f>
        <v>75.900000000000006</v>
      </c>
      <c r="G37" s="189"/>
      <c r="H37" s="190"/>
      <c r="I37" s="15">
        <f>SUM(I20:I36)</f>
        <v>7757.0460000000003</v>
      </c>
      <c r="J37" s="47"/>
      <c r="K37" s="79"/>
      <c r="L37" s="78"/>
      <c r="M37" s="78"/>
      <c r="N37" s="78"/>
      <c r="O37" s="78"/>
    </row>
    <row r="38" spans="1:15" ht="14.5" x14ac:dyDescent="0.35">
      <c r="A38" s="34" t="s">
        <v>111</v>
      </c>
      <c r="B38" s="31"/>
      <c r="C38" s="14"/>
      <c r="D38" s="14"/>
      <c r="E38" s="14"/>
      <c r="F38" s="184">
        <f>ROUND(F19+F37,0)</f>
        <v>76</v>
      </c>
      <c r="G38" s="185"/>
      <c r="H38" s="186"/>
      <c r="I38" s="104">
        <f>ROUND(I37+I19,0)</f>
        <v>7757</v>
      </c>
      <c r="J38" s="48"/>
      <c r="K38" s="48"/>
      <c r="L38" s="92"/>
      <c r="M38" s="78"/>
      <c r="N38" s="78"/>
      <c r="O38" s="78"/>
    </row>
    <row r="39" spans="1:15" x14ac:dyDescent="0.3">
      <c r="A39" s="35" t="s">
        <v>67</v>
      </c>
      <c r="B39" s="99"/>
      <c r="C39" s="100"/>
      <c r="D39" s="100"/>
      <c r="E39" s="100"/>
      <c r="F39" s="100"/>
      <c r="G39" s="100"/>
      <c r="H39" s="100"/>
      <c r="I39" s="12">
        <v>0</v>
      </c>
      <c r="J39" s="49"/>
      <c r="K39" s="78"/>
      <c r="L39" s="78"/>
      <c r="M39" s="78"/>
      <c r="N39" s="78"/>
      <c r="O39" s="78"/>
    </row>
    <row r="40" spans="1:15" ht="15" x14ac:dyDescent="0.3">
      <c r="A40" s="34" t="s">
        <v>203</v>
      </c>
      <c r="B40" s="99"/>
      <c r="C40" s="100"/>
      <c r="D40" s="100"/>
      <c r="E40" s="100"/>
      <c r="F40" s="100"/>
      <c r="G40" s="100"/>
      <c r="H40" s="100"/>
      <c r="I40" s="12">
        <f>ROUND(I39+I38,-3)</f>
        <v>8000</v>
      </c>
      <c r="J40" s="49"/>
      <c r="K40" s="49"/>
      <c r="L40" s="78"/>
      <c r="M40" s="78"/>
      <c r="N40" s="78"/>
      <c r="O40" s="78"/>
    </row>
    <row r="41" spans="1:15" x14ac:dyDescent="0.3">
      <c r="A41" s="36" t="s">
        <v>10</v>
      </c>
    </row>
    <row r="42" spans="1:15" ht="18.5" x14ac:dyDescent="0.3">
      <c r="A42" s="191" t="s">
        <v>155</v>
      </c>
      <c r="B42" s="191"/>
      <c r="C42" s="191"/>
      <c r="D42" s="191"/>
      <c r="E42" s="191"/>
      <c r="F42" s="191"/>
      <c r="G42" s="191"/>
      <c r="H42" s="191"/>
      <c r="I42" s="191"/>
    </row>
    <row r="43" spans="1:15" ht="46.5" customHeight="1" x14ac:dyDescent="0.3">
      <c r="A43" s="176" t="s">
        <v>202</v>
      </c>
      <c r="B43" s="176"/>
      <c r="C43" s="176"/>
      <c r="D43" s="176"/>
      <c r="E43" s="176"/>
      <c r="F43" s="176"/>
      <c r="G43" s="176"/>
      <c r="H43" s="176"/>
      <c r="I43" s="176"/>
    </row>
    <row r="44" spans="1:15" ht="15.5" x14ac:dyDescent="0.3">
      <c r="A44" s="37" t="s">
        <v>195</v>
      </c>
    </row>
    <row r="45" spans="1:15" ht="15.5" x14ac:dyDescent="0.3">
      <c r="A45" s="37" t="s">
        <v>179</v>
      </c>
    </row>
    <row r="46" spans="1:15" x14ac:dyDescent="0.3">
      <c r="A46" s="103"/>
    </row>
    <row r="47" spans="1:15" ht="15.5" x14ac:dyDescent="0.3">
      <c r="A47" s="37"/>
    </row>
    <row r="48" spans="1:15" ht="15.5" x14ac:dyDescent="0.3">
      <c r="A48" s="37"/>
    </row>
    <row r="49" spans="1:1" x14ac:dyDescent="0.3">
      <c r="A49" s="103"/>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tabSelected="1" zoomScaleNormal="100" workbookViewId="0">
      <selection activeCell="A48" sqref="A48"/>
    </sheetView>
  </sheetViews>
  <sheetFormatPr defaultColWidth="9.1796875" defaultRowHeight="14" x14ac:dyDescent="0.3"/>
  <cols>
    <col min="1" max="1" width="68.81640625" style="89" bestFit="1" customWidth="1"/>
    <col min="2" max="2" width="10.26953125" style="89" customWidth="1"/>
    <col min="3" max="3" width="11.26953125" style="89" customWidth="1"/>
    <col min="4" max="4" width="10.26953125" style="89" customWidth="1"/>
    <col min="5" max="5" width="11.81640625" style="89" customWidth="1"/>
    <col min="6" max="8" width="10.26953125" style="89" customWidth="1"/>
    <col min="9" max="10" width="13" style="89" customWidth="1"/>
    <col min="11" max="11" width="13.7265625" style="89" bestFit="1" customWidth="1"/>
    <col min="12" max="16384" width="9.1796875" style="89"/>
  </cols>
  <sheetData>
    <row r="1" spans="1:15" x14ac:dyDescent="0.3">
      <c r="A1" s="95" t="s">
        <v>197</v>
      </c>
    </row>
    <row r="3" spans="1:15" x14ac:dyDescent="0.3">
      <c r="A3" s="181" t="s">
        <v>0</v>
      </c>
      <c r="B3" s="10" t="s">
        <v>1</v>
      </c>
      <c r="C3" s="10" t="s">
        <v>2</v>
      </c>
      <c r="D3" s="10" t="s">
        <v>3</v>
      </c>
      <c r="E3" s="10" t="s">
        <v>4</v>
      </c>
      <c r="F3" s="10" t="s">
        <v>5</v>
      </c>
      <c r="G3" s="10" t="s">
        <v>6</v>
      </c>
      <c r="H3" s="10" t="s">
        <v>7</v>
      </c>
      <c r="I3" s="10" t="s">
        <v>8</v>
      </c>
      <c r="J3" s="42"/>
    </row>
    <row r="4" spans="1:15" s="96" customFormat="1" ht="66" x14ac:dyDescent="0.4">
      <c r="A4" s="182"/>
      <c r="B4" s="87" t="s">
        <v>37</v>
      </c>
      <c r="C4" s="87" t="s">
        <v>36</v>
      </c>
      <c r="D4" s="87" t="s">
        <v>35</v>
      </c>
      <c r="E4" s="87" t="s">
        <v>34</v>
      </c>
      <c r="F4" s="87" t="s">
        <v>33</v>
      </c>
      <c r="G4" s="87" t="s">
        <v>30</v>
      </c>
      <c r="H4" s="87" t="s">
        <v>32</v>
      </c>
      <c r="I4" s="87" t="s">
        <v>31</v>
      </c>
      <c r="J4" s="43"/>
      <c r="K4" s="90"/>
      <c r="L4" s="90"/>
      <c r="M4" s="53"/>
      <c r="N4" s="53"/>
      <c r="O4" s="53"/>
    </row>
    <row r="5" spans="1:15" ht="14.5" thickBot="1" x14ac:dyDescent="0.35">
      <c r="A5" s="183"/>
      <c r="B5" s="129"/>
      <c r="C5" s="129"/>
      <c r="D5" s="130" t="s">
        <v>29</v>
      </c>
      <c r="E5" s="129"/>
      <c r="F5" s="130" t="s">
        <v>28</v>
      </c>
      <c r="G5" s="130" t="s">
        <v>27</v>
      </c>
      <c r="H5" s="130" t="s">
        <v>26</v>
      </c>
      <c r="I5" s="129"/>
      <c r="J5" s="97"/>
      <c r="K5" s="177" t="s">
        <v>165</v>
      </c>
      <c r="L5" s="177"/>
      <c r="M5" s="9"/>
      <c r="N5" s="9"/>
      <c r="O5" s="9"/>
    </row>
    <row r="6" spans="1:15" ht="14.5" thickTop="1" x14ac:dyDescent="0.3">
      <c r="A6" s="122" t="s">
        <v>53</v>
      </c>
      <c r="B6" s="123" t="s">
        <v>11</v>
      </c>
      <c r="C6" s="123"/>
      <c r="D6" s="126"/>
      <c r="E6" s="127"/>
      <c r="F6" s="127"/>
      <c r="G6" s="127"/>
      <c r="H6" s="127"/>
      <c r="I6" s="128"/>
      <c r="J6" s="44"/>
      <c r="K6" s="80" t="s">
        <v>22</v>
      </c>
      <c r="L6" s="91">
        <f>Inputs!D4</f>
        <v>106.35000000000001</v>
      </c>
      <c r="M6" s="9"/>
      <c r="N6" s="9"/>
      <c r="O6" s="9"/>
    </row>
    <row r="7" spans="1:15" x14ac:dyDescent="0.3">
      <c r="A7" s="32" t="s">
        <v>54</v>
      </c>
      <c r="B7" s="40" t="s">
        <v>11</v>
      </c>
      <c r="C7" s="40"/>
      <c r="D7" s="27"/>
      <c r="E7" s="7"/>
      <c r="F7" s="7"/>
      <c r="G7" s="7"/>
      <c r="H7" s="7"/>
      <c r="I7" s="23"/>
      <c r="J7" s="44"/>
      <c r="K7" s="80" t="s">
        <v>20</v>
      </c>
      <c r="L7" s="91">
        <f>Inputs!D5</f>
        <v>137.72</v>
      </c>
      <c r="M7" s="9"/>
      <c r="N7" s="8"/>
      <c r="O7" s="9"/>
    </row>
    <row r="8" spans="1:15" ht="15.5" x14ac:dyDescent="0.35">
      <c r="A8" s="32" t="s">
        <v>182</v>
      </c>
      <c r="B8" s="40">
        <v>0</v>
      </c>
      <c r="C8" s="40">
        <v>1</v>
      </c>
      <c r="D8" s="27">
        <f t="shared" ref="D8" si="0">B8*C8</f>
        <v>0</v>
      </c>
      <c r="E8" s="7">
        <v>3</v>
      </c>
      <c r="F8" s="7">
        <f>D8*E8</f>
        <v>0</v>
      </c>
      <c r="G8" s="7">
        <f>F8*0.05</f>
        <v>0</v>
      </c>
      <c r="H8" s="7">
        <f>F8*0.1</f>
        <v>0</v>
      </c>
      <c r="I8" s="6">
        <f>(F8*$L$6)+(G8*$L$7)+(H8*$L$8)</f>
        <v>0</v>
      </c>
      <c r="J8" s="45"/>
      <c r="K8" s="81" t="s">
        <v>21</v>
      </c>
      <c r="L8" s="91">
        <f>Inputs!D6</f>
        <v>42.949999999999996</v>
      </c>
      <c r="M8" s="78"/>
      <c r="N8" s="98"/>
      <c r="O8" s="78"/>
    </row>
    <row r="9" spans="1:15" ht="15.5" x14ac:dyDescent="0.35">
      <c r="A9" s="32" t="s">
        <v>183</v>
      </c>
      <c r="B9" s="40"/>
      <c r="C9" s="40"/>
      <c r="D9" s="27"/>
      <c r="E9" s="7"/>
      <c r="F9" s="7"/>
      <c r="G9" s="7"/>
      <c r="H9" s="7"/>
      <c r="I9" s="6"/>
      <c r="J9" s="45"/>
      <c r="K9" s="78"/>
      <c r="L9" s="78"/>
      <c r="M9" s="78"/>
      <c r="N9" s="21"/>
      <c r="O9" s="78"/>
    </row>
    <row r="10" spans="1:15" ht="18.75" customHeight="1" x14ac:dyDescent="0.3">
      <c r="A10" s="32" t="s">
        <v>184</v>
      </c>
      <c r="B10" s="40" t="s">
        <v>11</v>
      </c>
      <c r="C10" s="40"/>
      <c r="D10" s="27"/>
      <c r="E10" s="7"/>
      <c r="F10" s="7"/>
      <c r="G10" s="7"/>
      <c r="H10" s="7"/>
      <c r="I10" s="6"/>
      <c r="J10" s="45"/>
      <c r="K10" s="79"/>
      <c r="L10" s="78"/>
      <c r="M10" s="78"/>
      <c r="N10" s="22"/>
      <c r="O10" s="78"/>
    </row>
    <row r="11" spans="1:15" ht="18.75" customHeight="1" x14ac:dyDescent="0.3">
      <c r="A11" s="32" t="s">
        <v>185</v>
      </c>
      <c r="B11" s="40" t="s">
        <v>11</v>
      </c>
      <c r="C11" s="40"/>
      <c r="D11" s="27"/>
      <c r="E11" s="7"/>
      <c r="F11" s="7"/>
      <c r="G11" s="7"/>
      <c r="H11" s="7"/>
      <c r="I11" s="6"/>
      <c r="J11" s="45"/>
      <c r="K11" s="78"/>
      <c r="L11" s="78"/>
      <c r="M11" s="78"/>
      <c r="N11" s="11"/>
      <c r="O11" s="78"/>
    </row>
    <row r="12" spans="1:15" ht="18.75" customHeight="1" x14ac:dyDescent="0.3">
      <c r="A12" s="32" t="s">
        <v>107</v>
      </c>
      <c r="B12" s="40">
        <v>0</v>
      </c>
      <c r="C12" s="40">
        <v>1</v>
      </c>
      <c r="D12" s="27">
        <f t="shared" ref="D12" si="1">B12*C12</f>
        <v>0</v>
      </c>
      <c r="E12" s="7">
        <v>3</v>
      </c>
      <c r="F12" s="7">
        <f>D12*E12</f>
        <v>0</v>
      </c>
      <c r="G12" s="7">
        <f>F12*0.05</f>
        <v>0</v>
      </c>
      <c r="H12" s="7">
        <f>F12*0.1</f>
        <v>0</v>
      </c>
      <c r="I12" s="6">
        <f>(F12*$L$6)+(G12*$L$7)+(H12*$L$8)</f>
        <v>0</v>
      </c>
      <c r="J12" s="45"/>
      <c r="K12" s="79"/>
      <c r="L12" s="78"/>
      <c r="M12" s="78"/>
      <c r="N12" s="11"/>
      <c r="O12" s="78"/>
    </row>
    <row r="13" spans="1:15" ht="15.5" x14ac:dyDescent="0.35">
      <c r="A13" s="32" t="s">
        <v>108</v>
      </c>
      <c r="B13" s="40"/>
      <c r="C13" s="40"/>
      <c r="D13" s="27"/>
      <c r="E13" s="7"/>
      <c r="F13" s="7"/>
      <c r="G13" s="7"/>
      <c r="H13" s="7"/>
      <c r="I13" s="6"/>
      <c r="J13" s="45"/>
      <c r="K13" s="78"/>
      <c r="L13" s="78"/>
      <c r="M13" s="78"/>
      <c r="N13" s="21"/>
      <c r="O13" s="78"/>
    </row>
    <row r="14" spans="1:15" ht="15.5" x14ac:dyDescent="0.35">
      <c r="A14" s="32" t="s">
        <v>186</v>
      </c>
      <c r="B14" s="40" t="s">
        <v>110</v>
      </c>
      <c r="C14" s="40"/>
      <c r="D14" s="27"/>
      <c r="E14" s="7"/>
      <c r="F14" s="7"/>
      <c r="G14" s="7"/>
      <c r="H14" s="7"/>
      <c r="I14" s="6"/>
      <c r="J14" s="45"/>
      <c r="K14" s="78"/>
      <c r="L14" s="78"/>
      <c r="M14" s="78"/>
      <c r="N14" s="21"/>
      <c r="O14" s="78"/>
    </row>
    <row r="15" spans="1:15" x14ac:dyDescent="0.3">
      <c r="A15" s="32" t="s">
        <v>55</v>
      </c>
      <c r="B15" s="40" t="s">
        <v>109</v>
      </c>
      <c r="C15" s="40"/>
      <c r="D15" s="27"/>
      <c r="E15" s="7"/>
      <c r="F15" s="7"/>
      <c r="G15" s="7"/>
      <c r="H15" s="7"/>
      <c r="I15" s="6"/>
      <c r="J15" s="45"/>
      <c r="K15" s="78"/>
      <c r="L15" s="78"/>
      <c r="M15" s="78"/>
      <c r="N15" s="78"/>
      <c r="O15" s="78"/>
    </row>
    <row r="16" spans="1:15" ht="18.75" customHeight="1" x14ac:dyDescent="0.3">
      <c r="A16" s="32"/>
      <c r="B16" s="40" t="s">
        <v>11</v>
      </c>
      <c r="C16" s="40"/>
      <c r="D16" s="27"/>
      <c r="E16" s="7"/>
      <c r="F16" s="7"/>
      <c r="G16" s="7"/>
      <c r="H16" s="7"/>
      <c r="I16" s="6"/>
      <c r="J16" s="45"/>
      <c r="K16" s="79"/>
      <c r="L16" s="78"/>
      <c r="M16" s="78"/>
      <c r="N16" s="78"/>
      <c r="O16" s="78"/>
    </row>
    <row r="17" spans="1:15" x14ac:dyDescent="0.3">
      <c r="A17" s="32" t="s">
        <v>56</v>
      </c>
      <c r="B17" s="40" t="s">
        <v>109</v>
      </c>
      <c r="C17" s="40"/>
      <c r="D17" s="27"/>
      <c r="E17" s="7"/>
      <c r="F17" s="7"/>
      <c r="G17" s="7"/>
      <c r="H17" s="7"/>
      <c r="I17" s="6"/>
      <c r="J17" s="45"/>
      <c r="K17" s="78"/>
      <c r="L17" s="78"/>
      <c r="M17" s="78"/>
      <c r="N17" s="78"/>
      <c r="O17" s="78"/>
    </row>
    <row r="18" spans="1:15" x14ac:dyDescent="0.3">
      <c r="A18" s="32" t="s">
        <v>57</v>
      </c>
      <c r="B18" s="40" t="s">
        <v>109</v>
      </c>
      <c r="C18" s="40"/>
      <c r="D18" s="27"/>
      <c r="E18" s="7"/>
      <c r="F18" s="17"/>
      <c r="G18" s="7"/>
      <c r="H18" s="7"/>
      <c r="I18" s="6"/>
      <c r="J18" s="45"/>
      <c r="K18" s="78"/>
      <c r="L18" s="78"/>
      <c r="M18" s="78"/>
      <c r="N18" s="78"/>
      <c r="O18" s="78"/>
    </row>
    <row r="19" spans="1:15" x14ac:dyDescent="0.3">
      <c r="A19" s="33" t="s">
        <v>9</v>
      </c>
      <c r="B19" s="41"/>
      <c r="C19" s="41"/>
      <c r="D19" s="30"/>
      <c r="E19" s="16"/>
      <c r="F19" s="188">
        <f>SUM(F6:H18)</f>
        <v>0</v>
      </c>
      <c r="G19" s="189"/>
      <c r="H19" s="190"/>
      <c r="I19" s="50">
        <f>SUM(I6:I18)</f>
        <v>0</v>
      </c>
      <c r="J19" s="52"/>
      <c r="K19" s="51"/>
      <c r="L19" s="78"/>
      <c r="M19" s="78"/>
      <c r="N19" s="78"/>
      <c r="O19" s="78"/>
    </row>
    <row r="20" spans="1:15" x14ac:dyDescent="0.3">
      <c r="A20" s="32" t="s">
        <v>58</v>
      </c>
      <c r="B20" s="40"/>
      <c r="C20" s="40"/>
      <c r="D20" s="27"/>
      <c r="E20" s="7"/>
      <c r="F20" s="7"/>
      <c r="G20" s="7"/>
      <c r="H20" s="7"/>
      <c r="I20" s="6"/>
      <c r="J20" s="45"/>
      <c r="K20" s="78"/>
      <c r="L20" s="78"/>
      <c r="M20" s="78"/>
      <c r="N20" s="78"/>
      <c r="O20" s="78"/>
    </row>
    <row r="21" spans="1:15" x14ac:dyDescent="0.3">
      <c r="A21" s="32" t="s">
        <v>188</v>
      </c>
      <c r="B21" s="40" t="s">
        <v>11</v>
      </c>
      <c r="C21" s="40"/>
      <c r="D21" s="27"/>
      <c r="E21" s="7"/>
      <c r="F21" s="7"/>
      <c r="G21" s="7"/>
      <c r="H21" s="7"/>
      <c r="I21" s="6"/>
      <c r="J21" s="45"/>
      <c r="K21" s="79"/>
      <c r="L21" s="78"/>
      <c r="M21" s="78"/>
      <c r="N21" s="78"/>
      <c r="O21" s="78"/>
    </row>
    <row r="22" spans="1:15" x14ac:dyDescent="0.3">
      <c r="A22" s="32" t="s">
        <v>59</v>
      </c>
      <c r="B22" s="40" t="s">
        <v>11</v>
      </c>
      <c r="C22" s="40"/>
      <c r="D22" s="28"/>
      <c r="E22" s="20"/>
      <c r="F22" s="19"/>
      <c r="G22" s="19"/>
      <c r="H22" s="19"/>
      <c r="I22" s="18"/>
      <c r="J22" s="46"/>
      <c r="K22" s="78"/>
      <c r="L22" s="78"/>
      <c r="M22" s="78"/>
      <c r="N22" s="78"/>
      <c r="O22" s="78"/>
    </row>
    <row r="23" spans="1:15" x14ac:dyDescent="0.3">
      <c r="A23" s="32" t="s">
        <v>189</v>
      </c>
      <c r="B23" s="40" t="s">
        <v>11</v>
      </c>
      <c r="C23" s="40"/>
      <c r="D23" s="29"/>
      <c r="E23" s="19"/>
      <c r="F23" s="19"/>
      <c r="G23" s="19"/>
      <c r="H23" s="19"/>
      <c r="I23" s="18"/>
      <c r="J23" s="46"/>
      <c r="K23" s="78"/>
      <c r="L23" s="78"/>
      <c r="M23" s="78"/>
      <c r="N23" s="78"/>
      <c r="O23" s="78"/>
    </row>
    <row r="24" spans="1:15" x14ac:dyDescent="0.3">
      <c r="A24" s="32" t="s">
        <v>192</v>
      </c>
      <c r="B24" s="40" t="s">
        <v>11</v>
      </c>
      <c r="C24" s="40"/>
      <c r="D24" s="27"/>
      <c r="E24" s="7"/>
      <c r="F24" s="17"/>
      <c r="G24" s="7"/>
      <c r="H24" s="7"/>
      <c r="I24" s="6"/>
      <c r="J24" s="45"/>
      <c r="K24" s="78"/>
      <c r="L24" s="78"/>
      <c r="M24" s="78"/>
      <c r="N24" s="78"/>
      <c r="O24" s="78"/>
    </row>
    <row r="25" spans="1:15" x14ac:dyDescent="0.3">
      <c r="A25" s="32" t="s">
        <v>193</v>
      </c>
      <c r="B25" s="40" t="s">
        <v>11</v>
      </c>
      <c r="C25" s="40"/>
      <c r="D25" s="27"/>
      <c r="E25" s="7"/>
      <c r="F25" s="7"/>
      <c r="G25" s="7"/>
      <c r="H25" s="7"/>
      <c r="I25" s="6"/>
      <c r="J25" s="45"/>
      <c r="K25" s="79"/>
      <c r="L25" s="78"/>
      <c r="M25" s="78"/>
      <c r="N25" s="78"/>
      <c r="O25" s="78"/>
    </row>
    <row r="26" spans="1:15" x14ac:dyDescent="0.3">
      <c r="A26" s="32" t="s">
        <v>191</v>
      </c>
      <c r="B26" s="40" t="s">
        <v>11</v>
      </c>
      <c r="C26" s="40"/>
      <c r="D26" s="27"/>
      <c r="E26" s="7"/>
      <c r="F26" s="7"/>
      <c r="G26" s="7"/>
      <c r="H26" s="7"/>
      <c r="I26" s="6"/>
      <c r="J26" s="45"/>
      <c r="K26" s="79"/>
      <c r="L26" s="78"/>
      <c r="M26" s="78"/>
      <c r="N26" s="78"/>
      <c r="O26" s="78"/>
    </row>
    <row r="27" spans="1:15" x14ac:dyDescent="0.3">
      <c r="A27" s="32" t="s">
        <v>60</v>
      </c>
      <c r="B27" s="40"/>
      <c r="C27" s="40"/>
      <c r="D27" s="27"/>
      <c r="E27" s="7"/>
      <c r="F27" s="7"/>
      <c r="G27" s="7"/>
      <c r="H27" s="7"/>
      <c r="I27" s="6"/>
      <c r="J27" s="45"/>
      <c r="K27" s="78"/>
      <c r="L27" s="78"/>
      <c r="M27" s="78"/>
      <c r="N27" s="78"/>
      <c r="O27" s="78"/>
    </row>
    <row r="28" spans="1:15" ht="15.5" x14ac:dyDescent="0.3">
      <c r="A28" s="32" t="s">
        <v>204</v>
      </c>
      <c r="B28" s="40">
        <v>8</v>
      </c>
      <c r="C28" s="40">
        <v>2</v>
      </c>
      <c r="D28" s="27">
        <f t="shared" ref="D28" si="2">B28*C28</f>
        <v>16</v>
      </c>
      <c r="E28" s="7">
        <v>3</v>
      </c>
      <c r="F28" s="7">
        <f t="shared" ref="F28" si="3">D28*E28</f>
        <v>48</v>
      </c>
      <c r="G28" s="7">
        <f t="shared" ref="G28" si="4">F28*0.05</f>
        <v>2.4000000000000004</v>
      </c>
      <c r="H28" s="7">
        <f t="shared" ref="H28" si="5">F28*0.1</f>
        <v>4.8000000000000007</v>
      </c>
      <c r="I28" s="6">
        <f>(F28*$L$6)+(G28*$L$7)+(H28*$L$8)</f>
        <v>5641.4880000000003</v>
      </c>
      <c r="J28" s="45"/>
      <c r="K28" s="79"/>
      <c r="L28" s="78"/>
      <c r="M28" s="78"/>
      <c r="N28" s="78"/>
      <c r="O28" s="78"/>
    </row>
    <row r="29" spans="1:15" x14ac:dyDescent="0.3">
      <c r="A29" s="32" t="s">
        <v>194</v>
      </c>
      <c r="B29" s="40" t="s">
        <v>11</v>
      </c>
      <c r="C29" s="40"/>
      <c r="D29" s="30"/>
      <c r="E29" s="16"/>
      <c r="F29" s="7"/>
      <c r="G29" s="7"/>
      <c r="H29" s="7"/>
      <c r="I29" s="6"/>
      <c r="J29" s="45"/>
      <c r="K29" s="78"/>
      <c r="L29" s="78"/>
      <c r="M29" s="78"/>
      <c r="N29" s="78"/>
      <c r="O29" s="78"/>
    </row>
    <row r="30" spans="1:15" x14ac:dyDescent="0.3">
      <c r="A30" s="32" t="s">
        <v>61</v>
      </c>
      <c r="B30" s="40"/>
      <c r="C30" s="40"/>
      <c r="D30" s="30"/>
      <c r="E30" s="16"/>
      <c r="F30" s="24"/>
      <c r="G30" s="25"/>
      <c r="H30" s="26"/>
      <c r="I30" s="15"/>
      <c r="J30" s="47"/>
      <c r="K30" s="78"/>
      <c r="L30" s="78"/>
      <c r="M30" s="78"/>
      <c r="N30" s="78"/>
      <c r="O30" s="78"/>
    </row>
    <row r="31" spans="1:15" x14ac:dyDescent="0.3">
      <c r="A31" s="32" t="s">
        <v>106</v>
      </c>
      <c r="B31" s="40">
        <v>0</v>
      </c>
      <c r="C31" s="40">
        <v>1</v>
      </c>
      <c r="D31" s="27">
        <f t="shared" ref="D31" si="6">B31*C31</f>
        <v>0</v>
      </c>
      <c r="E31" s="7">
        <v>3</v>
      </c>
      <c r="F31" s="7">
        <f>D31*E31</f>
        <v>0</v>
      </c>
      <c r="G31" s="7">
        <f>F31*0.05</f>
        <v>0</v>
      </c>
      <c r="H31" s="7">
        <f>F31*0.1</f>
        <v>0</v>
      </c>
      <c r="I31" s="6">
        <f>(F31*$L$6)+(G31*$L$7)+(H31*$L$8)</f>
        <v>0</v>
      </c>
      <c r="J31" s="47"/>
      <c r="K31" s="78"/>
      <c r="L31" s="78"/>
      <c r="M31" s="78"/>
      <c r="N31" s="78"/>
      <c r="O31" s="78"/>
    </row>
    <row r="32" spans="1:15" x14ac:dyDescent="0.3">
      <c r="A32" s="32" t="s">
        <v>62</v>
      </c>
      <c r="B32" s="40" t="s">
        <v>110</v>
      </c>
      <c r="C32" s="40"/>
      <c r="D32" s="30"/>
      <c r="E32" s="16"/>
      <c r="F32" s="102"/>
      <c r="G32" s="102"/>
      <c r="H32" s="102"/>
      <c r="I32" s="15"/>
      <c r="J32" s="47"/>
      <c r="K32" s="78"/>
      <c r="L32" s="78"/>
      <c r="M32" s="78"/>
      <c r="N32" s="78"/>
      <c r="O32" s="78"/>
    </row>
    <row r="33" spans="1:15" x14ac:dyDescent="0.3">
      <c r="A33" s="32" t="s">
        <v>63</v>
      </c>
      <c r="B33" s="40">
        <v>6</v>
      </c>
      <c r="C33" s="40">
        <v>1</v>
      </c>
      <c r="D33" s="27">
        <f t="shared" ref="D33" si="7">B33*C33</f>
        <v>6</v>
      </c>
      <c r="E33" s="7">
        <v>3</v>
      </c>
      <c r="F33" s="7">
        <f>D33*E33</f>
        <v>18</v>
      </c>
      <c r="G33" s="7">
        <f>F33*0.05</f>
        <v>0.9</v>
      </c>
      <c r="H33" s="7">
        <f>F33*0.1</f>
        <v>1.8</v>
      </c>
      <c r="I33" s="6">
        <f>(F33*$L$6)+(G33*$L$7)+(H33*$L$8)</f>
        <v>2115.5580000000004</v>
      </c>
      <c r="J33" s="47"/>
      <c r="K33" s="78"/>
      <c r="L33" s="78"/>
      <c r="M33" s="78"/>
      <c r="N33" s="78"/>
      <c r="O33" s="78"/>
    </row>
    <row r="34" spans="1:15" x14ac:dyDescent="0.3">
      <c r="A34" s="32" t="s">
        <v>69</v>
      </c>
      <c r="B34" s="40" t="s">
        <v>11</v>
      </c>
      <c r="C34" s="40"/>
      <c r="D34" s="30"/>
      <c r="E34" s="16"/>
      <c r="F34" s="102"/>
      <c r="G34" s="102"/>
      <c r="H34" s="102"/>
      <c r="I34" s="15"/>
      <c r="J34" s="47"/>
      <c r="K34" s="78"/>
      <c r="L34" s="78"/>
      <c r="M34" s="78"/>
      <c r="N34" s="78"/>
      <c r="O34" s="78"/>
    </row>
    <row r="35" spans="1:15" x14ac:dyDescent="0.3">
      <c r="A35" s="32" t="s">
        <v>64</v>
      </c>
      <c r="B35" s="40" t="s">
        <v>110</v>
      </c>
      <c r="C35" s="40"/>
      <c r="D35" s="30"/>
      <c r="E35" s="16"/>
      <c r="F35" s="102"/>
      <c r="G35" s="102"/>
      <c r="H35" s="102"/>
      <c r="I35" s="15"/>
      <c r="J35" s="47"/>
      <c r="K35" s="78"/>
      <c r="L35" s="78"/>
      <c r="M35" s="78"/>
      <c r="N35" s="78"/>
      <c r="O35" s="78"/>
    </row>
    <row r="36" spans="1:15" x14ac:dyDescent="0.3">
      <c r="A36" s="32" t="s">
        <v>65</v>
      </c>
      <c r="B36" s="40" t="s">
        <v>11</v>
      </c>
      <c r="C36" s="40"/>
      <c r="D36" s="30"/>
      <c r="E36" s="16"/>
      <c r="F36" s="102"/>
      <c r="G36" s="102"/>
      <c r="H36" s="102"/>
      <c r="I36" s="15"/>
      <c r="J36" s="47"/>
      <c r="K36" s="78"/>
      <c r="L36" s="78"/>
      <c r="M36" s="78"/>
      <c r="N36" s="78"/>
      <c r="O36" s="78"/>
    </row>
    <row r="37" spans="1:15" x14ac:dyDescent="0.3">
      <c r="A37" s="33" t="s">
        <v>66</v>
      </c>
      <c r="B37" s="38"/>
      <c r="C37" s="39"/>
      <c r="D37" s="16"/>
      <c r="E37" s="16"/>
      <c r="F37" s="188">
        <f>SUM(F20:H36)</f>
        <v>75.900000000000006</v>
      </c>
      <c r="G37" s="189"/>
      <c r="H37" s="190"/>
      <c r="I37" s="15">
        <f>SUM(I20:I36)</f>
        <v>7757.0460000000003</v>
      </c>
      <c r="J37" s="47"/>
      <c r="K37" s="79"/>
      <c r="L37" s="78"/>
      <c r="M37" s="78"/>
      <c r="N37" s="78"/>
      <c r="O37" s="78"/>
    </row>
    <row r="38" spans="1:15" ht="14.5" x14ac:dyDescent="0.35">
      <c r="A38" s="34" t="s">
        <v>111</v>
      </c>
      <c r="B38" s="31"/>
      <c r="C38" s="14"/>
      <c r="D38" s="14"/>
      <c r="E38" s="14"/>
      <c r="F38" s="184">
        <f>ROUND(F19+F37,0)</f>
        <v>76</v>
      </c>
      <c r="G38" s="185"/>
      <c r="H38" s="186"/>
      <c r="I38" s="104">
        <f>ROUND(I37+I19,0)</f>
        <v>7757</v>
      </c>
      <c r="J38" s="48"/>
      <c r="K38" s="48"/>
      <c r="L38" s="92"/>
      <c r="M38" s="78"/>
      <c r="N38" s="78"/>
      <c r="O38" s="78"/>
    </row>
    <row r="39" spans="1:15" x14ac:dyDescent="0.3">
      <c r="A39" s="35" t="s">
        <v>67</v>
      </c>
      <c r="B39" s="99"/>
      <c r="C39" s="100"/>
      <c r="D39" s="100"/>
      <c r="E39" s="100"/>
      <c r="F39" s="100"/>
      <c r="G39" s="100"/>
      <c r="H39" s="100"/>
      <c r="I39" s="12">
        <v>0</v>
      </c>
      <c r="J39" s="49"/>
      <c r="K39" s="78"/>
      <c r="L39" s="78"/>
      <c r="M39" s="78"/>
      <c r="N39" s="78"/>
      <c r="O39" s="78"/>
    </row>
    <row r="40" spans="1:15" ht="15" x14ac:dyDescent="0.3">
      <c r="A40" s="34" t="s">
        <v>203</v>
      </c>
      <c r="B40" s="99"/>
      <c r="C40" s="100"/>
      <c r="D40" s="100"/>
      <c r="E40" s="100"/>
      <c r="F40" s="100"/>
      <c r="G40" s="100"/>
      <c r="H40" s="100"/>
      <c r="I40" s="12">
        <f>ROUND(I39+I38,-3)</f>
        <v>8000</v>
      </c>
      <c r="J40" s="49"/>
      <c r="K40" s="49"/>
      <c r="L40" s="78"/>
      <c r="M40" s="78"/>
      <c r="N40" s="78"/>
      <c r="O40" s="78"/>
    </row>
    <row r="41" spans="1:15" x14ac:dyDescent="0.3">
      <c r="A41" s="36" t="s">
        <v>10</v>
      </c>
    </row>
    <row r="42" spans="1:15" ht="18.5" x14ac:dyDescent="0.3">
      <c r="A42" s="191" t="s">
        <v>155</v>
      </c>
      <c r="B42" s="191"/>
      <c r="C42" s="191"/>
      <c r="D42" s="191"/>
      <c r="E42" s="191"/>
      <c r="F42" s="191"/>
      <c r="G42" s="191"/>
      <c r="H42" s="191"/>
      <c r="I42" s="191"/>
    </row>
    <row r="43" spans="1:15" ht="46.5" customHeight="1" x14ac:dyDescent="0.3">
      <c r="A43" s="176" t="s">
        <v>202</v>
      </c>
      <c r="B43" s="176"/>
      <c r="C43" s="176"/>
      <c r="D43" s="176"/>
      <c r="E43" s="176"/>
      <c r="F43" s="176"/>
      <c r="G43" s="176"/>
      <c r="H43" s="176"/>
      <c r="I43" s="176"/>
    </row>
    <row r="44" spans="1:15" ht="15.5" x14ac:dyDescent="0.3">
      <c r="A44" s="37" t="s">
        <v>195</v>
      </c>
    </row>
    <row r="45" spans="1:15" ht="15.5" x14ac:dyDescent="0.3">
      <c r="A45" s="37" t="s">
        <v>179</v>
      </c>
    </row>
    <row r="46" spans="1:15" x14ac:dyDescent="0.3">
      <c r="A46" s="103"/>
    </row>
    <row r="47" spans="1:15" ht="15.5" x14ac:dyDescent="0.3">
      <c r="A47" s="37"/>
    </row>
    <row r="48" spans="1:15" ht="15.5" x14ac:dyDescent="0.3">
      <c r="A48" s="37"/>
    </row>
    <row r="49" spans="1:1" x14ac:dyDescent="0.3">
      <c r="A49" s="103"/>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workbookViewId="0"/>
  </sheetViews>
  <sheetFormatPr defaultColWidth="9.1796875" defaultRowHeight="14" x14ac:dyDescent="0.3"/>
  <cols>
    <col min="1" max="1" width="9.1796875" style="54"/>
    <col min="2" max="2" width="13" style="54" customWidth="1"/>
    <col min="3" max="3" width="12.81640625" style="54" customWidth="1"/>
    <col min="4" max="4" width="12" style="54" customWidth="1"/>
    <col min="5" max="5" width="14.1796875" style="54" customWidth="1"/>
    <col min="6" max="6" width="14.54296875" style="54" customWidth="1"/>
    <col min="7" max="7" width="15.7265625" style="54" customWidth="1"/>
    <col min="8" max="8" width="12.1796875" style="54" customWidth="1"/>
    <col min="9" max="16384" width="9.1796875" style="54"/>
  </cols>
  <sheetData>
    <row r="1" spans="1:8" ht="16.5" customHeight="1" x14ac:dyDescent="0.3">
      <c r="A1" s="94" t="s">
        <v>198</v>
      </c>
      <c r="B1" s="93"/>
      <c r="C1" s="93"/>
      <c r="D1" s="93"/>
      <c r="E1" s="93"/>
      <c r="F1" s="93"/>
      <c r="G1" s="93"/>
      <c r="H1" s="93"/>
    </row>
    <row r="2" spans="1:8" ht="15" x14ac:dyDescent="0.3">
      <c r="A2" s="93"/>
      <c r="B2" s="93"/>
      <c r="C2" s="93"/>
      <c r="D2" s="93"/>
      <c r="E2" s="93"/>
      <c r="F2" s="93"/>
      <c r="G2" s="93"/>
      <c r="H2" s="93"/>
    </row>
    <row r="3" spans="1:8" ht="39" x14ac:dyDescent="0.3">
      <c r="A3" s="105" t="s">
        <v>38</v>
      </c>
      <c r="B3" s="106" t="s">
        <v>39</v>
      </c>
      <c r="C3" s="106" t="s">
        <v>41</v>
      </c>
      <c r="D3" s="106" t="s">
        <v>40</v>
      </c>
      <c r="E3" s="106" t="s">
        <v>42</v>
      </c>
      <c r="F3" s="106" t="s">
        <v>43</v>
      </c>
      <c r="G3" s="107" t="s">
        <v>48</v>
      </c>
      <c r="H3" s="106" t="s">
        <v>44</v>
      </c>
    </row>
    <row r="4" spans="1:8" x14ac:dyDescent="0.3">
      <c r="A4" s="108">
        <v>1</v>
      </c>
      <c r="B4" s="109">
        <f>SUM('TBL1-ResY1'!F6:F17,'TBL1-ResY1'!F19:F35)</f>
        <v>254</v>
      </c>
      <c r="C4" s="109">
        <f>SUM('TBL1-ResY1'!G6:G17,'TBL1-ResY1'!G19:G35)</f>
        <v>12.700000000000001</v>
      </c>
      <c r="D4" s="109">
        <f>SUM('TBL1-ResY1'!H6:H17,'TBL1-ResY1'!H19:H35)</f>
        <v>25.400000000000002</v>
      </c>
      <c r="E4" s="109">
        <f>SUM(B4:D4)</f>
        <v>292.09999999999997</v>
      </c>
      <c r="F4" s="110">
        <f>'TBL1-ResY1'!I37</f>
        <v>29853</v>
      </c>
      <c r="G4" s="110">
        <f>'TBL1-ResY1'!I38</f>
        <v>0</v>
      </c>
      <c r="H4" s="110">
        <f>'TBL1-ResY1'!I39</f>
        <v>30000</v>
      </c>
    </row>
    <row r="5" spans="1:8" x14ac:dyDescent="0.3">
      <c r="A5" s="108">
        <v>2</v>
      </c>
      <c r="B5" s="109">
        <f>SUM('TBL2-ResY2'!F6:F18,'TBL2-ResY2'!F20:F36)</f>
        <v>66</v>
      </c>
      <c r="C5" s="109">
        <f>SUM('TBL2-ResY2'!G6:G18,'TBL2-ResY2'!G20:G36)</f>
        <v>3.3000000000000003</v>
      </c>
      <c r="D5" s="109">
        <f>SUM('TBL2-ResY2'!H6:H18,'TBL2-ResY2'!H20:H36)</f>
        <v>6.6000000000000005</v>
      </c>
      <c r="E5" s="109">
        <f>SUM(B5:D5)</f>
        <v>75.899999999999991</v>
      </c>
      <c r="F5" s="110">
        <f>'TBL2-ResY2'!I38</f>
        <v>7757</v>
      </c>
      <c r="G5" s="110">
        <f>'TBL2-ResY2'!I39</f>
        <v>0</v>
      </c>
      <c r="H5" s="110">
        <f>'TBL2-ResY2'!I40</f>
        <v>8000</v>
      </c>
    </row>
    <row r="6" spans="1:8" ht="14.5" thickBot="1" x14ac:dyDescent="0.35">
      <c r="A6" s="121">
        <v>3</v>
      </c>
      <c r="B6" s="116">
        <f>SUM('TBL3-ResY3'!F6:F18,'TBL3-ResY3'!F20:F36)</f>
        <v>66</v>
      </c>
      <c r="C6" s="116">
        <f>SUM('TBL3-ResY3'!G6:G18,'TBL3-ResY3'!G20:G36)</f>
        <v>3.3000000000000003</v>
      </c>
      <c r="D6" s="116">
        <f>SUM('TBL3-ResY3'!H6:H18,'TBL3-ResY3'!H20:H36)</f>
        <v>6.6000000000000005</v>
      </c>
      <c r="E6" s="116">
        <f>SUM(B6:D6)</f>
        <v>75.899999999999991</v>
      </c>
      <c r="F6" s="117">
        <f>'TBL3-ResY3'!I38</f>
        <v>7757</v>
      </c>
      <c r="G6" s="117">
        <f>'TBL3-ResY3'!I39</f>
        <v>0</v>
      </c>
      <c r="H6" s="117">
        <f>'TBL3-ResY3'!I40</f>
        <v>8000</v>
      </c>
    </row>
    <row r="7" spans="1:8" ht="14.5" thickTop="1" x14ac:dyDescent="0.3">
      <c r="A7" s="120" t="s">
        <v>25</v>
      </c>
      <c r="B7" s="114">
        <f t="shared" ref="B7:G7" si="0">SUM(B4:B6)</f>
        <v>386</v>
      </c>
      <c r="C7" s="114">
        <f>SUM(C4:C6)</f>
        <v>19.3</v>
      </c>
      <c r="D7" s="114">
        <f t="shared" si="0"/>
        <v>38.6</v>
      </c>
      <c r="E7" s="114">
        <f>SUM(E4:E6)</f>
        <v>443.89999999999992</v>
      </c>
      <c r="F7" s="115">
        <f>SUM(F4:F6)</f>
        <v>45367</v>
      </c>
      <c r="G7" s="115">
        <f t="shared" si="0"/>
        <v>0</v>
      </c>
      <c r="H7" s="115">
        <f>SUM(H4:H6)</f>
        <v>46000</v>
      </c>
    </row>
    <row r="8" spans="1:8" x14ac:dyDescent="0.3">
      <c r="A8" s="108" t="s">
        <v>45</v>
      </c>
      <c r="B8" s="109">
        <f t="shared" ref="B8:D8" si="1">AVERAGE(B4:B6)</f>
        <v>128.66666666666666</v>
      </c>
      <c r="C8" s="109">
        <f>AVERAGE(C4:C6)</f>
        <v>6.4333333333333336</v>
      </c>
      <c r="D8" s="109">
        <f t="shared" si="1"/>
        <v>12.866666666666667</v>
      </c>
      <c r="E8" s="109">
        <f>AVERAGE(E4:E6)</f>
        <v>147.96666666666664</v>
      </c>
      <c r="F8" s="111">
        <f>ROUND(AVERAGE(F4:F6),-2)</f>
        <v>15100</v>
      </c>
      <c r="G8" s="110">
        <f>ROUND(AVERAGE(G4:G6),-3)</f>
        <v>0</v>
      </c>
      <c r="H8" s="110">
        <f>ROUND(AVERAGE(H4:H6),-3)</f>
        <v>15000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topLeftCell="A3" zoomScaleNormal="100" workbookViewId="0">
      <selection activeCell="F15" sqref="F15"/>
    </sheetView>
  </sheetViews>
  <sheetFormatPr defaultColWidth="9.1796875" defaultRowHeight="14" x14ac:dyDescent="0.3"/>
  <cols>
    <col min="1" max="1" width="68.81640625" style="89" bestFit="1" customWidth="1"/>
    <col min="2" max="2" width="10.26953125" style="89" customWidth="1"/>
    <col min="3" max="3" width="11.26953125" style="89" customWidth="1"/>
    <col min="4" max="4" width="10.26953125" style="89" customWidth="1"/>
    <col min="5" max="5" width="11.81640625" style="89" customWidth="1"/>
    <col min="6" max="8" width="10.26953125" style="89" customWidth="1"/>
    <col min="9" max="10" width="13" style="89" customWidth="1"/>
    <col min="11" max="11" width="13.7265625" style="89" bestFit="1" customWidth="1"/>
    <col min="12" max="16384" width="9.1796875" style="89"/>
  </cols>
  <sheetData>
    <row r="1" spans="1:12" ht="15" x14ac:dyDescent="0.3">
      <c r="A1" s="3" t="s">
        <v>208</v>
      </c>
      <c r="B1" s="54"/>
      <c r="C1" s="54"/>
      <c r="D1" s="54"/>
      <c r="E1" s="54"/>
      <c r="F1" s="54"/>
      <c r="G1" s="54"/>
      <c r="H1" s="54"/>
      <c r="I1" s="54"/>
    </row>
    <row r="2" spans="1:12" ht="15.5" x14ac:dyDescent="0.3">
      <c r="A2" s="2"/>
      <c r="B2" s="54"/>
      <c r="C2" s="54"/>
      <c r="D2" s="54"/>
      <c r="E2" s="54"/>
      <c r="F2" s="54"/>
      <c r="G2" s="54"/>
      <c r="H2" s="54"/>
      <c r="I2" s="54"/>
    </row>
    <row r="3" spans="1:12" x14ac:dyDescent="0.3">
      <c r="A3" s="178" t="s">
        <v>12</v>
      </c>
      <c r="B3" s="88" t="s">
        <v>73</v>
      </c>
      <c r="C3" s="88" t="s">
        <v>74</v>
      </c>
      <c r="D3" s="88" t="s">
        <v>75</v>
      </c>
      <c r="E3" s="88" t="s">
        <v>77</v>
      </c>
      <c r="F3" s="88" t="s">
        <v>100</v>
      </c>
      <c r="G3" s="88" t="s">
        <v>102</v>
      </c>
      <c r="H3" s="88" t="s">
        <v>80</v>
      </c>
      <c r="I3" s="88" t="s">
        <v>83</v>
      </c>
    </row>
    <row r="4" spans="1:12" ht="39" x14ac:dyDescent="0.3">
      <c r="A4" s="178"/>
      <c r="B4" s="101" t="s">
        <v>98</v>
      </c>
      <c r="C4" s="101" t="s">
        <v>99</v>
      </c>
      <c r="D4" s="101" t="s">
        <v>76</v>
      </c>
      <c r="E4" s="101" t="s">
        <v>104</v>
      </c>
      <c r="F4" s="101" t="s">
        <v>101</v>
      </c>
      <c r="G4" s="101" t="s">
        <v>103</v>
      </c>
      <c r="H4" s="101" t="s">
        <v>81</v>
      </c>
      <c r="I4" s="101" t="s">
        <v>105</v>
      </c>
    </row>
    <row r="5" spans="1:12" ht="14.5" thickBot="1" x14ac:dyDescent="0.35">
      <c r="A5" s="179"/>
      <c r="B5" s="125"/>
      <c r="C5" s="125"/>
      <c r="D5" s="125" t="s">
        <v>29</v>
      </c>
      <c r="E5" s="125"/>
      <c r="F5" s="125" t="s">
        <v>78</v>
      </c>
      <c r="G5" s="125" t="s">
        <v>79</v>
      </c>
      <c r="H5" s="125" t="s">
        <v>82</v>
      </c>
      <c r="I5" s="125"/>
      <c r="K5" s="177" t="s">
        <v>165</v>
      </c>
      <c r="L5" s="177"/>
    </row>
    <row r="6" spans="1:12" ht="14.5" thickTop="1" x14ac:dyDescent="0.3">
      <c r="A6" s="122" t="s">
        <v>84</v>
      </c>
      <c r="B6" s="123" t="s">
        <v>11</v>
      </c>
      <c r="C6" s="123"/>
      <c r="D6" s="123"/>
      <c r="E6" s="123"/>
      <c r="F6" s="123"/>
      <c r="G6" s="123"/>
      <c r="H6" s="123"/>
      <c r="I6" s="124"/>
      <c r="K6" s="80" t="s">
        <v>22</v>
      </c>
      <c r="L6" s="91">
        <f>Inputs!D16</f>
        <v>49.44</v>
      </c>
    </row>
    <row r="7" spans="1:12" ht="15.5" x14ac:dyDescent="0.3">
      <c r="A7" s="32" t="s">
        <v>85</v>
      </c>
      <c r="B7" s="40">
        <v>4</v>
      </c>
      <c r="C7" s="40">
        <v>1</v>
      </c>
      <c r="D7" s="40">
        <f>B7*C7</f>
        <v>4</v>
      </c>
      <c r="E7" s="40">
        <v>3</v>
      </c>
      <c r="F7" s="40">
        <f>D7*E7</f>
        <v>12</v>
      </c>
      <c r="G7" s="40">
        <f>F7*0.05</f>
        <v>0.60000000000000009</v>
      </c>
      <c r="H7" s="40">
        <f>F7*0.1</f>
        <v>1.2000000000000002</v>
      </c>
      <c r="I7" s="83">
        <f>(F7*$L$6)+(G7*$L$7)+(H7*$L$8)</f>
        <v>665.37</v>
      </c>
      <c r="K7" s="80" t="s">
        <v>20</v>
      </c>
      <c r="L7" s="91">
        <f>Inputs!D17</f>
        <v>66.63000000000001</v>
      </c>
    </row>
    <row r="8" spans="1:12" ht="15.5" x14ac:dyDescent="0.3">
      <c r="A8" s="32" t="s">
        <v>113</v>
      </c>
      <c r="B8" s="40"/>
      <c r="C8" s="40"/>
      <c r="D8" s="40"/>
      <c r="E8" s="40"/>
      <c r="F8" s="40"/>
      <c r="G8" s="40"/>
      <c r="H8" s="40"/>
      <c r="I8" s="84"/>
      <c r="K8" s="81" t="s">
        <v>21</v>
      </c>
      <c r="L8" s="91">
        <f>Inputs!D18</f>
        <v>26.76</v>
      </c>
    </row>
    <row r="9" spans="1:12" x14ac:dyDescent="0.3">
      <c r="A9" s="32" t="s">
        <v>114</v>
      </c>
      <c r="B9" s="40" t="s">
        <v>11</v>
      </c>
      <c r="C9" s="40"/>
      <c r="D9" s="40"/>
      <c r="E9" s="40"/>
      <c r="F9" s="40"/>
      <c r="G9" s="40"/>
      <c r="H9" s="40"/>
      <c r="I9" s="82"/>
    </row>
    <row r="10" spans="1:12" ht="15.5" x14ac:dyDescent="0.3">
      <c r="A10" s="32" t="s">
        <v>86</v>
      </c>
      <c r="B10" s="40" t="s">
        <v>11</v>
      </c>
      <c r="C10" s="40"/>
      <c r="D10" s="40"/>
      <c r="E10" s="40"/>
      <c r="F10" s="40"/>
      <c r="G10" s="40"/>
      <c r="H10" s="40"/>
      <c r="I10" s="84"/>
    </row>
    <row r="11" spans="1:12" x14ac:dyDescent="0.3">
      <c r="A11" s="32" t="s">
        <v>87</v>
      </c>
      <c r="B11" s="40" t="s">
        <v>11</v>
      </c>
      <c r="C11" s="40"/>
      <c r="D11" s="40"/>
      <c r="E11" s="40"/>
      <c r="F11" s="40"/>
      <c r="G11" s="40"/>
      <c r="H11" s="40"/>
      <c r="I11" s="84"/>
    </row>
    <row r="12" spans="1:12" x14ac:dyDescent="0.3">
      <c r="A12" s="32" t="s">
        <v>88</v>
      </c>
      <c r="B12" s="40" t="s">
        <v>11</v>
      </c>
      <c r="C12" s="40"/>
      <c r="D12" s="40"/>
      <c r="E12" s="40"/>
      <c r="F12" s="40"/>
      <c r="G12" s="40"/>
      <c r="H12" s="40"/>
      <c r="I12" s="84"/>
    </row>
    <row r="13" spans="1:12" x14ac:dyDescent="0.3">
      <c r="A13" s="32" t="s">
        <v>89</v>
      </c>
      <c r="B13" s="40">
        <v>4</v>
      </c>
      <c r="C13" s="40">
        <v>1</v>
      </c>
      <c r="D13" s="40">
        <f>B13*C13</f>
        <v>4</v>
      </c>
      <c r="E13" s="40">
        <v>2</v>
      </c>
      <c r="F13" s="40">
        <f>D13*E13</f>
        <v>8</v>
      </c>
      <c r="G13" s="40">
        <f>F13*0.05</f>
        <v>0.4</v>
      </c>
      <c r="H13" s="40">
        <f>F13*0.1</f>
        <v>0.8</v>
      </c>
      <c r="I13" s="83">
        <f>(F13*$L$6)+(G13*$L$7)+(H13*$L$8)</f>
        <v>443.58</v>
      </c>
    </row>
    <row r="14" spans="1:12" ht="15.5" x14ac:dyDescent="0.3">
      <c r="A14" s="32" t="s">
        <v>90</v>
      </c>
      <c r="B14" s="40">
        <v>2</v>
      </c>
      <c r="C14" s="40">
        <v>1</v>
      </c>
      <c r="D14" s="40">
        <f>B14*C14</f>
        <v>2</v>
      </c>
      <c r="E14" s="40">
        <v>3</v>
      </c>
      <c r="F14" s="40">
        <f>D14*E14</f>
        <v>6</v>
      </c>
      <c r="G14" s="40">
        <f>F14*0.05</f>
        <v>0.30000000000000004</v>
      </c>
      <c r="H14" s="40">
        <f>F14*0.1</f>
        <v>0.60000000000000009</v>
      </c>
      <c r="I14" s="83">
        <f>(F14*$L$6)+(G14*$L$7)+(H14*$L$8)</f>
        <v>332.685</v>
      </c>
    </row>
    <row r="15" spans="1:12" x14ac:dyDescent="0.3">
      <c r="A15" s="32" t="s">
        <v>91</v>
      </c>
      <c r="B15" s="40" t="s">
        <v>11</v>
      </c>
      <c r="C15" s="40"/>
      <c r="D15" s="40"/>
      <c r="E15" s="40"/>
      <c r="F15" s="40"/>
      <c r="G15" s="40"/>
      <c r="H15" s="40"/>
      <c r="I15" s="84"/>
    </row>
    <row r="16" spans="1:12" x14ac:dyDescent="0.3">
      <c r="A16" s="32" t="s">
        <v>92</v>
      </c>
      <c r="B16" s="40" t="s">
        <v>11</v>
      </c>
      <c r="C16" s="40"/>
      <c r="D16" s="40"/>
      <c r="E16" s="40"/>
      <c r="F16" s="40"/>
      <c r="G16" s="40"/>
      <c r="H16" s="40"/>
      <c r="I16" s="84"/>
    </row>
    <row r="17" spans="1:9" x14ac:dyDescent="0.3">
      <c r="A17" s="32" t="s">
        <v>93</v>
      </c>
      <c r="B17" s="40"/>
      <c r="C17" s="40"/>
      <c r="D17" s="40"/>
      <c r="E17" s="40"/>
      <c r="F17" s="40"/>
      <c r="G17" s="40"/>
      <c r="H17" s="40"/>
      <c r="I17" s="84"/>
    </row>
    <row r="18" spans="1:9" ht="15.5" x14ac:dyDescent="0.3">
      <c r="A18" s="32" t="s">
        <v>94</v>
      </c>
      <c r="B18" s="40">
        <v>4</v>
      </c>
      <c r="C18" s="40">
        <v>2</v>
      </c>
      <c r="D18" s="40">
        <f>B18*C18</f>
        <v>8</v>
      </c>
      <c r="E18" s="40">
        <v>3</v>
      </c>
      <c r="F18" s="40">
        <f>D18*E18</f>
        <v>24</v>
      </c>
      <c r="G18" s="40">
        <f>F18*0.05</f>
        <v>1.2000000000000002</v>
      </c>
      <c r="H18" s="40">
        <f>F18*0.1</f>
        <v>2.4000000000000004</v>
      </c>
      <c r="I18" s="83">
        <f>(F18*$L$6)+(G18*$L$7)+(H18*$L$8)</f>
        <v>1330.74</v>
      </c>
    </row>
    <row r="19" spans="1:9" ht="15.5" x14ac:dyDescent="0.3">
      <c r="A19" s="32" t="s">
        <v>211</v>
      </c>
      <c r="B19" s="40"/>
      <c r="C19" s="40"/>
      <c r="D19" s="40"/>
      <c r="E19" s="40"/>
      <c r="F19" s="192">
        <f>ROUNDUP(SUM(F6:H18),-1)</f>
        <v>60</v>
      </c>
      <c r="G19" s="192"/>
      <c r="H19" s="192"/>
      <c r="I19" s="112">
        <f>ROUNDUP(SUM(I6:I18),-2)</f>
        <v>2800</v>
      </c>
    </row>
    <row r="20" spans="1:9" ht="15.5" x14ac:dyDescent="0.3">
      <c r="A20" s="2"/>
      <c r="B20" s="54"/>
      <c r="C20" s="54"/>
      <c r="D20" s="54"/>
      <c r="E20" s="54"/>
      <c r="F20" s="54"/>
      <c r="G20" s="54"/>
      <c r="H20" s="54"/>
      <c r="I20" s="54"/>
    </row>
    <row r="21" spans="1:9" x14ac:dyDescent="0.3">
      <c r="A21" s="55" t="s">
        <v>10</v>
      </c>
      <c r="B21" s="54"/>
      <c r="C21" s="54"/>
      <c r="D21" s="54"/>
      <c r="E21" s="54"/>
      <c r="F21" s="54"/>
      <c r="G21" s="54"/>
      <c r="H21" s="54"/>
      <c r="I21" s="54"/>
    </row>
    <row r="22" spans="1:9" ht="15.5" x14ac:dyDescent="0.3">
      <c r="A22" s="37" t="s">
        <v>155</v>
      </c>
      <c r="B22" s="54"/>
      <c r="C22" s="54"/>
      <c r="D22" s="54"/>
      <c r="E22" s="54"/>
      <c r="F22" s="54"/>
      <c r="G22" s="54"/>
      <c r="H22" s="54"/>
      <c r="I22" s="54"/>
    </row>
    <row r="23" spans="1:9" ht="35.25" customHeight="1" x14ac:dyDescent="0.3">
      <c r="A23" s="176" t="s">
        <v>209</v>
      </c>
      <c r="B23" s="176"/>
      <c r="C23" s="176"/>
      <c r="D23" s="176"/>
      <c r="E23" s="176"/>
      <c r="F23" s="176"/>
      <c r="G23" s="176"/>
      <c r="H23" s="176"/>
      <c r="I23" s="176"/>
    </row>
    <row r="24" spans="1:9" ht="15.5" x14ac:dyDescent="0.3">
      <c r="A24" s="37" t="s">
        <v>210</v>
      </c>
      <c r="B24" s="54"/>
      <c r="C24" s="54"/>
      <c r="D24" s="54"/>
      <c r="E24" s="54"/>
      <c r="F24" s="54"/>
      <c r="G24" s="54"/>
      <c r="H24" s="54"/>
      <c r="I24" s="54"/>
    </row>
    <row r="25" spans="1:9" ht="15.5" x14ac:dyDescent="0.3">
      <c r="A25" s="37" t="s">
        <v>112</v>
      </c>
      <c r="B25" s="54"/>
      <c r="C25" s="54"/>
      <c r="D25" s="54"/>
      <c r="E25" s="54"/>
      <c r="F25" s="54"/>
      <c r="G25" s="54"/>
      <c r="H25" s="54"/>
      <c r="I25" s="54"/>
    </row>
    <row r="26" spans="1:9" ht="15.5" x14ac:dyDescent="0.3">
      <c r="A26" s="37" t="s">
        <v>95</v>
      </c>
      <c r="B26" s="54"/>
      <c r="C26" s="54"/>
      <c r="D26" s="54"/>
      <c r="E26" s="54"/>
      <c r="F26" s="54"/>
      <c r="G26" s="54"/>
      <c r="H26" s="54"/>
      <c r="I26" s="54"/>
    </row>
    <row r="27" spans="1:9" ht="15.5" x14ac:dyDescent="0.3">
      <c r="A27" s="37" t="s">
        <v>96</v>
      </c>
      <c r="B27" s="54"/>
      <c r="C27" s="54"/>
      <c r="D27" s="54"/>
      <c r="E27" s="54"/>
      <c r="F27" s="54"/>
      <c r="G27" s="54"/>
      <c r="H27" s="54"/>
      <c r="I27" s="54"/>
    </row>
    <row r="28" spans="1:9" ht="15.5" x14ac:dyDescent="0.3">
      <c r="A28" s="37" t="s">
        <v>97</v>
      </c>
      <c r="B28" s="54"/>
      <c r="C28" s="54"/>
      <c r="D28" s="54"/>
      <c r="E28" s="54"/>
      <c r="F28" s="54"/>
      <c r="G28" s="54"/>
      <c r="H28" s="54"/>
      <c r="I28" s="54"/>
    </row>
    <row r="29" spans="1:9" ht="15.5" x14ac:dyDescent="0.3">
      <c r="A29" s="37" t="s">
        <v>115</v>
      </c>
      <c r="B29" s="54"/>
      <c r="C29" s="54"/>
      <c r="D29" s="54"/>
      <c r="E29" s="54"/>
      <c r="F29" s="54"/>
      <c r="G29" s="54"/>
      <c r="H29" s="54"/>
      <c r="I29" s="54"/>
    </row>
    <row r="30" spans="1:9" ht="15.5" x14ac:dyDescent="0.3">
      <c r="A30" s="2"/>
      <c r="B30" s="54"/>
      <c r="C30" s="54"/>
      <c r="D30" s="54"/>
      <c r="E30" s="54"/>
      <c r="F30" s="54"/>
      <c r="G30" s="54"/>
      <c r="H30" s="54"/>
      <c r="I30" s="54"/>
    </row>
  </sheetData>
  <mergeCells count="4">
    <mergeCell ref="A3:A5"/>
    <mergeCell ref="K5:L5"/>
    <mergeCell ref="F19:H19"/>
    <mergeCell ref="A23:I2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election activeCell="A7" sqref="A7"/>
    </sheetView>
  </sheetViews>
  <sheetFormatPr defaultColWidth="9.1796875" defaultRowHeight="14" x14ac:dyDescent="0.3"/>
  <cols>
    <col min="1" max="1" width="68.81640625" style="89" bestFit="1" customWidth="1"/>
    <col min="2" max="2" width="10.26953125" style="89" customWidth="1"/>
    <col min="3" max="3" width="11.26953125" style="89" customWidth="1"/>
    <col min="4" max="4" width="10.26953125" style="89" customWidth="1"/>
    <col min="5" max="5" width="11.81640625" style="89" customWidth="1"/>
    <col min="6" max="8" width="10.26953125" style="89" customWidth="1"/>
    <col min="9" max="10" width="13" style="89" customWidth="1"/>
    <col min="11" max="11" width="13.7265625" style="89" bestFit="1" customWidth="1"/>
    <col min="12" max="16384" width="9.1796875" style="89"/>
  </cols>
  <sheetData>
    <row r="1" spans="1:12" ht="15" x14ac:dyDescent="0.3">
      <c r="A1" s="3" t="s">
        <v>207</v>
      </c>
      <c r="B1" s="54"/>
      <c r="C1" s="54"/>
      <c r="D1" s="54"/>
      <c r="E1" s="54"/>
      <c r="F1" s="54"/>
      <c r="G1" s="54"/>
      <c r="H1" s="54"/>
      <c r="I1" s="54"/>
    </row>
    <row r="2" spans="1:12" ht="15.5" x14ac:dyDescent="0.3">
      <c r="A2" s="2"/>
      <c r="B2" s="54"/>
      <c r="C2" s="54"/>
      <c r="D2" s="54"/>
      <c r="E2" s="54"/>
      <c r="F2" s="54"/>
      <c r="G2" s="54"/>
      <c r="H2" s="54"/>
      <c r="I2" s="54"/>
    </row>
    <row r="3" spans="1:12" x14ac:dyDescent="0.3">
      <c r="A3" s="178" t="s">
        <v>12</v>
      </c>
      <c r="B3" s="88" t="s">
        <v>73</v>
      </c>
      <c r="C3" s="88" t="s">
        <v>74</v>
      </c>
      <c r="D3" s="88" t="s">
        <v>75</v>
      </c>
      <c r="E3" s="88" t="s">
        <v>77</v>
      </c>
      <c r="F3" s="88" t="s">
        <v>100</v>
      </c>
      <c r="G3" s="88" t="s">
        <v>102</v>
      </c>
      <c r="H3" s="88" t="s">
        <v>80</v>
      </c>
      <c r="I3" s="88" t="s">
        <v>83</v>
      </c>
    </row>
    <row r="4" spans="1:12" ht="39" x14ac:dyDescent="0.3">
      <c r="A4" s="178"/>
      <c r="B4" s="101" t="s">
        <v>98</v>
      </c>
      <c r="C4" s="101" t="s">
        <v>99</v>
      </c>
      <c r="D4" s="101" t="s">
        <v>76</v>
      </c>
      <c r="E4" s="101" t="s">
        <v>104</v>
      </c>
      <c r="F4" s="101" t="s">
        <v>101</v>
      </c>
      <c r="G4" s="101" t="s">
        <v>103</v>
      </c>
      <c r="H4" s="101" t="s">
        <v>81</v>
      </c>
      <c r="I4" s="101" t="s">
        <v>105</v>
      </c>
    </row>
    <row r="5" spans="1:12" ht="14.5" thickBot="1" x14ac:dyDescent="0.35">
      <c r="A5" s="179"/>
      <c r="B5" s="125"/>
      <c r="C5" s="125"/>
      <c r="D5" s="125" t="s">
        <v>29</v>
      </c>
      <c r="E5" s="125"/>
      <c r="F5" s="125" t="s">
        <v>78</v>
      </c>
      <c r="G5" s="125" t="s">
        <v>79</v>
      </c>
      <c r="H5" s="125" t="s">
        <v>82</v>
      </c>
      <c r="I5" s="125"/>
      <c r="K5" s="177" t="s">
        <v>165</v>
      </c>
      <c r="L5" s="177"/>
    </row>
    <row r="6" spans="1:12" ht="14.5" thickTop="1" x14ac:dyDescent="0.3">
      <c r="A6" s="122" t="s">
        <v>84</v>
      </c>
      <c r="B6" s="123" t="s">
        <v>11</v>
      </c>
      <c r="C6" s="123"/>
      <c r="D6" s="123"/>
      <c r="E6" s="123"/>
      <c r="F6" s="123"/>
      <c r="G6" s="123"/>
      <c r="H6" s="123"/>
      <c r="I6" s="124"/>
      <c r="K6" s="80" t="s">
        <v>22</v>
      </c>
      <c r="L6" s="91">
        <f>Inputs!D16</f>
        <v>49.44</v>
      </c>
    </row>
    <row r="7" spans="1:12" ht="15.5" x14ac:dyDescent="0.3">
      <c r="A7" s="32" t="s">
        <v>85</v>
      </c>
      <c r="B7" s="40">
        <v>4</v>
      </c>
      <c r="C7" s="40">
        <v>1</v>
      </c>
      <c r="D7" s="40">
        <f>B7*C7</f>
        <v>4</v>
      </c>
      <c r="E7" s="40">
        <v>3</v>
      </c>
      <c r="F7" s="40">
        <f>D7*E7</f>
        <v>12</v>
      </c>
      <c r="G7" s="40">
        <f>F7*0.05</f>
        <v>0.60000000000000009</v>
      </c>
      <c r="H7" s="40">
        <f>F7*0.1</f>
        <v>1.2000000000000002</v>
      </c>
      <c r="I7" s="83">
        <f>(F7*$L$6)+(G7*$L$7)+(H7*$L$8)</f>
        <v>665.37</v>
      </c>
      <c r="K7" s="80" t="s">
        <v>20</v>
      </c>
      <c r="L7" s="91">
        <f>Inputs!D17</f>
        <v>66.63000000000001</v>
      </c>
    </row>
    <row r="8" spans="1:12" ht="15.5" x14ac:dyDescent="0.3">
      <c r="A8" s="32" t="s">
        <v>113</v>
      </c>
      <c r="B8" s="40"/>
      <c r="C8" s="40"/>
      <c r="D8" s="40"/>
      <c r="E8" s="40"/>
      <c r="F8" s="40"/>
      <c r="G8" s="40"/>
      <c r="H8" s="40"/>
      <c r="I8" s="84"/>
      <c r="K8" s="81" t="s">
        <v>21</v>
      </c>
      <c r="L8" s="91">
        <f>Inputs!D18</f>
        <v>26.76</v>
      </c>
    </row>
    <row r="9" spans="1:12" x14ac:dyDescent="0.3">
      <c r="A9" s="32" t="s">
        <v>114</v>
      </c>
      <c r="B9" s="40" t="s">
        <v>11</v>
      </c>
      <c r="C9" s="40"/>
      <c r="D9" s="40"/>
      <c r="E9" s="40"/>
      <c r="F9" s="40"/>
      <c r="G9" s="40"/>
      <c r="H9" s="40"/>
      <c r="I9" s="82"/>
    </row>
    <row r="10" spans="1:12" ht="15.5" x14ac:dyDescent="0.3">
      <c r="A10" s="32" t="s">
        <v>86</v>
      </c>
      <c r="B10" s="40" t="s">
        <v>11</v>
      </c>
      <c r="C10" s="40"/>
      <c r="D10" s="40"/>
      <c r="E10" s="40"/>
      <c r="F10" s="40"/>
      <c r="G10" s="40"/>
      <c r="H10" s="40"/>
      <c r="I10" s="84"/>
    </row>
    <row r="11" spans="1:12" x14ac:dyDescent="0.3">
      <c r="A11" s="32" t="s">
        <v>87</v>
      </c>
      <c r="B11" s="40" t="s">
        <v>11</v>
      </c>
      <c r="C11" s="40"/>
      <c r="D11" s="40"/>
      <c r="E11" s="40"/>
      <c r="F11" s="40"/>
      <c r="G11" s="40"/>
      <c r="H11" s="40"/>
      <c r="I11" s="84"/>
    </row>
    <row r="12" spans="1:12" x14ac:dyDescent="0.3">
      <c r="A12" s="32" t="s">
        <v>88</v>
      </c>
      <c r="B12" s="40" t="s">
        <v>11</v>
      </c>
      <c r="C12" s="40"/>
      <c r="D12" s="40"/>
      <c r="E12" s="40"/>
      <c r="F12" s="40"/>
      <c r="G12" s="40"/>
      <c r="H12" s="40"/>
      <c r="I12" s="84"/>
    </row>
    <row r="13" spans="1:12" x14ac:dyDescent="0.3">
      <c r="A13" s="32" t="s">
        <v>89</v>
      </c>
      <c r="B13" s="40" t="s">
        <v>11</v>
      </c>
      <c r="C13" s="40"/>
      <c r="D13" s="40"/>
      <c r="E13" s="40"/>
      <c r="F13" s="40"/>
      <c r="G13" s="40"/>
      <c r="H13" s="40"/>
      <c r="I13" s="82"/>
    </row>
    <row r="14" spans="1:12" ht="15.5" x14ac:dyDescent="0.3">
      <c r="A14" s="32" t="s">
        <v>90</v>
      </c>
      <c r="B14" s="40">
        <v>2</v>
      </c>
      <c r="C14" s="40">
        <v>1</v>
      </c>
      <c r="D14" s="40">
        <f>B14*C14</f>
        <v>2</v>
      </c>
      <c r="E14" s="40">
        <v>3</v>
      </c>
      <c r="F14" s="40">
        <f>D14*E14</f>
        <v>6</v>
      </c>
      <c r="G14" s="40">
        <f>F14*0.05</f>
        <v>0.30000000000000004</v>
      </c>
      <c r="H14" s="40">
        <f>F14*0.1</f>
        <v>0.60000000000000009</v>
      </c>
      <c r="I14" s="83">
        <f>(F14*$L$6)+(G14*$L$7)+(H14*$L$8)</f>
        <v>332.685</v>
      </c>
    </row>
    <row r="15" spans="1:12" x14ac:dyDescent="0.3">
      <c r="A15" s="32" t="s">
        <v>91</v>
      </c>
      <c r="B15" s="40" t="s">
        <v>11</v>
      </c>
      <c r="C15" s="40"/>
      <c r="D15" s="40"/>
      <c r="E15" s="40"/>
      <c r="F15" s="40"/>
      <c r="G15" s="40"/>
      <c r="H15" s="40"/>
      <c r="I15" s="84"/>
    </row>
    <row r="16" spans="1:12" x14ac:dyDescent="0.3">
      <c r="A16" s="32" t="s">
        <v>92</v>
      </c>
      <c r="B16" s="40" t="s">
        <v>11</v>
      </c>
      <c r="C16" s="40"/>
      <c r="D16" s="40"/>
      <c r="E16" s="40"/>
      <c r="F16" s="40"/>
      <c r="G16" s="40"/>
      <c r="H16" s="40"/>
      <c r="I16" s="84"/>
    </row>
    <row r="17" spans="1:9" x14ac:dyDescent="0.3">
      <c r="A17" s="32" t="s">
        <v>93</v>
      </c>
      <c r="B17" s="40"/>
      <c r="C17" s="40"/>
      <c r="D17" s="40"/>
      <c r="E17" s="40"/>
      <c r="F17" s="40"/>
      <c r="G17" s="40"/>
      <c r="H17" s="40"/>
      <c r="I17" s="84"/>
    </row>
    <row r="18" spans="1:9" ht="15.5" x14ac:dyDescent="0.3">
      <c r="A18" s="32" t="s">
        <v>94</v>
      </c>
      <c r="B18" s="40">
        <v>4</v>
      </c>
      <c r="C18" s="40">
        <v>2</v>
      </c>
      <c r="D18" s="40">
        <f>B18*C18</f>
        <v>8</v>
      </c>
      <c r="E18" s="40">
        <v>3</v>
      </c>
      <c r="F18" s="40">
        <f>D18*E18</f>
        <v>24</v>
      </c>
      <c r="G18" s="40">
        <f>F18*0.05</f>
        <v>1.2000000000000002</v>
      </c>
      <c r="H18" s="40">
        <f>F18*0.1</f>
        <v>2.4000000000000004</v>
      </c>
      <c r="I18" s="83">
        <f>(F18*$L$6)+(G18*$L$7)+(H18*$L$8)</f>
        <v>1330.74</v>
      </c>
    </row>
    <row r="19" spans="1:9" ht="15.5" x14ac:dyDescent="0.3">
      <c r="A19" s="32" t="s">
        <v>212</v>
      </c>
      <c r="B19" s="40"/>
      <c r="C19" s="40"/>
      <c r="D19" s="40"/>
      <c r="E19" s="40"/>
      <c r="F19" s="192">
        <f>ROUNDUP(SUM(F6:H18),-1)</f>
        <v>50</v>
      </c>
      <c r="G19" s="192"/>
      <c r="H19" s="192"/>
      <c r="I19" s="112">
        <f>ROUNDUP(SUM(I6:I18),-2)</f>
        <v>2400</v>
      </c>
    </row>
    <row r="20" spans="1:9" ht="15.5" x14ac:dyDescent="0.3">
      <c r="A20" s="2"/>
      <c r="B20" s="54"/>
      <c r="C20" s="54"/>
      <c r="D20" s="54"/>
      <c r="E20" s="54"/>
      <c r="F20" s="54"/>
      <c r="G20" s="54"/>
      <c r="H20" s="54"/>
      <c r="I20" s="54"/>
    </row>
    <row r="21" spans="1:9" x14ac:dyDescent="0.3">
      <c r="A21" s="55" t="s">
        <v>10</v>
      </c>
      <c r="B21" s="54"/>
      <c r="C21" s="54"/>
      <c r="D21" s="54"/>
      <c r="E21" s="54"/>
      <c r="F21" s="54"/>
      <c r="G21" s="54"/>
      <c r="H21" s="54"/>
      <c r="I21" s="54"/>
    </row>
    <row r="22" spans="1:9" ht="15.5" x14ac:dyDescent="0.3">
      <c r="A22" s="37" t="s">
        <v>155</v>
      </c>
      <c r="B22" s="54"/>
      <c r="C22" s="54"/>
      <c r="D22" s="54"/>
      <c r="E22" s="54"/>
      <c r="F22" s="54"/>
      <c r="G22" s="54"/>
      <c r="H22" s="54"/>
      <c r="I22" s="54"/>
    </row>
    <row r="23" spans="1:9" ht="35.25" customHeight="1" x14ac:dyDescent="0.3">
      <c r="A23" s="176" t="s">
        <v>209</v>
      </c>
      <c r="B23" s="176"/>
      <c r="C23" s="176"/>
      <c r="D23" s="176"/>
      <c r="E23" s="176"/>
      <c r="F23" s="176"/>
      <c r="G23" s="176"/>
      <c r="H23" s="176"/>
      <c r="I23" s="176"/>
    </row>
    <row r="24" spans="1:9" ht="15.5" x14ac:dyDescent="0.3">
      <c r="A24" s="37" t="s">
        <v>210</v>
      </c>
      <c r="B24" s="54"/>
      <c r="C24" s="54"/>
      <c r="D24" s="54"/>
      <c r="E24" s="54"/>
      <c r="F24" s="54"/>
      <c r="G24" s="54"/>
      <c r="H24" s="54"/>
      <c r="I24" s="54"/>
    </row>
    <row r="25" spans="1:9" ht="15.5" x14ac:dyDescent="0.3">
      <c r="A25" s="37" t="s">
        <v>112</v>
      </c>
      <c r="B25" s="54"/>
      <c r="C25" s="54"/>
      <c r="D25" s="54"/>
      <c r="E25" s="54"/>
      <c r="F25" s="54"/>
      <c r="G25" s="54"/>
      <c r="H25" s="54"/>
      <c r="I25" s="54"/>
    </row>
    <row r="26" spans="1:9" ht="15.5" x14ac:dyDescent="0.3">
      <c r="A26" s="37" t="s">
        <v>95</v>
      </c>
      <c r="B26" s="54"/>
      <c r="C26" s="54"/>
      <c r="D26" s="54"/>
      <c r="E26" s="54"/>
      <c r="F26" s="54"/>
      <c r="G26" s="54"/>
      <c r="H26" s="54"/>
      <c r="I26" s="54"/>
    </row>
    <row r="27" spans="1:9" ht="15.5" x14ac:dyDescent="0.3">
      <c r="A27" s="37" t="s">
        <v>96</v>
      </c>
      <c r="B27" s="54"/>
      <c r="C27" s="54"/>
      <c r="D27" s="54"/>
      <c r="E27" s="54"/>
      <c r="F27" s="54"/>
      <c r="G27" s="54"/>
      <c r="H27" s="54"/>
      <c r="I27" s="54"/>
    </row>
    <row r="28" spans="1:9" ht="15.5" x14ac:dyDescent="0.3">
      <c r="A28" s="37" t="s">
        <v>97</v>
      </c>
      <c r="B28" s="54"/>
      <c r="C28" s="54"/>
      <c r="D28" s="54"/>
      <c r="E28" s="54"/>
      <c r="F28" s="54"/>
      <c r="G28" s="54"/>
      <c r="H28" s="54"/>
      <c r="I28" s="54"/>
    </row>
    <row r="29" spans="1:9" ht="15.5" x14ac:dyDescent="0.3">
      <c r="A29" s="37" t="s">
        <v>115</v>
      </c>
      <c r="B29" s="54"/>
      <c r="C29" s="54"/>
      <c r="D29" s="54"/>
      <c r="E29" s="54"/>
      <c r="F29" s="54"/>
      <c r="G29" s="54"/>
      <c r="H29" s="54"/>
      <c r="I29" s="54"/>
    </row>
    <row r="30" spans="1:9" ht="15.5" x14ac:dyDescent="0.3">
      <c r="A30" s="2"/>
      <c r="B30" s="54"/>
      <c r="C30" s="54"/>
      <c r="D30" s="54"/>
      <c r="E30" s="54"/>
      <c r="F30" s="54"/>
      <c r="G30" s="54"/>
      <c r="H30" s="54"/>
      <c r="I30" s="54"/>
    </row>
  </sheetData>
  <mergeCells count="4">
    <mergeCell ref="A3:A5"/>
    <mergeCell ref="K5:L5"/>
    <mergeCell ref="F19:H19"/>
    <mergeCell ref="A23:I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vt:lpstr>
      <vt:lpstr>Inputs</vt:lpstr>
      <vt:lpstr>Current ICR</vt:lpstr>
      <vt:lpstr>TBL1-ResY1</vt:lpstr>
      <vt:lpstr>TBL2-ResY2</vt:lpstr>
      <vt:lpstr>TBL3-ResY3</vt:lpstr>
      <vt:lpstr>TBL4-ResSUM</vt:lpstr>
      <vt:lpstr>TBL5-EPAY1</vt:lpstr>
      <vt:lpstr>TBL6-EPAY2</vt:lpstr>
      <vt:lpstr>TBL7-EPAY3</vt:lpstr>
      <vt:lpstr>TBL8-EPA SUMMARY</vt:lpstr>
      <vt:lpstr>'Current ICR'!_Hlk226374301</vt:lpstr>
      <vt:lpstr>'TBL1-ResY1'!_Hlk226374301</vt:lpstr>
      <vt:lpstr>'TBL2-ResY2'!_Hlk226374301</vt:lpstr>
      <vt:lpstr>'TBL3-ResY3'!_Hlk226374301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Salahuddin, Diane</cp:lastModifiedBy>
  <dcterms:created xsi:type="dcterms:W3CDTF">2018-01-23T21:19:08Z</dcterms:created>
  <dcterms:modified xsi:type="dcterms:W3CDTF">2020-12-07T15:21:03Z</dcterms:modified>
</cp:coreProperties>
</file>