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7875" activeTab="0"/>
  </bookViews>
  <sheets>
    <sheet name="APHIS 71" sheetId="1" r:id="rId1"/>
  </sheets>
  <definedNames>
    <definedName name="_xlnm.Print_Area" localSheetId="0">'APHIS 71'!$A$1:$J$47</definedName>
    <definedName name="_xlnm.Print_Titles" localSheetId="0">'APHIS 71'!$1:$7</definedName>
  </definedNames>
  <calcPr fullCalcOnLoad="1"/>
</workbook>
</file>

<file path=xl/sharedStrings.xml><?xml version="1.0" encoding="utf-8"?>
<sst xmlns="http://schemas.openxmlformats.org/spreadsheetml/2006/main" count="52" uniqueCount="43">
  <si>
    <t>Page 1 of 1</t>
  </si>
  <si>
    <t>TOTAL</t>
  </si>
  <si>
    <t>DESCRIPTION</t>
  </si>
  <si>
    <t>NUMBER OF RESPONSES PER RESPONDENT</t>
  </si>
  <si>
    <t>HOURS PER RESPONSE</t>
  </si>
  <si>
    <t>NOTE: Actual number of hours may vary due to rounding</t>
  </si>
  <si>
    <t>TOTAL SAMPLE POPULATION</t>
  </si>
  <si>
    <t>ESTIMATED RESPONSE RATE</t>
  </si>
  <si>
    <t>TOTAL HOURS FOR RESPONDENTS</t>
  </si>
  <si>
    <t xml:space="preserve"> </t>
  </si>
  <si>
    <t>ESTIMATED NUMBER OF RESPONDENTS</t>
  </si>
  <si>
    <t>TOTAL ANNUAL RESPONSES</t>
  </si>
  <si>
    <t>TOTAL ANNUAL NON-RESPONSES</t>
  </si>
  <si>
    <t>E. Estimate of Burden D/C=</t>
  </si>
  <si>
    <t>A. Sampled subjects</t>
  </si>
  <si>
    <t>B. Responses/Subject C/A=B</t>
  </si>
  <si>
    <t>C. Annual Responses</t>
  </si>
  <si>
    <t>D. Total Burden</t>
  </si>
  <si>
    <t>TOTAL HOURS NON RESPONSE</t>
  </si>
  <si>
    <t>G. Estimate of hours of response per sampled subject</t>
  </si>
  <si>
    <t>F. Estimate of responses per sampled subject</t>
  </si>
  <si>
    <t>Response averages by participant type (in hours)</t>
  </si>
  <si>
    <t>Nonrespondent</t>
  </si>
  <si>
    <t>Phase I respondent, Phase II nonrespondent</t>
  </si>
  <si>
    <t>Phase I respondent, Phase II nonrespondent, decline biologics</t>
  </si>
  <si>
    <t>Type</t>
  </si>
  <si>
    <t>Complete respondent (Phase I, Phase II, and biologics sampling)</t>
  </si>
  <si>
    <t xml:space="preserve">APHIS-71:  NATIONAL ANIMAL HEALTH MONITORING SYSTEM, Swine 2020 </t>
  </si>
  <si>
    <t>0579-0315</t>
  </si>
  <si>
    <t>Complete respondent</t>
  </si>
  <si>
    <t xml:space="preserve">Response average
</t>
  </si>
  <si>
    <r>
      <t>VS Form 21-207 2020 NAHMS Swine Small Enterprise Survey</t>
    </r>
    <r>
      <rPr>
        <vertAlign val="superscript"/>
        <sz val="11"/>
        <rFont val="Times New Roman"/>
        <family val="1"/>
      </rPr>
      <t>4</t>
    </r>
  </si>
  <si>
    <t>VS Form 21-202  2020 NAHMS Swine Large Enterprise Consent form</t>
  </si>
  <si>
    <r>
      <t>VS Form 21-203  2020 NAHMS Swine Large Enterprise - VS Visit</t>
    </r>
    <r>
      <rPr>
        <vertAlign val="superscript"/>
        <sz val="11"/>
        <rFont val="Times New Roman"/>
        <family val="1"/>
      </rPr>
      <t>3</t>
    </r>
  </si>
  <si>
    <t>VS Form 21-204  2020 NAHMS Swine Large Enterprise - Informed Consent</t>
  </si>
  <si>
    <t>VS Form 21-206  2020 NAHMS Swine Large Enterprise - Saliva Collection Form</t>
  </si>
  <si>
    <r>
      <t>VS Form 21-201 2020 NAHMS Swine Large Enterprise Survey</t>
    </r>
    <r>
      <rPr>
        <vertAlign val="superscript"/>
        <sz val="11"/>
        <rFont val="Times New Roman"/>
        <family val="1"/>
      </rPr>
      <t>2</t>
    </r>
  </si>
  <si>
    <r>
      <t xml:space="preserve">1 For the Larger Producer study, a total sample size of 2700 operations in 13 states will be surveyed. VS Form 21-200 will be administered to gather information about the sites on which hogs owned by the operation are raised. VS Form 21-201 will be administered to respondents of VS Form 21-200 at the site level. Respondents to VS Form 21-201 will have the chance to consent (using VS Form 21-202) to having their contact information turned over to APHIS for potential participation in completing VS Form 21-203, VS Form 21-204, VS Form 21-205, and VS Form 21-206. 
2 The burden estimate for this item includes the time to complete the questionnaire itself (1.1 hours) plust the time to review the presurvey letter, launch sheet, a letter from the industry, and biologics testing/timeline material (0.08, 0.17, 0.08, and 0.08 hours, respectively).
3 The burden estimate for this item includes the time to complete the questionnaire itself (1.1 hours) plust the time expected for the VS questionnaire phone script to take (0.17 hours).
4 For the CATI component of the study, 5880 operation in 38 states will be surveyed using VS Form 21-207. The completion rate for this item includes both the expected in-scope portion of the sample (0.412, which is a reflection of the combination of the percentage of operations selected from the frame that would be considered in-scope for this portion of the study, 0.574, and, given the operation is in scope, the proportion of the sample that is expected to complete the questionnaire, 0.723). The burden estimate for this item includes the time to complete the questionnaire itself (1 hour) plus the time to review the presurvey letter, launch shee, and African Swine Fever (ASF) fact sheet that will be sent with the questionnaire (0.08 hours each). 
</t>
    </r>
  </si>
  <si>
    <t>Large Enterprise component</t>
  </si>
  <si>
    <t>Small Enterprise component</t>
  </si>
  <si>
    <r>
      <t>VS Form 21-200  2020 NAHMS Swine Large Enterprise Survey - Site Selection Form</t>
    </r>
    <r>
      <rPr>
        <vertAlign val="superscript"/>
        <sz val="11"/>
        <rFont val="Times New Roman"/>
        <family val="1"/>
      </rPr>
      <t>1</t>
    </r>
  </si>
  <si>
    <t xml:space="preserve">NOTE: Non-responses are assumed to be 10 minutes for VS Form 21-201 and VS Form 21-204 and 5 minutes for each remaining component of the study except for VS Forms 21-203, 21-205, and 21-206. The decision to complete these components will be made while the respondent is completing VS Form 21-204 (Informed Consent). Non-response for these exceptions forms is assumed to be 0.5 minutes. </t>
  </si>
  <si>
    <t>VS Form 21-205  2020 NAHMS Swine Large Enterprise - Fecal Collection Record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</si>
</sst>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
    <numFmt numFmtId="167" formatCode="[$-409]mmmm\ d\,\ yyyy;@"/>
    <numFmt numFmtId="168" formatCode="0.0000"/>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0.000"/>
    <numFmt numFmtId="175" formatCode="0.0%"/>
    <numFmt numFmtId="176" formatCode="0.00_);[Red]\(0.00\)"/>
    <numFmt numFmtId="177" formatCode="0.000_);[Red]\(0.000\)"/>
    <numFmt numFmtId="178" formatCode="&quot;$&quot;#,##0"/>
    <numFmt numFmtId="179" formatCode="_(* #,##0_);_(* \(#,##0\);_(* &quot;-&quot;??_);_(@_)"/>
    <numFmt numFmtId="180" formatCode="_(&quot;$&quot;* #,##0_);_(&quot;$&quot;* \(#,##0\);_(&quot;$&quot;* &quot;-&quot;??_);_(@_)"/>
    <numFmt numFmtId="181" formatCode="_(&quot;$&quot;* #,##0.000_);_(&quot;$&quot;* \(#,##0.000\);_(&quot;$&quot;* &quot;-&quot;???_);_(@_)"/>
  </numFmts>
  <fonts count="42">
    <font>
      <sz val="10"/>
      <name val="Arial"/>
      <family val="0"/>
    </font>
    <font>
      <sz val="8"/>
      <name val="Arial"/>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vertAlign val="superscript"/>
      <sz val="11"/>
      <name val="Times New Roman"/>
      <family val="1"/>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0">
    <xf numFmtId="0" fontId="0" fillId="0" borderId="0" xfId="0" applyAlignment="1">
      <alignment/>
    </xf>
    <xf numFmtId="0" fontId="0" fillId="0" borderId="0" xfId="0" applyFont="1" applyAlignment="1">
      <alignment/>
    </xf>
    <xf numFmtId="0" fontId="0" fillId="0" borderId="0" xfId="0" applyFont="1" applyAlignment="1">
      <alignment horizontal="right"/>
    </xf>
    <xf numFmtId="3" fontId="0" fillId="0" borderId="0" xfId="0" applyNumberFormat="1" applyFont="1" applyFill="1" applyAlignment="1">
      <alignment horizontal="left"/>
    </xf>
    <xf numFmtId="0" fontId="0" fillId="0" borderId="0" xfId="0" applyAlignment="1">
      <alignment horizontal="right"/>
    </xf>
    <xf numFmtId="0" fontId="5" fillId="0" borderId="0" xfId="0" applyFont="1" applyAlignment="1">
      <alignment/>
    </xf>
    <xf numFmtId="0" fontId="5" fillId="0" borderId="0" xfId="0" applyFont="1" applyFill="1" applyAlignment="1">
      <alignment wrapText="1"/>
    </xf>
    <xf numFmtId="3" fontId="5" fillId="0" borderId="0" xfId="0" applyNumberFormat="1" applyFont="1" applyAlignment="1">
      <alignment horizontal="center"/>
    </xf>
    <xf numFmtId="3" fontId="5" fillId="0" borderId="0" xfId="0" applyNumberFormat="1" applyFont="1" applyFill="1" applyAlignment="1">
      <alignment horizontal="center"/>
    </xf>
    <xf numFmtId="0" fontId="5" fillId="0" borderId="0" xfId="0" applyFont="1" applyAlignment="1">
      <alignment horizontal="center"/>
    </xf>
    <xf numFmtId="3" fontId="5" fillId="0" borderId="0" xfId="0" applyNumberFormat="1" applyFont="1" applyAlignment="1">
      <alignment/>
    </xf>
    <xf numFmtId="0" fontId="5" fillId="0" borderId="0" xfId="0" applyFont="1" applyAlignment="1">
      <alignment wrapText="1"/>
    </xf>
    <xf numFmtId="2" fontId="5" fillId="0" borderId="0" xfId="0" applyNumberFormat="1" applyFont="1" applyAlignment="1">
      <alignment horizontal="center"/>
    </xf>
    <xf numFmtId="0" fontId="5" fillId="0" borderId="10" xfId="0" applyFont="1" applyBorder="1" applyAlignment="1">
      <alignment/>
    </xf>
    <xf numFmtId="3" fontId="5" fillId="0" borderId="10" xfId="0" applyNumberFormat="1" applyFont="1" applyBorder="1" applyAlignment="1">
      <alignment horizontal="center"/>
    </xf>
    <xf numFmtId="0" fontId="5" fillId="0" borderId="10" xfId="0" applyFont="1" applyBorder="1" applyAlignment="1">
      <alignment horizontal="center"/>
    </xf>
    <xf numFmtId="164" fontId="5" fillId="0" borderId="0" xfId="0" applyNumberFormat="1" applyFont="1" applyAlignment="1">
      <alignment horizontal="center"/>
    </xf>
    <xf numFmtId="0" fontId="5" fillId="0" borderId="0" xfId="0" applyFont="1" applyFill="1" applyAlignment="1">
      <alignment horizontal="center"/>
    </xf>
    <xf numFmtId="2" fontId="5" fillId="0" borderId="0" xfId="0" applyNumberFormat="1" applyFont="1" applyFill="1" applyAlignment="1">
      <alignment horizontal="center"/>
    </xf>
    <xf numFmtId="0" fontId="0" fillId="0" borderId="0" xfId="0" applyAlignment="1">
      <alignment horizontal="center"/>
    </xf>
    <xf numFmtId="2" fontId="0" fillId="0" borderId="0" xfId="0" applyNumberFormat="1" applyAlignment="1">
      <alignment/>
    </xf>
    <xf numFmtId="2" fontId="0" fillId="0" borderId="0" xfId="0" applyNumberFormat="1" applyFont="1" applyAlignment="1">
      <alignment/>
    </xf>
    <xf numFmtId="3" fontId="0" fillId="0" borderId="0" xfId="0" applyNumberFormat="1" applyFont="1" applyFill="1" applyAlignment="1">
      <alignment horizontal="left" wrapText="1"/>
    </xf>
    <xf numFmtId="0" fontId="4" fillId="0" borderId="0" xfId="0" applyFont="1" applyAlignment="1">
      <alignment horizontal="left"/>
    </xf>
    <xf numFmtId="3" fontId="0" fillId="0" borderId="0" xfId="0" applyNumberFormat="1" applyAlignment="1">
      <alignment/>
    </xf>
    <xf numFmtId="2" fontId="5" fillId="0" borderId="0" xfId="0" applyNumberFormat="1" applyFont="1" applyAlignment="1">
      <alignment/>
    </xf>
    <xf numFmtId="2" fontId="5" fillId="0" borderId="10" xfId="0" applyNumberFormat="1" applyFont="1" applyBorder="1" applyAlignment="1">
      <alignment horizontal="center"/>
    </xf>
    <xf numFmtId="2" fontId="0" fillId="0" borderId="0" xfId="0" applyNumberFormat="1" applyFont="1" applyFill="1" applyAlignment="1">
      <alignment horizontal="left" wrapText="1"/>
    </xf>
    <xf numFmtId="2" fontId="0" fillId="0" borderId="0" xfId="0" applyNumberFormat="1" applyAlignment="1">
      <alignment horizontal="center"/>
    </xf>
    <xf numFmtId="175" fontId="5" fillId="0" borderId="0" xfId="0" applyNumberFormat="1" applyFont="1" applyAlignment="1">
      <alignment horizontal="center"/>
    </xf>
    <xf numFmtId="175" fontId="5" fillId="0" borderId="0" xfId="59" applyNumberFormat="1" applyFont="1" applyFill="1" applyAlignment="1">
      <alignment horizontal="center"/>
    </xf>
    <xf numFmtId="175" fontId="5" fillId="0" borderId="0" xfId="59" applyNumberFormat="1" applyFont="1" applyAlignment="1">
      <alignment horizontal="center"/>
    </xf>
    <xf numFmtId="175" fontId="0" fillId="0" borderId="0" xfId="0" applyNumberFormat="1" applyAlignment="1">
      <alignment horizontal="center"/>
    </xf>
    <xf numFmtId="175" fontId="5" fillId="0" borderId="10" xfId="0" applyNumberFormat="1" applyFont="1" applyBorder="1" applyAlignment="1">
      <alignment horizontal="center"/>
    </xf>
    <xf numFmtId="2" fontId="0" fillId="0" borderId="0" xfId="0" applyNumberFormat="1" applyAlignment="1">
      <alignment horizontal="right"/>
    </xf>
    <xf numFmtId="0" fontId="0" fillId="0" borderId="0" xfId="0" applyAlignment="1">
      <alignment wrapText="1"/>
    </xf>
    <xf numFmtId="2" fontId="0" fillId="0" borderId="0" xfId="0" applyNumberFormat="1" applyAlignment="1">
      <alignment vertical="top" wrapText="1"/>
    </xf>
    <xf numFmtId="0" fontId="0" fillId="0" borderId="0" xfId="0" applyAlignment="1">
      <alignment/>
    </xf>
    <xf numFmtId="3" fontId="0" fillId="0" borderId="0" xfId="0" applyNumberFormat="1" applyFont="1" applyFill="1" applyAlignment="1">
      <alignment horizontal="left" vertical="top" wrapText="1"/>
    </xf>
    <xf numFmtId="0" fontId="0" fillId="0" borderId="0" xfId="0" applyFont="1" applyAlignment="1">
      <alignment horizontal="left"/>
    </xf>
    <xf numFmtId="0" fontId="0" fillId="0" borderId="0" xfId="0" applyAlignment="1">
      <alignment horizontal="left"/>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wrapText="1"/>
    </xf>
    <xf numFmtId="3" fontId="0" fillId="0" borderId="0" xfId="0" applyNumberFormat="1" applyFont="1" applyFill="1" applyAlignment="1">
      <alignment horizontal="left" vertical="top" wrapText="1"/>
    </xf>
    <xf numFmtId="0" fontId="0" fillId="0" borderId="0" xfId="0" applyAlignment="1">
      <alignment horizontal="left" vertical="top" wrapText="1"/>
    </xf>
    <xf numFmtId="0" fontId="4" fillId="0" borderId="0" xfId="0" applyFont="1" applyAlignment="1">
      <alignment horizontal="left"/>
    </xf>
    <xf numFmtId="0" fontId="4" fillId="0" borderId="0" xfId="0" applyFont="1" applyAlignment="1">
      <alignment horizontal="center"/>
    </xf>
    <xf numFmtId="0" fontId="4" fillId="33" borderId="11" xfId="0" applyFont="1" applyFill="1" applyBorder="1" applyAlignment="1">
      <alignment horizontal="center"/>
    </xf>
    <xf numFmtId="2" fontId="4" fillId="0" borderId="10" xfId="0" applyNumberFormat="1" applyFont="1" applyBorder="1" applyAlignment="1">
      <alignment horizontal="center" vertical="center" wrapText="1"/>
    </xf>
    <xf numFmtId="2" fontId="4" fillId="0" borderId="0"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175" fontId="4" fillId="0" borderId="10" xfId="0" applyNumberFormat="1" applyFont="1" applyBorder="1" applyAlignment="1">
      <alignment horizontal="center" wrapText="1"/>
    </xf>
    <xf numFmtId="175" fontId="4" fillId="0" borderId="0" xfId="0" applyNumberFormat="1" applyFont="1" applyBorder="1" applyAlignment="1">
      <alignment horizontal="center" wrapText="1"/>
    </xf>
    <xf numFmtId="175" fontId="4" fillId="0" borderId="11" xfId="0"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3"/>
  <sheetViews>
    <sheetView tabSelected="1" view="pageBreakPreview" zoomScale="60" zoomScaleNormal="70" zoomScalePageLayoutView="0" workbookViewId="0" topLeftCell="A1">
      <selection activeCell="E19" sqref="E19"/>
    </sheetView>
  </sheetViews>
  <sheetFormatPr defaultColWidth="9.140625" defaultRowHeight="12.75"/>
  <cols>
    <col min="1" max="1" width="46.8515625" style="0" customWidth="1"/>
    <col min="2" max="2" width="16.140625" style="0" customWidth="1"/>
    <col min="3" max="3" width="14.57421875" style="32" customWidth="1"/>
    <col min="4" max="4" width="17.140625" style="0" customWidth="1"/>
    <col min="5" max="5" width="18.8515625" style="0" bestFit="1" customWidth="1"/>
    <col min="6" max="6" width="14.7109375" style="0" customWidth="1"/>
    <col min="7" max="7" width="46.57421875" style="0" customWidth="1"/>
    <col min="8" max="8" width="16.57421875" style="20" customWidth="1"/>
    <col min="9" max="9" width="16.00390625" style="0" customWidth="1"/>
    <col min="10" max="10" width="13.7109375" style="0" customWidth="1"/>
    <col min="11" max="11" width="15.28125" style="0" bestFit="1" customWidth="1"/>
    <col min="15" max="15" width="22.140625" style="0" customWidth="1"/>
  </cols>
  <sheetData>
    <row r="1" spans="1:11" ht="15">
      <c r="A1" s="51" t="s">
        <v>27</v>
      </c>
      <c r="B1" s="51"/>
      <c r="C1" s="51"/>
      <c r="D1" s="51"/>
      <c r="E1" s="51"/>
      <c r="F1" s="51"/>
      <c r="G1" s="23"/>
      <c r="H1" s="25"/>
      <c r="I1" s="52" t="s">
        <v>0</v>
      </c>
      <c r="J1" s="52"/>
      <c r="K1" s="5"/>
    </row>
    <row r="2" spans="1:11" ht="15">
      <c r="A2" s="5"/>
      <c r="B2" s="5"/>
      <c r="C2" s="29"/>
      <c r="D2" s="5"/>
      <c r="E2" s="5"/>
      <c r="F2" s="5"/>
      <c r="G2" s="5"/>
      <c r="H2" s="25"/>
      <c r="I2" s="53" t="s">
        <v>28</v>
      </c>
      <c r="J2" s="53"/>
      <c r="K2" s="5"/>
    </row>
    <row r="3" spans="1:10" ht="12.75" customHeight="1">
      <c r="A3" s="41" t="s">
        <v>2</v>
      </c>
      <c r="B3" s="44" t="s">
        <v>6</v>
      </c>
      <c r="C3" s="57" t="s">
        <v>7</v>
      </c>
      <c r="D3" s="44" t="s">
        <v>10</v>
      </c>
      <c r="E3" s="44" t="s">
        <v>3</v>
      </c>
      <c r="F3" s="44" t="s">
        <v>11</v>
      </c>
      <c r="G3" s="44" t="s">
        <v>12</v>
      </c>
      <c r="H3" s="54" t="s">
        <v>4</v>
      </c>
      <c r="I3" s="44" t="s">
        <v>8</v>
      </c>
      <c r="J3" s="44" t="s">
        <v>18</v>
      </c>
    </row>
    <row r="4" spans="1:10" ht="12.75" customHeight="1">
      <c r="A4" s="42"/>
      <c r="B4" s="45"/>
      <c r="C4" s="58"/>
      <c r="D4" s="45"/>
      <c r="E4" s="45"/>
      <c r="F4" s="45"/>
      <c r="G4" s="45"/>
      <c r="H4" s="55"/>
      <c r="I4" s="45"/>
      <c r="J4" s="45"/>
    </row>
    <row r="5" spans="1:10" ht="12.75" customHeight="1">
      <c r="A5" s="42"/>
      <c r="B5" s="45"/>
      <c r="C5" s="58"/>
      <c r="D5" s="45"/>
      <c r="E5" s="45"/>
      <c r="F5" s="45"/>
      <c r="G5" s="45"/>
      <c r="H5" s="55"/>
      <c r="I5" s="45"/>
      <c r="J5" s="45"/>
    </row>
    <row r="6" spans="1:10" ht="12.75" customHeight="1">
      <c r="A6" s="42"/>
      <c r="B6" s="45"/>
      <c r="C6" s="58"/>
      <c r="D6" s="45"/>
      <c r="E6" s="45"/>
      <c r="F6" s="45"/>
      <c r="G6" s="45"/>
      <c r="H6" s="55"/>
      <c r="I6" s="45"/>
      <c r="J6" s="45"/>
    </row>
    <row r="7" spans="1:10" ht="12.75" customHeight="1">
      <c r="A7" s="43"/>
      <c r="B7" s="46"/>
      <c r="C7" s="59"/>
      <c r="D7" s="46"/>
      <c r="E7" s="46"/>
      <c r="F7" s="46"/>
      <c r="G7" s="46"/>
      <c r="H7" s="56"/>
      <c r="I7" s="46"/>
      <c r="J7" s="46"/>
    </row>
    <row r="8" spans="1:10" ht="13.5" customHeight="1">
      <c r="A8" s="6"/>
      <c r="B8" s="7"/>
      <c r="C8" s="29"/>
      <c r="D8" s="8"/>
      <c r="E8" s="9"/>
      <c r="F8" s="7"/>
      <c r="G8" s="7"/>
      <c r="H8" s="12"/>
      <c r="I8" s="7"/>
      <c r="J8" s="8"/>
    </row>
    <row r="9" spans="1:11" ht="34.5" customHeight="1">
      <c r="A9" s="6" t="s">
        <v>40</v>
      </c>
      <c r="B9" s="7">
        <v>2700</v>
      </c>
      <c r="C9" s="29">
        <v>0.54</v>
      </c>
      <c r="D9" s="8">
        <f>C9*B9</f>
        <v>1458</v>
      </c>
      <c r="E9" s="9">
        <v>1</v>
      </c>
      <c r="F9" s="7">
        <f>PRODUCT(D9,E9)</f>
        <v>1458</v>
      </c>
      <c r="G9" s="7">
        <f>B9-D9</f>
        <v>1242</v>
      </c>
      <c r="H9" s="12">
        <f>1</f>
        <v>1</v>
      </c>
      <c r="I9" s="7">
        <f>PRODUCT(F9,H9)</f>
        <v>1458</v>
      </c>
      <c r="J9" s="8">
        <f>(B9-D9)*0.08</f>
        <v>99.36</v>
      </c>
      <c r="K9" t="s">
        <v>9</v>
      </c>
    </row>
    <row r="10" spans="1:10" ht="12.75" customHeight="1">
      <c r="A10" s="6"/>
      <c r="B10" s="7"/>
      <c r="C10" s="29"/>
      <c r="D10" s="8"/>
      <c r="E10" s="9"/>
      <c r="F10" s="7"/>
      <c r="G10" s="7"/>
      <c r="H10" s="12"/>
      <c r="I10" s="7"/>
      <c r="J10" s="8"/>
    </row>
    <row r="11" spans="1:10" ht="34.5" customHeight="1">
      <c r="A11" s="6" t="s">
        <v>36</v>
      </c>
      <c r="B11" s="7">
        <v>4085</v>
      </c>
      <c r="C11" s="29">
        <v>0.54</v>
      </c>
      <c r="D11" s="8">
        <f>C11*B11</f>
        <v>2205.9</v>
      </c>
      <c r="E11" s="9">
        <v>1</v>
      </c>
      <c r="F11" s="7">
        <f>PRODUCT(D11,E11)</f>
        <v>2205.9</v>
      </c>
      <c r="G11" s="7">
        <f>B11-D11</f>
        <v>1879.1</v>
      </c>
      <c r="H11" s="12">
        <f>1.1+0.17+0.08+0.08+0.08</f>
        <v>1.5100000000000002</v>
      </c>
      <c r="I11" s="7">
        <f>PRODUCT(F11,H11)</f>
        <v>3330.9090000000006</v>
      </c>
      <c r="J11" s="8">
        <f>(B11-D11)*0.17</f>
        <v>319.447</v>
      </c>
    </row>
    <row r="12" spans="1:10" ht="12.75" customHeight="1">
      <c r="A12" s="6"/>
      <c r="B12" s="7"/>
      <c r="C12" s="29"/>
      <c r="D12" s="8"/>
      <c r="E12" s="9"/>
      <c r="F12" s="7"/>
      <c r="G12" s="7"/>
      <c r="H12" s="12"/>
      <c r="I12" s="7"/>
      <c r="J12" s="8"/>
    </row>
    <row r="13" spans="1:10" ht="34.5" customHeight="1">
      <c r="A13" s="6" t="s">
        <v>32</v>
      </c>
      <c r="B13" s="8">
        <f>D11</f>
        <v>2205.9</v>
      </c>
      <c r="C13" s="30">
        <v>0.536</v>
      </c>
      <c r="D13" s="8">
        <f>PRODUCT(B13:C13)</f>
        <v>1182.3624000000002</v>
      </c>
      <c r="E13" s="17">
        <v>1</v>
      </c>
      <c r="F13" s="7">
        <f>PRODUCT(D13,E13)</f>
        <v>1182.3624000000002</v>
      </c>
      <c r="G13" s="7">
        <f>B13-D13</f>
        <v>1023.5375999999999</v>
      </c>
      <c r="H13" s="18">
        <v>0.17</v>
      </c>
      <c r="I13" s="7">
        <f>PRODUCT(F13,H13)</f>
        <v>201.00160800000006</v>
      </c>
      <c r="J13" s="8">
        <f>(B13-D13)*0.08</f>
        <v>81.88300799999999</v>
      </c>
    </row>
    <row r="14" spans="1:10" ht="13.5" customHeight="1">
      <c r="A14" s="11"/>
      <c r="B14" s="10"/>
      <c r="C14" s="29"/>
      <c r="D14" s="10"/>
      <c r="E14" s="5"/>
      <c r="F14" s="10"/>
      <c r="G14" s="10"/>
      <c r="H14" s="25"/>
      <c r="I14" s="10"/>
      <c r="J14" s="10"/>
    </row>
    <row r="15" spans="1:10" ht="34.5" customHeight="1">
      <c r="A15" s="11" t="s">
        <v>33</v>
      </c>
      <c r="B15" s="7">
        <f>D13</f>
        <v>1182.3624000000002</v>
      </c>
      <c r="C15" s="31">
        <v>0.51</v>
      </c>
      <c r="D15" s="7">
        <f>PRODUCT(B15:C15)</f>
        <v>603.0048240000001</v>
      </c>
      <c r="E15" s="9">
        <v>1</v>
      </c>
      <c r="F15" s="7">
        <f>PRODUCT(D15,E15)</f>
        <v>603.0048240000001</v>
      </c>
      <c r="G15" s="7">
        <f>B15-D15</f>
        <v>579.3575760000001</v>
      </c>
      <c r="H15" s="12">
        <f>1.1+0.17</f>
        <v>1.27</v>
      </c>
      <c r="I15" s="7">
        <f>PRODUCT(F15,H15)</f>
        <v>765.8161264800001</v>
      </c>
      <c r="J15" s="7">
        <f>(B15-D15)*0.0125</f>
        <v>7.241969700000002</v>
      </c>
    </row>
    <row r="16" spans="1:10" ht="13.5" customHeight="1">
      <c r="A16" s="11"/>
      <c r="B16" s="5"/>
      <c r="C16" s="29"/>
      <c r="D16" s="7" t="s">
        <v>9</v>
      </c>
      <c r="E16" s="5"/>
      <c r="F16" s="5"/>
      <c r="G16" s="5"/>
      <c r="H16" s="25"/>
      <c r="I16" s="7"/>
      <c r="J16" s="7" t="s">
        <v>9</v>
      </c>
    </row>
    <row r="17" spans="1:10" ht="34.5" customHeight="1">
      <c r="A17" s="11" t="s">
        <v>34</v>
      </c>
      <c r="B17" s="7">
        <v>1182</v>
      </c>
      <c r="C17" s="29">
        <v>0.51</v>
      </c>
      <c r="D17" s="7">
        <f>PRODUCT(B17:C17)</f>
        <v>602.82</v>
      </c>
      <c r="E17" s="9">
        <v>1</v>
      </c>
      <c r="F17" s="7">
        <f>PRODUCT(D17,E17)</f>
        <v>602.82</v>
      </c>
      <c r="G17" s="7">
        <f>B17-D17</f>
        <v>579.18</v>
      </c>
      <c r="H17" s="12">
        <v>0.17</v>
      </c>
      <c r="I17" s="7">
        <f>PRODUCT(F17,H17)</f>
        <v>102.47940000000001</v>
      </c>
      <c r="J17" s="7">
        <f>(B17-D17)*0.17</f>
        <v>98.4606</v>
      </c>
    </row>
    <row r="18" spans="1:10" ht="13.5" customHeight="1">
      <c r="A18" s="11"/>
      <c r="B18" s="5"/>
      <c r="C18" s="29"/>
      <c r="D18" s="7" t="s">
        <v>9</v>
      </c>
      <c r="E18" s="5"/>
      <c r="F18" s="5"/>
      <c r="G18" s="5"/>
      <c r="H18" s="25"/>
      <c r="I18" s="7"/>
      <c r="J18" s="7" t="s">
        <v>9</v>
      </c>
    </row>
    <row r="19" spans="1:10" ht="34.5" customHeight="1">
      <c r="A19" s="11" t="s">
        <v>42</v>
      </c>
      <c r="B19" s="7">
        <f>D15</f>
        <v>603.0048240000001</v>
      </c>
      <c r="C19" s="29">
        <v>0.248</v>
      </c>
      <c r="D19" s="7">
        <f>PRODUCT(B19:C19)</f>
        <v>149.54519635200003</v>
      </c>
      <c r="E19" s="9">
        <v>1</v>
      </c>
      <c r="F19" s="7">
        <f>PRODUCT(D19,E19)</f>
        <v>149.54519635200003</v>
      </c>
      <c r="G19" s="7">
        <f>B19-D19</f>
        <v>453.45962764800004</v>
      </c>
      <c r="H19" s="12">
        <v>2.75</v>
      </c>
      <c r="I19" s="7">
        <f>PRODUCT(F19,H19)</f>
        <v>411.2492899680001</v>
      </c>
      <c r="J19" s="7">
        <f>(B19-D19)*0.0125</f>
        <v>5.668245345600001</v>
      </c>
    </row>
    <row r="20" spans="1:10" ht="13.5" customHeight="1">
      <c r="A20" s="11"/>
      <c r="B20" s="5"/>
      <c r="C20" s="29"/>
      <c r="D20" s="5"/>
      <c r="E20" s="5"/>
      <c r="F20" s="5"/>
      <c r="G20" s="5"/>
      <c r="H20" s="25"/>
      <c r="I20" s="7"/>
      <c r="J20" s="7" t="s">
        <v>9</v>
      </c>
    </row>
    <row r="21" spans="1:10" ht="34.5" customHeight="1">
      <c r="A21" s="6" t="s">
        <v>35</v>
      </c>
      <c r="B21" s="7">
        <f>SUM(D15)</f>
        <v>603.0048240000001</v>
      </c>
      <c r="C21" s="29">
        <v>0.83</v>
      </c>
      <c r="D21" s="7">
        <f>PRODUCT(B21:C21)</f>
        <v>500.49400392000007</v>
      </c>
      <c r="E21" s="9">
        <v>1</v>
      </c>
      <c r="F21" s="7">
        <f>PRODUCT(D21,E21)</f>
        <v>500.49400392000007</v>
      </c>
      <c r="G21" s="7">
        <f>B21-D21</f>
        <v>102.51082008000003</v>
      </c>
      <c r="H21" s="12">
        <v>2</v>
      </c>
      <c r="I21" s="7">
        <f>PRODUCT(F21,H21)</f>
        <v>1000.9880078400001</v>
      </c>
      <c r="J21" s="7">
        <f>(B21-D21)*0.0125</f>
        <v>1.2813852510000006</v>
      </c>
    </row>
    <row r="22" spans="1:10" ht="15">
      <c r="A22" s="6"/>
      <c r="B22" s="7"/>
      <c r="C22" s="30"/>
      <c r="D22" s="7"/>
      <c r="E22" s="9"/>
      <c r="F22" s="7"/>
      <c r="G22" s="7"/>
      <c r="H22" s="12"/>
      <c r="I22" s="7"/>
      <c r="J22" s="7" t="s">
        <v>9</v>
      </c>
    </row>
    <row r="23" spans="1:10" ht="34.5" customHeight="1">
      <c r="A23" s="6" t="s">
        <v>31</v>
      </c>
      <c r="B23" s="7">
        <v>5880</v>
      </c>
      <c r="C23" s="29">
        <f>0.718*0.574</f>
        <v>0.41213199999999994</v>
      </c>
      <c r="D23" s="8">
        <f>C23*B23</f>
        <v>2423.33616</v>
      </c>
      <c r="E23" s="9">
        <v>1</v>
      </c>
      <c r="F23" s="7">
        <f>PRODUCT(D23,E23)</f>
        <v>2423.33616</v>
      </c>
      <c r="G23" s="7">
        <f>B23-D23</f>
        <v>3456.66384</v>
      </c>
      <c r="H23" s="12">
        <f>1+0.08+0.08+0.08</f>
        <v>1.2400000000000002</v>
      </c>
      <c r="I23" s="7">
        <f>PRODUCT(F23,H23)</f>
        <v>3004.9368384000004</v>
      </c>
      <c r="J23" s="8">
        <f>(B23-D23)*0.08</f>
        <v>276.5331072</v>
      </c>
    </row>
    <row r="24" spans="1:10" ht="12.75" customHeight="1">
      <c r="A24" s="6"/>
      <c r="B24" s="7"/>
      <c r="C24" s="29"/>
      <c r="D24" s="8"/>
      <c r="E24" s="9"/>
      <c r="F24" s="7"/>
      <c r="G24" s="7"/>
      <c r="H24" s="12"/>
      <c r="I24" s="7"/>
      <c r="J24" s="8"/>
    </row>
    <row r="25" spans="1:13" ht="12.75" customHeight="1">
      <c r="A25" s="13" t="s">
        <v>1</v>
      </c>
      <c r="B25" s="14">
        <f>B11+B23</f>
        <v>9965</v>
      </c>
      <c r="C25" s="33"/>
      <c r="D25" s="14">
        <f>D11+D23</f>
        <v>4629.23616</v>
      </c>
      <c r="E25" s="15"/>
      <c r="F25" s="14">
        <f>SUM(F8:F24)</f>
        <v>9125.462584272002</v>
      </c>
      <c r="G25" s="14">
        <f>SUM(G8:G24)</f>
        <v>9315.809463728001</v>
      </c>
      <c r="H25" s="26"/>
      <c r="I25" s="14">
        <f>SUM(I8:I24)</f>
        <v>10275.380270688001</v>
      </c>
      <c r="J25" s="14">
        <f>SUM(J8:J24)</f>
        <v>889.8753154966</v>
      </c>
      <c r="K25" s="5"/>
      <c r="M25" t="s">
        <v>9</v>
      </c>
    </row>
    <row r="26" spans="1:10" ht="17.25" customHeight="1">
      <c r="A26" s="5"/>
      <c r="B26" s="5"/>
      <c r="C26" s="29"/>
      <c r="D26" s="5"/>
      <c r="E26" s="5"/>
      <c r="F26" s="5"/>
      <c r="G26" s="5"/>
      <c r="H26" s="25"/>
      <c r="I26" s="5"/>
      <c r="J26" s="16"/>
    </row>
    <row r="27" spans="1:10" ht="12.75" customHeight="1">
      <c r="A27" s="39" t="s">
        <v>5</v>
      </c>
      <c r="B27" s="39"/>
      <c r="C27" s="39"/>
      <c r="D27" s="39"/>
      <c r="E27" s="39"/>
      <c r="F27" s="39"/>
      <c r="G27" s="39"/>
      <c r="H27" s="39"/>
      <c r="I27" s="1"/>
      <c r="J27" s="1"/>
    </row>
    <row r="28" spans="1:10" ht="31.5" customHeight="1">
      <c r="A28" s="47" t="s">
        <v>41</v>
      </c>
      <c r="B28" s="48"/>
      <c r="C28" s="48"/>
      <c r="D28" s="48"/>
      <c r="E28" s="48"/>
      <c r="F28" s="48"/>
      <c r="G28" s="48"/>
      <c r="H28" s="48"/>
      <c r="I28" s="48"/>
      <c r="J28" s="48"/>
    </row>
    <row r="29" spans="1:10" ht="34.5" customHeight="1">
      <c r="A29" s="49" t="s">
        <v>37</v>
      </c>
      <c r="B29" s="50"/>
      <c r="C29" s="50"/>
      <c r="D29" s="50"/>
      <c r="E29" s="50"/>
      <c r="F29" s="22"/>
      <c r="G29" s="22"/>
      <c r="H29" s="27"/>
      <c r="I29" s="22"/>
      <c r="J29" s="22"/>
    </row>
    <row r="30" spans="1:10" ht="12.75">
      <c r="A30" s="50"/>
      <c r="B30" s="50"/>
      <c r="C30" s="50"/>
      <c r="D30" s="50"/>
      <c r="E30" s="50"/>
      <c r="F30" s="3"/>
      <c r="G30" s="1" t="s">
        <v>14</v>
      </c>
      <c r="J30" s="34">
        <f>B25</f>
        <v>9965</v>
      </c>
    </row>
    <row r="31" spans="1:10" ht="34.5" customHeight="1">
      <c r="A31" s="50"/>
      <c r="B31" s="50"/>
      <c r="C31" s="50"/>
      <c r="D31" s="50"/>
      <c r="E31" s="50"/>
      <c r="G31" t="s">
        <v>15</v>
      </c>
      <c r="H31" s="28"/>
      <c r="I31" s="19"/>
      <c r="J31" s="34">
        <f>+J32/J30</f>
        <v>0.9157513882862018</v>
      </c>
    </row>
    <row r="32" spans="1:10" ht="12.75">
      <c r="A32" s="50"/>
      <c r="B32" s="50"/>
      <c r="C32" s="50"/>
      <c r="D32" s="50"/>
      <c r="E32" s="50"/>
      <c r="G32" s="1" t="s">
        <v>16</v>
      </c>
      <c r="I32" s="20"/>
      <c r="J32" s="34">
        <f>F25</f>
        <v>9125.462584272002</v>
      </c>
    </row>
    <row r="33" spans="1:10" ht="12.75">
      <c r="A33" s="50"/>
      <c r="B33" s="50"/>
      <c r="C33" s="50"/>
      <c r="D33" s="50"/>
      <c r="E33" s="50"/>
      <c r="G33" s="1" t="s">
        <v>17</v>
      </c>
      <c r="I33" s="20"/>
      <c r="J33" s="34">
        <f>I25+J25</f>
        <v>11165.255586184601</v>
      </c>
    </row>
    <row r="34" spans="1:11" ht="12.75">
      <c r="A34" s="50"/>
      <c r="B34" s="50"/>
      <c r="C34" s="50"/>
      <c r="D34" s="50"/>
      <c r="E34" s="50"/>
      <c r="G34" s="1" t="s">
        <v>13</v>
      </c>
      <c r="H34" s="21"/>
      <c r="I34" s="20"/>
      <c r="J34" s="34">
        <f>+J33/J32</f>
        <v>1.2235276275668745</v>
      </c>
      <c r="K34" s="24" t="s">
        <v>9</v>
      </c>
    </row>
    <row r="35" spans="1:10" ht="12.75">
      <c r="A35" s="50"/>
      <c r="B35" s="50"/>
      <c r="C35" s="50"/>
      <c r="D35" s="50"/>
      <c r="E35" s="50"/>
      <c r="G35" s="1" t="s">
        <v>20</v>
      </c>
      <c r="J35" s="20">
        <f>J32/J30</f>
        <v>0.9157513882862018</v>
      </c>
    </row>
    <row r="36" spans="1:10" ht="12.75">
      <c r="A36" s="50"/>
      <c r="B36" s="50"/>
      <c r="C36" s="50"/>
      <c r="D36" s="50"/>
      <c r="E36" s="50"/>
      <c r="G36" s="1" t="s">
        <v>19</v>
      </c>
      <c r="I36" s="20"/>
      <c r="J36" s="20">
        <f>I25/B25</f>
        <v>1.0311470417148019</v>
      </c>
    </row>
    <row r="37" spans="1:10" ht="12.75">
      <c r="A37" s="50"/>
      <c r="B37" s="50"/>
      <c r="C37" s="50"/>
      <c r="D37" s="50"/>
      <c r="E37" s="50"/>
      <c r="H37" s="21"/>
      <c r="I37" s="20"/>
      <c r="J37" s="20"/>
    </row>
    <row r="38" spans="1:7" ht="12.75">
      <c r="A38" s="50"/>
      <c r="B38" s="50"/>
      <c r="C38" s="50"/>
      <c r="D38" s="50"/>
      <c r="E38" s="50"/>
      <c r="G38" t="s">
        <v>21</v>
      </c>
    </row>
    <row r="39" spans="1:9" ht="25.5">
      <c r="A39" s="50"/>
      <c r="B39" s="50"/>
      <c r="C39" s="50"/>
      <c r="D39" s="50"/>
      <c r="E39" s="50"/>
      <c r="G39" t="s">
        <v>25</v>
      </c>
      <c r="H39" s="36" t="s">
        <v>30</v>
      </c>
      <c r="I39" s="35"/>
    </row>
    <row r="40" spans="1:9" ht="12.75">
      <c r="A40" s="50"/>
      <c r="B40" s="50"/>
      <c r="C40" s="50"/>
      <c r="D40" s="50"/>
      <c r="E40" s="50"/>
      <c r="G40" s="39" t="s">
        <v>38</v>
      </c>
      <c r="H40" s="40"/>
      <c r="I40" s="37"/>
    </row>
    <row r="41" spans="1:9" ht="12.75">
      <c r="A41" s="50"/>
      <c r="B41" s="50"/>
      <c r="C41" s="50"/>
      <c r="D41" s="50"/>
      <c r="E41" s="50"/>
      <c r="G41" s="2" t="s">
        <v>22</v>
      </c>
      <c r="H41" s="20">
        <f>0.17+0.17+0.08+0.08+0.08</f>
        <v>0.58</v>
      </c>
      <c r="I41" s="20"/>
    </row>
    <row r="42" spans="1:9" ht="12.75">
      <c r="A42" s="50"/>
      <c r="B42" s="50"/>
      <c r="C42" s="50"/>
      <c r="D42" s="50"/>
      <c r="E42" s="50"/>
      <c r="G42" s="2" t="s">
        <v>23</v>
      </c>
      <c r="H42" s="20">
        <f>SUM(H9,H11,H13)</f>
        <v>2.68</v>
      </c>
      <c r="I42" s="20"/>
    </row>
    <row r="43" spans="1:9" ht="12.75">
      <c r="A43" s="50"/>
      <c r="B43" s="50"/>
      <c r="C43" s="50"/>
      <c r="D43" s="50"/>
      <c r="E43" s="50"/>
      <c r="G43" s="2" t="s">
        <v>24</v>
      </c>
      <c r="H43" s="20">
        <f>SUM(H9,H11,H13,H15,H17)</f>
        <v>4.12</v>
      </c>
      <c r="I43" s="20"/>
    </row>
    <row r="44" spans="1:9" ht="12.75">
      <c r="A44" s="50"/>
      <c r="B44" s="50"/>
      <c r="C44" s="50"/>
      <c r="D44" s="50"/>
      <c r="E44" s="50"/>
      <c r="G44" s="2" t="s">
        <v>26</v>
      </c>
      <c r="H44" s="20">
        <f>SUM(H9,H11,H11,H13,H15,H17,H19,H21)</f>
        <v>10.38</v>
      </c>
      <c r="I44" s="20"/>
    </row>
    <row r="45" spans="1:9" ht="12.75">
      <c r="A45" s="50"/>
      <c r="B45" s="50"/>
      <c r="C45" s="50"/>
      <c r="D45" s="50"/>
      <c r="E45" s="50"/>
      <c r="G45" s="39" t="s">
        <v>39</v>
      </c>
      <c r="H45" s="40"/>
      <c r="I45" s="37"/>
    </row>
    <row r="46" spans="1:8" ht="12.75">
      <c r="A46" s="50"/>
      <c r="B46" s="50"/>
      <c r="C46" s="50"/>
      <c r="D46" s="50"/>
      <c r="E46" s="50"/>
      <c r="G46" s="4" t="s">
        <v>22</v>
      </c>
      <c r="H46">
        <f>0.08+0.08+0.08</f>
        <v>0.24</v>
      </c>
    </row>
    <row r="47" spans="1:8" ht="12.75">
      <c r="A47" s="50"/>
      <c r="B47" s="50"/>
      <c r="C47" s="50"/>
      <c r="D47" s="50"/>
      <c r="E47" s="50"/>
      <c r="G47" s="4" t="s">
        <v>29</v>
      </c>
      <c r="H47" s="20">
        <f>H23</f>
        <v>1.2400000000000002</v>
      </c>
    </row>
    <row r="48" spans="1:5" ht="12.75">
      <c r="A48" s="38"/>
      <c r="B48" s="38"/>
      <c r="C48" s="38"/>
      <c r="D48" s="38"/>
      <c r="E48" s="38"/>
    </row>
    <row r="49" spans="1:5" ht="12.75">
      <c r="A49" s="38"/>
      <c r="B49" s="38"/>
      <c r="C49" s="38"/>
      <c r="D49" s="38"/>
      <c r="E49" s="38"/>
    </row>
    <row r="50" spans="1:5" ht="12.75">
      <c r="A50" s="38"/>
      <c r="B50" s="38"/>
      <c r="C50" s="38"/>
      <c r="D50" s="38"/>
      <c r="E50" s="38"/>
    </row>
    <row r="51" spans="1:5" ht="12.75">
      <c r="A51" s="38"/>
      <c r="B51" s="38"/>
      <c r="C51" s="38"/>
      <c r="D51" s="38"/>
      <c r="E51" s="38"/>
    </row>
    <row r="52" spans="1:5" ht="12.75">
      <c r="A52" s="38"/>
      <c r="B52" s="38"/>
      <c r="C52" s="38"/>
      <c r="D52" s="38"/>
      <c r="E52" s="38"/>
    </row>
    <row r="53" spans="1:5" ht="12.75">
      <c r="A53" s="38"/>
      <c r="B53" s="38"/>
      <c r="C53" s="38"/>
      <c r="D53" s="38"/>
      <c r="E53" s="38"/>
    </row>
  </sheetData>
  <sheetProtection/>
  <mergeCells count="18">
    <mergeCell ref="A1:F1"/>
    <mergeCell ref="D3:D7"/>
    <mergeCell ref="I1:J1"/>
    <mergeCell ref="I2:J2"/>
    <mergeCell ref="H3:H7"/>
    <mergeCell ref="I3:I7"/>
    <mergeCell ref="B3:B7"/>
    <mergeCell ref="E3:E7"/>
    <mergeCell ref="C3:C7"/>
    <mergeCell ref="G40:H40"/>
    <mergeCell ref="G45:H45"/>
    <mergeCell ref="A3:A7"/>
    <mergeCell ref="A27:H27"/>
    <mergeCell ref="G3:G7"/>
    <mergeCell ref="F3:F7"/>
    <mergeCell ref="A28:J28"/>
    <mergeCell ref="A29:E47"/>
    <mergeCell ref="J3:J7"/>
  </mergeCells>
  <printOptions/>
  <pageMargins left="0.75" right="0.75" top="1" bottom="1" header="0.5" footer="0.5"/>
  <pageSetup fitToHeight="0"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cquatrano</dc:creator>
  <cp:keywords/>
  <dc:description/>
  <cp:lastModifiedBy>Moxey, Joseph  - APHIS</cp:lastModifiedBy>
  <cp:lastPrinted>2019-10-15T11:30:22Z</cp:lastPrinted>
  <dcterms:created xsi:type="dcterms:W3CDTF">2002-09-24T19:35:59Z</dcterms:created>
  <dcterms:modified xsi:type="dcterms:W3CDTF">2019-10-15T11:31:08Z</dcterms:modified>
  <cp:category/>
  <cp:version/>
  <cp:contentType/>
  <cp:contentStatus/>
</cp:coreProperties>
</file>