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584-0492 June 2017 Ralph Badett\0492 renewal July 15 2020 Evan Sieradzik\PRAO comments 2-26-2021\"/>
    </mc:Choice>
  </mc:AlternateContent>
  <bookViews>
    <workbookView xWindow="170" yWindow="-120" windowWidth="18140" windowHeight="10610" tabRatio="609"/>
  </bookViews>
  <sheets>
    <sheet name="2019Exp 03.21.2021 #0492 Burden" sheetId="4" r:id="rId1"/>
    <sheet name="Old 1#0492 Burden" sheetId="3" r:id="rId2"/>
    <sheet name="Old #0492 Burden" sheetId="2" r:id="rId3"/>
  </sheets>
  <definedNames>
    <definedName name="_xlnm.Print_Area" localSheetId="0">'2019Exp 03.21.2021 #0492 Burden'!$A$1:$N$32</definedName>
    <definedName name="_xlnm.Print_Area" localSheetId="2">'Old #0492 Burden'!$A$1:$L$35</definedName>
    <definedName name="_xlnm.Print_Area" localSheetId="1">'Old 1#0492 Burden'!$A$1:$L$35</definedName>
  </definedNames>
  <calcPr calcId="162913"/>
</workbook>
</file>

<file path=xl/calcChain.xml><?xml version="1.0" encoding="utf-8"?>
<calcChain xmlns="http://schemas.openxmlformats.org/spreadsheetml/2006/main">
  <c r="G16" i="3" l="1"/>
  <c r="E9" i="4" l="1"/>
  <c r="D9" i="4" s="1"/>
  <c r="D6" i="4"/>
  <c r="D3" i="4"/>
  <c r="K30" i="4"/>
  <c r="L28" i="4"/>
  <c r="L31" i="4" s="1"/>
  <c r="K28" i="4"/>
  <c r="K31" i="4" s="1"/>
  <c r="E26" i="4"/>
  <c r="C26" i="4" s="1"/>
  <c r="G25" i="4"/>
  <c r="C25" i="4"/>
  <c r="G24" i="4"/>
  <c r="C24" i="4"/>
  <c r="E23" i="4"/>
  <c r="G23" i="4" s="1"/>
  <c r="I23" i="4" s="1"/>
  <c r="L15" i="4"/>
  <c r="K15" i="4"/>
  <c r="L10" i="4"/>
  <c r="K10" i="4"/>
  <c r="E8" i="4"/>
  <c r="G8" i="4" s="1"/>
  <c r="G7" i="4"/>
  <c r="D7" i="4"/>
  <c r="G6" i="4"/>
  <c r="I6" i="4" s="1"/>
  <c r="J6" i="4" s="1"/>
  <c r="G5" i="4"/>
  <c r="I5" i="4" s="1"/>
  <c r="J5" i="4" s="1"/>
  <c r="G4" i="4"/>
  <c r="D4" i="4"/>
  <c r="D8" i="4" l="1"/>
  <c r="N4" i="4"/>
  <c r="I4" i="4"/>
  <c r="J4" i="4" s="1"/>
  <c r="G9" i="4"/>
  <c r="N25" i="4"/>
  <c r="I25" i="4"/>
  <c r="N8" i="4"/>
  <c r="I8" i="4"/>
  <c r="J8" i="4" s="1"/>
  <c r="L18" i="4"/>
  <c r="L30" i="4" s="1"/>
  <c r="L32" i="4" s="1"/>
  <c r="N7" i="4"/>
  <c r="I7" i="4"/>
  <c r="J7" i="4" s="1"/>
  <c r="N24" i="4"/>
  <c r="I24" i="4"/>
  <c r="M7" i="4"/>
  <c r="M4" i="4"/>
  <c r="M5" i="4"/>
  <c r="N5" i="4"/>
  <c r="M23" i="4"/>
  <c r="N23" i="4"/>
  <c r="K32" i="4"/>
  <c r="N6" i="4"/>
  <c r="M6" i="4"/>
  <c r="M8" i="4"/>
  <c r="M9" i="4"/>
  <c r="E14" i="4"/>
  <c r="C23" i="4"/>
  <c r="M24" i="4"/>
  <c r="M25" i="4"/>
  <c r="G26" i="4"/>
  <c r="I26" i="4" s="1"/>
  <c r="E27" i="4"/>
  <c r="N9" i="4" l="1"/>
  <c r="I9" i="4"/>
  <c r="J9" i="4" s="1"/>
  <c r="G14" i="4"/>
  <c r="I14" i="4" s="1"/>
  <c r="J14" i="4" s="1"/>
  <c r="D14" i="4"/>
  <c r="G27" i="4"/>
  <c r="I27" i="4" s="1"/>
  <c r="C27" i="4"/>
  <c r="N26" i="4"/>
  <c r="M26" i="4"/>
  <c r="M14" i="4" l="1"/>
  <c r="N14" i="4"/>
  <c r="M27" i="4"/>
  <c r="N27" i="4"/>
  <c r="C25" i="3" l="1"/>
  <c r="E25" i="3"/>
  <c r="D15" i="3"/>
  <c r="E15" i="3"/>
  <c r="D9" i="3"/>
  <c r="E9" i="3"/>
  <c r="C29" i="3" l="1"/>
  <c r="E29" i="3"/>
  <c r="C28" i="3"/>
  <c r="E28" i="3"/>
  <c r="C27" i="3"/>
  <c r="C24" i="3"/>
  <c r="C26" i="3"/>
  <c r="E26" i="3"/>
  <c r="E24" i="3"/>
  <c r="E14" i="3"/>
  <c r="G4" i="2" l="1"/>
  <c r="G5" i="2"/>
  <c r="G6" i="2"/>
  <c r="G7" i="2"/>
  <c r="G8" i="2"/>
  <c r="G9" i="2"/>
  <c r="G10" i="2"/>
  <c r="D5" i="3"/>
  <c r="D10" i="3"/>
  <c r="D8" i="3"/>
  <c r="E7" i="3" l="1"/>
  <c r="E6" i="3"/>
  <c r="E4" i="3"/>
  <c r="J34" i="3" l="1"/>
  <c r="J30" i="3"/>
  <c r="I30" i="3"/>
  <c r="I34" i="3" s="1"/>
  <c r="E30" i="3"/>
  <c r="C30" i="3"/>
  <c r="C34" i="3" s="1"/>
  <c r="C35" i="3" s="1"/>
  <c r="G29" i="3"/>
  <c r="K29" i="3" s="1"/>
  <c r="K28" i="3"/>
  <c r="G28" i="3"/>
  <c r="L28" i="3" s="1"/>
  <c r="G27" i="3"/>
  <c r="L27" i="3" s="1"/>
  <c r="G26" i="3"/>
  <c r="K26" i="3" s="1"/>
  <c r="K25" i="3"/>
  <c r="G25" i="3"/>
  <c r="L25" i="3" s="1"/>
  <c r="G24" i="3"/>
  <c r="J16" i="3"/>
  <c r="J19" i="3" s="1"/>
  <c r="J33" i="3" s="1"/>
  <c r="J35" i="3" s="1"/>
  <c r="I16" i="3"/>
  <c r="E16" i="3"/>
  <c r="G15" i="3"/>
  <c r="L15" i="3" s="1"/>
  <c r="L14" i="3"/>
  <c r="G14" i="3"/>
  <c r="D14" i="3"/>
  <c r="D16" i="3" s="1"/>
  <c r="J11" i="3"/>
  <c r="I11" i="3"/>
  <c r="I33" i="3" s="1"/>
  <c r="I35" i="3" s="1"/>
  <c r="E11" i="3"/>
  <c r="D11" i="3"/>
  <c r="L10" i="3"/>
  <c r="G10" i="3"/>
  <c r="K10" i="3" s="1"/>
  <c r="G9" i="3"/>
  <c r="K9" i="3" s="1"/>
  <c r="G8" i="3"/>
  <c r="L8" i="3" s="1"/>
  <c r="G7" i="3"/>
  <c r="L7" i="3" s="1"/>
  <c r="G6" i="3"/>
  <c r="K6" i="3" s="1"/>
  <c r="G5" i="3"/>
  <c r="K5" i="3" s="1"/>
  <c r="G4" i="3"/>
  <c r="L9" i="3" l="1"/>
  <c r="L29" i="3"/>
  <c r="D30" i="3"/>
  <c r="L26" i="3"/>
  <c r="G30" i="3"/>
  <c r="G34" i="3" s="1"/>
  <c r="K24" i="3"/>
  <c r="L16" i="3"/>
  <c r="F16" i="3"/>
  <c r="K14" i="3"/>
  <c r="L5" i="3"/>
  <c r="K8" i="3"/>
  <c r="L6" i="3"/>
  <c r="G11" i="3"/>
  <c r="G19" i="3" s="1"/>
  <c r="K4" i="3"/>
  <c r="E19" i="3"/>
  <c r="E33" i="3" s="1"/>
  <c r="L4" i="3"/>
  <c r="L11" i="3" s="1"/>
  <c r="K7" i="3"/>
  <c r="K11" i="3" s="1"/>
  <c r="K15" i="3"/>
  <c r="K16" i="3" s="1"/>
  <c r="L24" i="3"/>
  <c r="K27" i="3"/>
  <c r="K30" i="3" s="1"/>
  <c r="K34" i="3" s="1"/>
  <c r="E34" i="3"/>
  <c r="C30" i="2"/>
  <c r="L19" i="3" l="1"/>
  <c r="L33" i="3" s="1"/>
  <c r="L35" i="3" s="1"/>
  <c r="L30" i="3"/>
  <c r="L34" i="3" s="1"/>
  <c r="F30" i="3"/>
  <c r="K19" i="3"/>
  <c r="K33" i="3" s="1"/>
  <c r="K35" i="3" s="1"/>
  <c r="F11" i="3"/>
  <c r="D19" i="3"/>
  <c r="E35" i="3"/>
  <c r="D35" i="3" s="1"/>
  <c r="G33" i="3"/>
  <c r="G35" i="3" s="1"/>
  <c r="F19" i="3"/>
  <c r="I11" i="2"/>
  <c r="D11" i="2"/>
  <c r="D14" i="2"/>
  <c r="D16" i="2" s="1"/>
  <c r="E30" i="2"/>
  <c r="E34" i="2" s="1"/>
  <c r="E16" i="2"/>
  <c r="E11" i="2"/>
  <c r="I16" i="2"/>
  <c r="I30" i="2"/>
  <c r="I34" i="2" s="1"/>
  <c r="G24" i="2"/>
  <c r="G27" i="2"/>
  <c r="L27" i="2" s="1"/>
  <c r="G28" i="2"/>
  <c r="K28" i="2" s="1"/>
  <c r="L4" i="2"/>
  <c r="K5" i="2"/>
  <c r="K6" i="2"/>
  <c r="L7" i="2"/>
  <c r="L8" i="2"/>
  <c r="L9" i="2"/>
  <c r="L10" i="2"/>
  <c r="G25" i="2"/>
  <c r="G26" i="2"/>
  <c r="K26" i="2" s="1"/>
  <c r="G29" i="2"/>
  <c r="K29" i="2" s="1"/>
  <c r="J16" i="2"/>
  <c r="J30" i="2"/>
  <c r="J34" i="2" s="1"/>
  <c r="C34" i="2"/>
  <c r="C35" i="2" s="1"/>
  <c r="G14" i="2"/>
  <c r="G16" i="2" s="1"/>
  <c r="F16" i="2" s="1"/>
  <c r="G15" i="2"/>
  <c r="K15" i="2" s="1"/>
  <c r="K25" i="2"/>
  <c r="L25" i="2"/>
  <c r="K4" i="2"/>
  <c r="L15" i="2"/>
  <c r="K27" i="2"/>
  <c r="K9" i="2"/>
  <c r="L24" i="2"/>
  <c r="K24" i="2"/>
  <c r="J11" i="2"/>
  <c r="J19" i="2" s="1"/>
  <c r="J33" i="2" s="1"/>
  <c r="L14" i="2"/>
  <c r="L16" i="2" s="1"/>
  <c r="L5" i="2"/>
  <c r="D30" i="2"/>
  <c r="F35" i="3" l="1"/>
  <c r="L29" i="2"/>
  <c r="L26" i="2"/>
  <c r="L30" i="2" s="1"/>
  <c r="L34" i="2" s="1"/>
  <c r="L28" i="2"/>
  <c r="I19" i="2"/>
  <c r="I33" i="2" s="1"/>
  <c r="I35" i="2" s="1"/>
  <c r="K7" i="2"/>
  <c r="K10" i="2"/>
  <c r="G30" i="2"/>
  <c r="F30" i="2" s="1"/>
  <c r="J35" i="2"/>
  <c r="G34" i="2"/>
  <c r="K30" i="2"/>
  <c r="K34" i="2" s="1"/>
  <c r="G11" i="2"/>
  <c r="K14" i="2"/>
  <c r="K16" i="2" s="1"/>
  <c r="K8" i="2"/>
  <c r="L6" i="2"/>
  <c r="L11" i="2" s="1"/>
  <c r="L19" i="2" s="1"/>
  <c r="L33" i="2" s="1"/>
  <c r="E19" i="2"/>
  <c r="L35" i="2" l="1"/>
  <c r="K11" i="2"/>
  <c r="K19" i="2" s="1"/>
  <c r="K33" i="2" s="1"/>
  <c r="K35" i="2" s="1"/>
  <c r="E33" i="2"/>
  <c r="E35" i="2" s="1"/>
  <c r="D35" i="2" s="1"/>
  <c r="D19" i="2"/>
  <c r="G19" i="2"/>
  <c r="F11" i="2"/>
  <c r="G33" i="2" l="1"/>
  <c r="G35" i="2" s="1"/>
  <c r="F35" i="2" s="1"/>
  <c r="F19" i="2"/>
  <c r="D10" i="4"/>
  <c r="E13" i="4"/>
  <c r="G3" i="4"/>
  <c r="N3" i="4" l="1"/>
  <c r="N10" i="4" s="1"/>
  <c r="I3" i="4"/>
  <c r="J3" i="4" s="1"/>
  <c r="D13" i="4"/>
  <c r="D15" i="4" s="1"/>
  <c r="G13" i="4"/>
  <c r="I13" i="4" s="1"/>
  <c r="J13" i="4" s="1"/>
  <c r="E15" i="4"/>
  <c r="M3" i="4"/>
  <c r="M10" i="4" s="1"/>
  <c r="E10" i="4"/>
  <c r="E22" i="4"/>
  <c r="G10" i="4"/>
  <c r="I10" i="4" s="1"/>
  <c r="J10" i="4" s="1"/>
  <c r="E18" i="4" l="1"/>
  <c r="E30" i="4" s="1"/>
  <c r="F10" i="4"/>
  <c r="E28" i="4"/>
  <c r="C22" i="4"/>
  <c r="C28" i="4" s="1"/>
  <c r="C31" i="4" s="1"/>
  <c r="C32" i="4" s="1"/>
  <c r="G22" i="4"/>
  <c r="I22" i="4" s="1"/>
  <c r="N13" i="4"/>
  <c r="N15" i="4" s="1"/>
  <c r="N18" i="4" s="1"/>
  <c r="N30" i="4" s="1"/>
  <c r="G15" i="4"/>
  <c r="M13" i="4"/>
  <c r="M15" i="4" s="1"/>
  <c r="M18" i="4" s="1"/>
  <c r="M30" i="4" s="1"/>
  <c r="D18" i="4"/>
  <c r="F15" i="4" l="1"/>
  <c r="I15" i="4"/>
  <c r="J15" i="4" s="1"/>
  <c r="E31" i="4"/>
  <c r="E32" i="4" s="1"/>
  <c r="D32" i="4" s="1"/>
  <c r="D28" i="4"/>
  <c r="G28" i="4"/>
  <c r="I28" i="4" s="1"/>
  <c r="J28" i="4" s="1"/>
  <c r="M22" i="4"/>
  <c r="M28" i="4" s="1"/>
  <c r="M31" i="4" s="1"/>
  <c r="M32" i="4" s="1"/>
  <c r="N22" i="4"/>
  <c r="N28" i="4" s="1"/>
  <c r="N31" i="4" s="1"/>
  <c r="N32" i="4" s="1"/>
  <c r="G18" i="4"/>
  <c r="I18" i="4" s="1"/>
  <c r="J18" i="4" s="1"/>
  <c r="G31" i="4" l="1"/>
  <c r="I31" i="4" s="1"/>
  <c r="J31" i="4" s="1"/>
  <c r="F28" i="4"/>
  <c r="F18" i="4"/>
  <c r="G30" i="4"/>
  <c r="I30" i="4" s="1"/>
  <c r="I32" i="4" l="1"/>
  <c r="J30" i="4"/>
  <c r="J32" i="4" s="1"/>
  <c r="G32" i="4"/>
  <c r="F32" i="4" s="1"/>
</calcChain>
</file>

<file path=xl/comments1.xml><?xml version="1.0" encoding="utf-8"?>
<comments xmlns="http://schemas.openxmlformats.org/spreadsheetml/2006/main">
  <authors>
    <author>Stewart, Kelly - FNS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claims established</t>
        </r>
      </text>
    </comment>
    <comment ref="E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+ total acquittals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(prosecution and ADH)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acquittals - prosecution and ADH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12% of total eDRS reporting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disqualifications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E5 + E6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E5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ADH Waivers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DCAs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E6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E7</t>
        </r>
      </text>
    </comment>
  </commentList>
</comments>
</file>

<file path=xl/comments2.xml><?xml version="1.0" encoding="utf-8"?>
<comments xmlns="http://schemas.openxmlformats.org/spreadsheetml/2006/main">
  <authors>
    <author>Stewart, Kelly - FNS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claims established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+ total acquittals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(prosecution and ADH)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acquittals - prosecution and ADH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12% of total eDRS reporting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disqualifications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E5 + E6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E5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ADH Waivers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DCAs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E6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E7</t>
        </r>
      </text>
    </comment>
  </commentList>
</comments>
</file>

<file path=xl/comments3.xml><?xml version="1.0" encoding="utf-8"?>
<comments xmlns="http://schemas.openxmlformats.org/spreadsheetml/2006/main">
  <authors>
    <author>Stewart, Kelly - FNS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claims established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+ total acquittals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 (prosecution and ADH)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acquittals - prosecution and ADH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disqualifications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12% of total eDRS reporting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number of disqualifications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1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E5 + E6</t>
        </r>
      </text>
    </comment>
    <comment ref="E24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E4</t>
        </r>
      </text>
    </comment>
    <comment ref="E25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E5</t>
        </r>
      </text>
    </comment>
    <comment ref="E26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ADH Waivers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Total DCAs</t>
        </r>
      </text>
    </comment>
    <comment ref="E28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E6</t>
        </r>
      </text>
    </comment>
    <comment ref="E29" authorId="0" shapeId="0">
      <text>
        <r>
          <rPr>
            <b/>
            <sz val="9"/>
            <color indexed="81"/>
            <rFont val="Tahoma"/>
            <family val="2"/>
          </rPr>
          <t>Stewart, Kelly - FNS:</t>
        </r>
        <r>
          <rPr>
            <sz val="9"/>
            <color indexed="81"/>
            <rFont val="Tahoma"/>
            <family val="2"/>
          </rPr>
          <t xml:space="preserve">
Same as E7</t>
        </r>
      </text>
    </comment>
  </commentList>
</comments>
</file>

<file path=xl/sharedStrings.xml><?xml version="1.0" encoding="utf-8"?>
<sst xmlns="http://schemas.openxmlformats.org/spreadsheetml/2006/main" count="253" uniqueCount="55">
  <si>
    <t>State Agency Level</t>
  </si>
  <si>
    <t>Title</t>
  </si>
  <si>
    <t>Previously Approved</t>
  </si>
  <si>
    <t>Due to Program Change</t>
  </si>
  <si>
    <t>Due to an Adjustment</t>
  </si>
  <si>
    <t>Total Difference</t>
  </si>
  <si>
    <t>Estimated # Respondents</t>
  </si>
  <si>
    <t>Responses Per Respondent</t>
  </si>
  <si>
    <t>Total Annual Responses  (Col. DxE)</t>
  </si>
  <si>
    <t>Estimated Avg. # of Hours Per Response</t>
  </si>
  <si>
    <t>Estimated Total Hours   (Col. FxG)</t>
  </si>
  <si>
    <t>Estimated # Recordkeepers</t>
  </si>
  <si>
    <t>Records Per Recordkeeper</t>
  </si>
  <si>
    <t>Demand Letter for Overissuance</t>
  </si>
  <si>
    <t>Notice for Hearing or Prosecution</t>
  </si>
  <si>
    <t>Administrative Disqualification Hearing Waiver</t>
  </si>
  <si>
    <t>Disqualification Consent Agreement</t>
  </si>
  <si>
    <t>STATE AGENCY</t>
  </si>
  <si>
    <t>Reporting Burden</t>
  </si>
  <si>
    <t>HOUSEHOLD</t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</si>
  <si>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 Findings</t>
    </r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</si>
  <si>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</si>
  <si>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r>
      <t xml:space="preserve">Electronic Disqualified Recipient System Breakout:  </t>
    </r>
    <r>
      <rPr>
        <b/>
        <sz val="10"/>
        <rFont val="Arial"/>
        <family val="2"/>
      </rPr>
      <t>For eDRS Reporting</t>
    </r>
  </si>
  <si>
    <r>
      <t xml:space="preserve">Electronic Disqualified Recipient System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Editing and Resubmission</t>
    </r>
  </si>
  <si>
    <r>
      <t xml:space="preserve">Electronic Disqualified Recipient System Breakout:  </t>
    </r>
    <r>
      <rPr>
        <b/>
        <sz val="10"/>
        <rFont val="Arial"/>
        <family val="2"/>
      </rPr>
      <t>For Penalty Checks using Mainframe</t>
    </r>
  </si>
  <si>
    <t>Annual Records</t>
  </si>
  <si>
    <t>Estimated Avg. # of Hours Per Records</t>
  </si>
  <si>
    <t>Estimated Total Annual Records</t>
  </si>
  <si>
    <r>
      <t xml:space="preserve">Recordkeeping Breakout:  </t>
    </r>
    <r>
      <rPr>
        <b/>
        <sz val="10"/>
        <rFont val="Arial"/>
        <family val="2"/>
      </rPr>
      <t>For initiating Collection Action</t>
    </r>
  </si>
  <si>
    <r>
      <t xml:space="preserve">Recordkeeping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IPVs</t>
    </r>
  </si>
  <si>
    <t>Total State Agency Reporting Burden</t>
  </si>
  <si>
    <t>Total State Agency Recordkeeping Burden</t>
  </si>
  <si>
    <t>TOTAL STATE AGENCY BURDEN</t>
  </si>
  <si>
    <t xml:space="preserve">Total Annual Responses </t>
  </si>
  <si>
    <t xml:space="preserve">Estimated Total Hours  </t>
  </si>
  <si>
    <t>Household</t>
  </si>
  <si>
    <t>SUMMARY OF BURDEN</t>
  </si>
  <si>
    <t>TOTAL BURDEN THIS COLLECTION</t>
  </si>
  <si>
    <r>
      <t>Action Taken on Hearing or Court Decision: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</si>
  <si>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t>Total Household Reporting Burden</t>
  </si>
  <si>
    <t>CFR Section of Regulations</t>
  </si>
  <si>
    <t>Recordkeeping</t>
  </si>
  <si>
    <t>273.16(e)(3)</t>
  </si>
  <si>
    <t>273.18(a)(2)</t>
  </si>
  <si>
    <t>273.16(e)(9)</t>
  </si>
  <si>
    <t>273.16(i)(4)</t>
  </si>
  <si>
    <t>272.1(f)</t>
  </si>
  <si>
    <t>273.16(i)(2)</t>
  </si>
  <si>
    <t>273.16(i)(2)(i)</t>
  </si>
  <si>
    <t>272.1(f)(3)</t>
  </si>
  <si>
    <t>Estimated Cost to Respondent</t>
  </si>
  <si>
    <t>Hourly Cost to Respondent</t>
  </si>
  <si>
    <t>Fully Loaded Wages</t>
  </si>
  <si>
    <t>HOUSEHOLD Reporting Burden</t>
  </si>
  <si>
    <t>STATE AGENCY Reporting Burden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</si>
</sst>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;[Red]#,##0.000"/>
    <numFmt numFmtId="165" formatCode="#,##0.000"/>
    <numFmt numFmtId="166" formatCode="#,##0.0000"/>
    <numFmt numFmtId="167" formatCode="0.00000"/>
    <numFmt numFmtId="168" formatCode="_(* #,##0.000_);_(* \(#,##0.000\);_(* &quot;-&quot;??_);_(@_)"/>
    <numFmt numFmtId="169" formatCode="_(* #,##0.00000_);_(* \(#,##0.00000\);_(* &quot;-&quot;?????_);_(@_)"/>
    <numFmt numFmtId="170" formatCode="#,##0.00000"/>
    <numFmt numFmtId="171" formatCode="#,##0.00000_);\(#,##0.00000\)"/>
    <numFmt numFmtId="172" formatCode="#,##0.000_);\(#,##0.000\)"/>
    <numFmt numFmtId="173" formatCode="0.000000"/>
    <numFmt numFmtId="174" formatCode="#,##0.0000_);\(#,##0.0000\)"/>
    <numFmt numFmtId="175" formatCode="0.0000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342">
    <xf numFmtId="0" fontId="0" fillId="0" borderId="0" xfId="0"/>
    <xf numFmtId="165" fontId="0" fillId="0" borderId="0" xfId="0" applyNumberFormat="1"/>
    <xf numFmtId="0" fontId="0" fillId="0" borderId="0" xfId="0" applyBorder="1"/>
    <xf numFmtId="165" fontId="1" fillId="0" borderId="0" xfId="0" applyNumberFormat="1" applyFont="1" applyBorder="1"/>
    <xf numFmtId="3" fontId="0" fillId="0" borderId="0" xfId="0" applyNumberFormat="1" applyBorder="1"/>
    <xf numFmtId="0" fontId="3" fillId="0" borderId="0" xfId="0" applyFont="1"/>
    <xf numFmtId="0" fontId="1" fillId="0" borderId="0" xfId="0" applyFont="1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8" fontId="1" fillId="0" borderId="5" xfId="1" applyNumberFormat="1" applyFont="1" applyBorder="1" applyAlignment="1">
      <alignment vertical="center"/>
    </xf>
    <xf numFmtId="165" fontId="2" fillId="0" borderId="5" xfId="0" applyNumberFormat="1" applyFont="1" applyFill="1" applyBorder="1" applyAlignment="1">
      <alignment vertical="center"/>
    </xf>
    <xf numFmtId="168" fontId="1" fillId="0" borderId="9" xfId="1" applyNumberFormat="1" applyFont="1" applyBorder="1" applyAlignment="1">
      <alignment vertical="center"/>
    </xf>
    <xf numFmtId="165" fontId="2" fillId="0" borderId="9" xfId="0" applyNumberFormat="1" applyFont="1" applyFill="1" applyBorder="1" applyAlignment="1">
      <alignment vertical="center"/>
    </xf>
    <xf numFmtId="0" fontId="3" fillId="0" borderId="0" xfId="0" applyFont="1" applyBorder="1"/>
    <xf numFmtId="0" fontId="4" fillId="0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9" xfId="0" applyFont="1" applyBorder="1"/>
    <xf numFmtId="0" fontId="5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168" fontId="1" fillId="4" borderId="9" xfId="1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6" fontId="2" fillId="4" borderId="9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0" xfId="0" applyFont="1" applyFill="1"/>
    <xf numFmtId="0" fontId="6" fillId="7" borderId="19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 wrapText="1"/>
    </xf>
    <xf numFmtId="170" fontId="2" fillId="4" borderId="9" xfId="0" applyNumberFormat="1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169" fontId="2" fillId="4" borderId="9" xfId="0" applyNumberFormat="1" applyFont="1" applyFill="1" applyBorder="1" applyAlignment="1">
      <alignment vertical="center"/>
    </xf>
    <xf numFmtId="0" fontId="2" fillId="4" borderId="0" xfId="0" applyFont="1" applyFill="1" applyBorder="1"/>
    <xf numFmtId="165" fontId="2" fillId="4" borderId="9" xfId="0" applyNumberFormat="1" applyFont="1" applyFill="1" applyBorder="1" applyAlignment="1">
      <alignment vertical="center"/>
    </xf>
    <xf numFmtId="165" fontId="2" fillId="4" borderId="18" xfId="0" applyNumberFormat="1" applyFont="1" applyFill="1" applyBorder="1" applyAlignment="1">
      <alignment vertical="center"/>
    </xf>
    <xf numFmtId="0" fontId="2" fillId="0" borderId="0" xfId="0" applyFont="1"/>
    <xf numFmtId="0" fontId="2" fillId="3" borderId="5" xfId="0" applyFont="1" applyFill="1" applyBorder="1"/>
    <xf numFmtId="0" fontId="2" fillId="3" borderId="18" xfId="0" applyFont="1" applyFill="1" applyBorder="1"/>
    <xf numFmtId="0" fontId="2" fillId="8" borderId="19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/>
    </xf>
    <xf numFmtId="4" fontId="2" fillId="8" borderId="4" xfId="0" applyNumberFormat="1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170" fontId="2" fillId="8" borderId="4" xfId="0" applyNumberFormat="1" applyFont="1" applyFill="1" applyBorder="1" applyAlignment="1">
      <alignment vertical="center"/>
    </xf>
    <xf numFmtId="165" fontId="2" fillId="8" borderId="4" xfId="1" applyNumberFormat="1" applyFont="1" applyFill="1" applyBorder="1" applyAlignment="1">
      <alignment vertical="center"/>
    </xf>
    <xf numFmtId="0" fontId="2" fillId="8" borderId="0" xfId="0" applyFont="1" applyFill="1"/>
    <xf numFmtId="165" fontId="2" fillId="8" borderId="31" xfId="1" applyNumberFormat="1" applyFont="1" applyFill="1" applyBorder="1" applyAlignment="1">
      <alignment vertical="center"/>
    </xf>
    <xf numFmtId="165" fontId="2" fillId="8" borderId="4" xfId="0" applyNumberFormat="1" applyFont="1" applyFill="1" applyBorder="1" applyAlignment="1">
      <alignment vertical="center"/>
    </xf>
    <xf numFmtId="165" fontId="2" fillId="0" borderId="0" xfId="0" applyNumberFormat="1" applyFont="1"/>
    <xf numFmtId="0" fontId="2" fillId="8" borderId="6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4" fontId="2" fillId="8" borderId="2" xfId="0" applyNumberFormat="1" applyFont="1" applyFill="1" applyBorder="1" applyAlignment="1">
      <alignment vertical="center"/>
    </xf>
    <xf numFmtId="170" fontId="2" fillId="8" borderId="2" xfId="0" applyNumberFormat="1" applyFont="1" applyFill="1" applyBorder="1" applyAlignment="1">
      <alignment vertical="center"/>
    </xf>
    <xf numFmtId="165" fontId="2" fillId="8" borderId="32" xfId="0" applyNumberFormat="1" applyFont="1" applyFill="1" applyBorder="1" applyAlignment="1">
      <alignment vertical="center"/>
    </xf>
    <xf numFmtId="165" fontId="2" fillId="8" borderId="2" xfId="0" applyNumberFormat="1" applyFont="1" applyFill="1" applyBorder="1" applyAlignment="1">
      <alignment vertical="center"/>
    </xf>
    <xf numFmtId="1" fontId="2" fillId="8" borderId="2" xfId="0" applyNumberFormat="1" applyFont="1" applyFill="1" applyBorder="1" applyAlignment="1">
      <alignment vertical="center"/>
    </xf>
    <xf numFmtId="0" fontId="1" fillId="0" borderId="0" xfId="0" applyFont="1"/>
    <xf numFmtId="165" fontId="1" fillId="0" borderId="0" xfId="0" applyNumberFormat="1" applyFont="1"/>
    <xf numFmtId="1" fontId="1" fillId="8" borderId="2" xfId="0" applyNumberFormat="1" applyFont="1" applyFill="1" applyBorder="1" applyAlignment="1">
      <alignment vertical="center"/>
    </xf>
    <xf numFmtId="4" fontId="1" fillId="8" borderId="2" xfId="0" applyNumberFormat="1" applyFont="1" applyFill="1" applyBorder="1" applyAlignment="1">
      <alignment vertical="center"/>
    </xf>
    <xf numFmtId="170" fontId="1" fillId="8" borderId="2" xfId="0" applyNumberFormat="1" applyFont="1" applyFill="1" applyBorder="1" applyAlignment="1">
      <alignment vertical="center"/>
    </xf>
    <xf numFmtId="165" fontId="1" fillId="8" borderId="4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vertical="center"/>
    </xf>
    <xf numFmtId="165" fontId="2" fillId="8" borderId="3" xfId="0" applyNumberFormat="1" applyFont="1" applyFill="1" applyBorder="1" applyAlignment="1">
      <alignment vertical="center"/>
    </xf>
    <xf numFmtId="164" fontId="2" fillId="8" borderId="3" xfId="0" applyNumberFormat="1" applyFont="1" applyFill="1" applyBorder="1" applyAlignment="1">
      <alignment vertical="center"/>
    </xf>
    <xf numFmtId="169" fontId="2" fillId="8" borderId="3" xfId="0" applyNumberFormat="1" applyFont="1" applyFill="1" applyBorder="1" applyAlignment="1">
      <alignment vertical="center"/>
    </xf>
    <xf numFmtId="168" fontId="1" fillId="8" borderId="3" xfId="1" applyNumberFormat="1" applyFont="1" applyFill="1" applyBorder="1" applyAlignment="1">
      <alignment vertical="center"/>
    </xf>
    <xf numFmtId="0" fontId="2" fillId="8" borderId="16" xfId="0" applyFont="1" applyFill="1" applyBorder="1"/>
    <xf numFmtId="165" fontId="2" fillId="8" borderId="30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vertical="center"/>
    </xf>
    <xf numFmtId="4" fontId="2" fillId="7" borderId="7" xfId="0" applyNumberFormat="1" applyFont="1" applyFill="1" applyBorder="1" applyAlignment="1">
      <alignment vertical="center"/>
    </xf>
    <xf numFmtId="170" fontId="2" fillId="7" borderId="4" xfId="0" applyNumberFormat="1" applyFont="1" applyFill="1" applyBorder="1" applyAlignment="1">
      <alignment horizontal="right" vertical="center"/>
    </xf>
    <xf numFmtId="165" fontId="2" fillId="7" borderId="4" xfId="1" applyNumberFormat="1" applyFont="1" applyFill="1" applyBorder="1" applyAlignment="1">
      <alignment vertical="center"/>
    </xf>
    <xf numFmtId="0" fontId="2" fillId="7" borderId="0" xfId="0" applyFont="1" applyFill="1"/>
    <xf numFmtId="165" fontId="2" fillId="7" borderId="31" xfId="1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170" fontId="2" fillId="7" borderId="2" xfId="0" applyNumberFormat="1" applyFont="1" applyFill="1" applyBorder="1" applyAlignment="1">
      <alignment horizontal="right" vertical="center"/>
    </xf>
    <xf numFmtId="165" fontId="2" fillId="7" borderId="32" xfId="0" applyNumberFormat="1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0" fontId="7" fillId="7" borderId="3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vertical="center"/>
    </xf>
    <xf numFmtId="165" fontId="2" fillId="7" borderId="3" xfId="0" applyNumberFormat="1" applyFont="1" applyFill="1" applyBorder="1" applyAlignment="1">
      <alignment vertical="center"/>
    </xf>
    <xf numFmtId="164" fontId="2" fillId="7" borderId="3" xfId="0" applyNumberFormat="1" applyFont="1" applyFill="1" applyBorder="1" applyAlignment="1">
      <alignment vertical="center"/>
    </xf>
    <xf numFmtId="170" fontId="2" fillId="7" borderId="3" xfId="0" applyNumberFormat="1" applyFont="1" applyFill="1" applyBorder="1" applyAlignment="1">
      <alignment horizontal="right" vertical="center"/>
    </xf>
    <xf numFmtId="168" fontId="2" fillId="7" borderId="3" xfId="1" applyNumberFormat="1" applyFont="1" applyFill="1" applyBorder="1" applyAlignment="1">
      <alignment vertical="center"/>
    </xf>
    <xf numFmtId="0" fontId="2" fillId="7" borderId="16" xfId="0" applyFont="1" applyFill="1" applyBorder="1"/>
    <xf numFmtId="165" fontId="2" fillId="7" borderId="30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9" fontId="2" fillId="0" borderId="5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71" fontId="2" fillId="0" borderId="3" xfId="0" applyNumberFormat="1" applyFont="1" applyBorder="1" applyAlignment="1">
      <alignment horizontal="right" vertical="center" wrapText="1"/>
    </xf>
    <xf numFmtId="172" fontId="2" fillId="0" borderId="3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/>
    </xf>
    <xf numFmtId="165" fontId="2" fillId="0" borderId="30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72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center" wrapText="1"/>
    </xf>
    <xf numFmtId="0" fontId="5" fillId="5" borderId="27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2" fillId="5" borderId="20" xfId="0" applyFont="1" applyFill="1" applyBorder="1"/>
    <xf numFmtId="0" fontId="2" fillId="5" borderId="22" xfId="0" applyFont="1" applyFill="1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29" xfId="0" applyFont="1" applyBorder="1"/>
    <xf numFmtId="0" fontId="2" fillId="6" borderId="7" xfId="0" applyFont="1" applyFill="1" applyBorder="1" applyAlignment="1">
      <alignment vertical="center" wrapText="1"/>
    </xf>
    <xf numFmtId="4" fontId="2" fillId="6" borderId="21" xfId="0" applyNumberFormat="1" applyFont="1" applyFill="1" applyBorder="1" applyAlignment="1">
      <alignment vertical="center"/>
    </xf>
    <xf numFmtId="4" fontId="2" fillId="6" borderId="7" xfId="0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165" fontId="2" fillId="6" borderId="7" xfId="1" applyNumberFormat="1" applyFont="1" applyFill="1" applyBorder="1" applyAlignment="1">
      <alignment vertical="center"/>
    </xf>
    <xf numFmtId="0" fontId="2" fillId="6" borderId="8" xfId="0" applyFont="1" applyFill="1" applyBorder="1"/>
    <xf numFmtId="165" fontId="2" fillId="6" borderId="33" xfId="0" applyNumberFormat="1" applyFont="1" applyFill="1" applyBorder="1" applyAlignment="1">
      <alignment vertical="center"/>
    </xf>
    <xf numFmtId="165" fontId="2" fillId="6" borderId="7" xfId="0" applyNumberFormat="1" applyFont="1" applyFill="1" applyBorder="1" applyAlignment="1">
      <alignment vertical="center"/>
    </xf>
    <xf numFmtId="0" fontId="2" fillId="6" borderId="6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/>
    </xf>
    <xf numFmtId="173" fontId="2" fillId="6" borderId="2" xfId="0" applyNumberFormat="1" applyFont="1" applyFill="1" applyBorder="1" applyAlignment="1">
      <alignment horizontal="right" vertical="center"/>
    </xf>
    <xf numFmtId="165" fontId="2" fillId="6" borderId="4" xfId="1" applyNumberFormat="1" applyFont="1" applyFill="1" applyBorder="1" applyAlignment="1">
      <alignment vertical="center"/>
    </xf>
    <xf numFmtId="0" fontId="2" fillId="6" borderId="0" xfId="0" applyFont="1" applyFill="1" applyBorder="1"/>
    <xf numFmtId="165" fontId="2" fillId="6" borderId="32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165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right" vertical="center"/>
    </xf>
    <xf numFmtId="0" fontId="2" fillId="6" borderId="1" xfId="0" applyFont="1" applyFill="1" applyBorder="1"/>
    <xf numFmtId="173" fontId="2" fillId="6" borderId="2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right" vertical="center" wrapText="1"/>
    </xf>
    <xf numFmtId="170" fontId="2" fillId="6" borderId="3" xfId="0" applyNumberFormat="1" applyFont="1" applyFill="1" applyBorder="1" applyAlignment="1">
      <alignment vertical="center"/>
    </xf>
    <xf numFmtId="164" fontId="2" fillId="6" borderId="3" xfId="0" applyNumberFormat="1" applyFont="1" applyFill="1" applyBorder="1" applyAlignment="1">
      <alignment vertical="center"/>
    </xf>
    <xf numFmtId="167" fontId="2" fillId="6" borderId="3" xfId="0" applyNumberFormat="1" applyFont="1" applyFill="1" applyBorder="1" applyAlignment="1">
      <alignment vertical="center"/>
    </xf>
    <xf numFmtId="168" fontId="2" fillId="6" borderId="17" xfId="1" applyNumberFormat="1" applyFont="1" applyFill="1" applyBorder="1" applyAlignment="1">
      <alignment vertical="center"/>
    </xf>
    <xf numFmtId="165" fontId="2" fillId="6" borderId="30" xfId="0" applyNumberFormat="1" applyFont="1" applyFill="1" applyBorder="1" applyAlignment="1">
      <alignment vertical="center"/>
    </xf>
    <xf numFmtId="165" fontId="2" fillId="6" borderId="3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170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9" fontId="2" fillId="0" borderId="9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3" fontId="2" fillId="0" borderId="20" xfId="0" applyNumberFormat="1" applyFont="1" applyBorder="1"/>
    <xf numFmtId="0" fontId="2" fillId="0" borderId="20" xfId="0" applyFont="1" applyBorder="1"/>
    <xf numFmtId="0" fontId="2" fillId="0" borderId="20" xfId="0" applyFont="1" applyFill="1" applyBorder="1"/>
    <xf numFmtId="0" fontId="8" fillId="0" borderId="23" xfId="0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5" fontId="2" fillId="0" borderId="3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0" fontId="8" fillId="0" borderId="24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32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0" fontId="7" fillId="0" borderId="25" xfId="0" applyFont="1" applyBorder="1" applyAlignment="1">
      <alignment horizontal="right" vertical="center" indent="1"/>
    </xf>
    <xf numFmtId="0" fontId="7" fillId="0" borderId="37" xfId="0" applyFont="1" applyBorder="1" applyAlignment="1">
      <alignment horizontal="right" vertical="center" indent="1"/>
    </xf>
    <xf numFmtId="170" fontId="2" fillId="0" borderId="12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65" fontId="2" fillId="0" borderId="34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2" fillId="8" borderId="19" xfId="0" applyFont="1" applyFill="1" applyBorder="1" applyAlignment="1">
      <alignment horizontal="right" vertical="center" wrapText="1"/>
    </xf>
    <xf numFmtId="0" fontId="2" fillId="8" borderId="6" xfId="0" applyFont="1" applyFill="1" applyBorder="1" applyAlignment="1">
      <alignment horizontal="right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5" fillId="9" borderId="26" xfId="0" applyFont="1" applyFill="1" applyBorder="1" applyAlignment="1">
      <alignment horizontal="center" vertical="center"/>
    </xf>
    <xf numFmtId="0" fontId="8" fillId="9" borderId="35" xfId="0" applyFont="1" applyFill="1" applyBorder="1" applyAlignment="1">
      <alignment horizontal="right" vertical="center" indent="1"/>
    </xf>
    <xf numFmtId="0" fontId="8" fillId="9" borderId="36" xfId="0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0" fontId="2" fillId="0" borderId="0" xfId="0" applyFont="1" applyFill="1"/>
    <xf numFmtId="165" fontId="2" fillId="0" borderId="0" xfId="0" applyNumberFormat="1" applyFont="1" applyFill="1"/>
    <xf numFmtId="0" fontId="6" fillId="10" borderId="4" xfId="0" applyFont="1" applyFill="1" applyBorder="1" applyAlignment="1">
      <alignment horizontal="left" vertical="center" wrapText="1"/>
    </xf>
    <xf numFmtId="0" fontId="0" fillId="10" borderId="0" xfId="0" applyFill="1" applyAlignment="1">
      <alignment horizontal="left"/>
    </xf>
    <xf numFmtId="0" fontId="2" fillId="10" borderId="0" xfId="0" applyFont="1" applyFill="1" applyAlignment="1">
      <alignment horizontal="left"/>
    </xf>
    <xf numFmtId="165" fontId="2" fillId="10" borderId="0" xfId="0" applyNumberFormat="1" applyFont="1" applyFill="1" applyAlignment="1">
      <alignment horizontal="left"/>
    </xf>
    <xf numFmtId="0" fontId="1" fillId="10" borderId="0" xfId="0" applyFont="1" applyFill="1" applyAlignment="1">
      <alignment horizontal="left"/>
    </xf>
    <xf numFmtId="165" fontId="1" fillId="10" borderId="0" xfId="0" applyNumberFormat="1" applyFont="1" applyFill="1" applyAlignment="1">
      <alignment horizontal="left"/>
    </xf>
    <xf numFmtId="0" fontId="0" fillId="10" borderId="0" xfId="0" applyFill="1" applyBorder="1" applyAlignment="1">
      <alignment horizontal="left"/>
    </xf>
    <xf numFmtId="3" fontId="0" fillId="10" borderId="0" xfId="0" applyNumberForma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1" fillId="10" borderId="0" xfId="0" applyFont="1" applyFill="1" applyBorder="1" applyAlignment="1">
      <alignment horizontal="left"/>
    </xf>
    <xf numFmtId="165" fontId="1" fillId="10" borderId="0" xfId="0" applyNumberFormat="1" applyFont="1" applyFill="1" applyBorder="1" applyAlignment="1">
      <alignment horizontal="left"/>
    </xf>
    <xf numFmtId="165" fontId="0" fillId="10" borderId="0" xfId="0" applyNumberFormat="1" applyFill="1" applyAlignment="1">
      <alignment horizontal="left"/>
    </xf>
    <xf numFmtId="0" fontId="2" fillId="10" borderId="3" xfId="0" applyFont="1" applyFill="1" applyBorder="1" applyAlignment="1">
      <alignment horizontal="left" vertical="center"/>
    </xf>
    <xf numFmtId="0" fontId="2" fillId="10" borderId="3" xfId="0" applyFont="1" applyFill="1" applyBorder="1" applyAlignment="1">
      <alignment horizontal="left" vertical="center" wrapText="1"/>
    </xf>
    <xf numFmtId="0" fontId="12" fillId="10" borderId="3" xfId="0" applyFont="1" applyFill="1" applyBorder="1" applyAlignment="1">
      <alignment horizontal="left" vertical="center" wrapText="1"/>
    </xf>
    <xf numFmtId="0" fontId="12" fillId="10" borderId="26" xfId="0" applyFont="1" applyFill="1" applyBorder="1" applyAlignment="1">
      <alignment horizontal="left" vertical="center" wrapText="1"/>
    </xf>
    <xf numFmtId="0" fontId="12" fillId="10" borderId="18" xfId="0" applyFont="1" applyFill="1" applyBorder="1" applyAlignment="1">
      <alignment horizontal="left" vertical="center" wrapText="1"/>
    </xf>
    <xf numFmtId="0" fontId="1" fillId="10" borderId="26" xfId="0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left" vertical="center" wrapText="1"/>
    </xf>
    <xf numFmtId="0" fontId="2" fillId="10" borderId="4" xfId="0" applyFont="1" applyFill="1" applyBorder="1" applyAlignment="1">
      <alignment horizontal="left" vertical="center"/>
    </xf>
    <xf numFmtId="4" fontId="2" fillId="10" borderId="4" xfId="0" applyNumberFormat="1" applyFont="1" applyFill="1" applyBorder="1" applyAlignment="1">
      <alignment horizontal="left" vertical="center"/>
    </xf>
    <xf numFmtId="4" fontId="2" fillId="10" borderId="7" xfId="0" applyNumberFormat="1" applyFont="1" applyFill="1" applyBorder="1" applyAlignment="1">
      <alignment horizontal="left" vertical="center"/>
    </xf>
    <xf numFmtId="166" fontId="2" fillId="10" borderId="4" xfId="0" applyNumberFormat="1" applyFont="1" applyFill="1" applyBorder="1" applyAlignment="1">
      <alignment horizontal="left" vertical="center"/>
    </xf>
    <xf numFmtId="165" fontId="2" fillId="10" borderId="10" xfId="1" applyNumberFormat="1" applyFont="1" applyFill="1" applyBorder="1" applyAlignment="1">
      <alignment horizontal="left" vertical="center"/>
    </xf>
    <xf numFmtId="165" fontId="2" fillId="10" borderId="35" xfId="1" applyNumberFormat="1" applyFont="1" applyFill="1" applyBorder="1" applyAlignment="1">
      <alignment horizontal="left" vertical="center"/>
    </xf>
    <xf numFmtId="165" fontId="2" fillId="10" borderId="4" xfId="0" applyNumberFormat="1" applyFont="1" applyFill="1" applyBorder="1" applyAlignment="1">
      <alignment horizontal="left" vertical="center"/>
    </xf>
    <xf numFmtId="0" fontId="2" fillId="10" borderId="6" xfId="0" applyFont="1" applyFill="1" applyBorder="1" applyAlignment="1">
      <alignment horizontal="left" vertical="center" wrapText="1"/>
    </xf>
    <xf numFmtId="0" fontId="2" fillId="10" borderId="2" xfId="0" applyFont="1" applyFill="1" applyBorder="1" applyAlignment="1">
      <alignment horizontal="left" vertical="center"/>
    </xf>
    <xf numFmtId="4" fontId="2" fillId="10" borderId="2" xfId="0" applyNumberFormat="1" applyFont="1" applyFill="1" applyBorder="1" applyAlignment="1">
      <alignment horizontal="left" vertical="center"/>
    </xf>
    <xf numFmtId="165" fontId="2" fillId="10" borderId="2" xfId="0" applyNumberFormat="1" applyFont="1" applyFill="1" applyBorder="1" applyAlignment="1">
      <alignment horizontal="left" vertical="center"/>
    </xf>
    <xf numFmtId="0" fontId="6" fillId="10" borderId="2" xfId="0" applyFont="1" applyFill="1" applyBorder="1" applyAlignment="1">
      <alignment horizontal="left" vertical="center" wrapText="1"/>
    </xf>
    <xf numFmtId="1" fontId="2" fillId="10" borderId="2" xfId="0" applyNumberFormat="1" applyFont="1" applyFill="1" applyBorder="1" applyAlignment="1">
      <alignment horizontal="left" vertical="center"/>
    </xf>
    <xf numFmtId="166" fontId="2" fillId="10" borderId="2" xfId="0" applyNumberFormat="1" applyFont="1" applyFill="1" applyBorder="1" applyAlignment="1">
      <alignment horizontal="left" vertical="center"/>
    </xf>
    <xf numFmtId="1" fontId="1" fillId="10" borderId="2" xfId="0" applyNumberFormat="1" applyFont="1" applyFill="1" applyBorder="1" applyAlignment="1">
      <alignment horizontal="left" vertical="center"/>
    </xf>
    <xf numFmtId="4" fontId="1" fillId="10" borderId="2" xfId="0" applyNumberFormat="1" applyFont="1" applyFill="1" applyBorder="1" applyAlignment="1">
      <alignment horizontal="left" vertical="center"/>
    </xf>
    <xf numFmtId="170" fontId="1" fillId="10" borderId="2" xfId="0" applyNumberFormat="1" applyFont="1" applyFill="1" applyBorder="1" applyAlignment="1">
      <alignment horizontal="left" vertical="center"/>
    </xf>
    <xf numFmtId="165" fontId="1" fillId="10" borderId="10" xfId="1" applyNumberFormat="1" applyFont="1" applyFill="1" applyBorder="1" applyAlignment="1">
      <alignment horizontal="left" vertical="center"/>
    </xf>
    <xf numFmtId="165" fontId="1" fillId="10" borderId="35" xfId="1" applyNumberFormat="1" applyFont="1" applyFill="1" applyBorder="1" applyAlignment="1">
      <alignment horizontal="left" vertical="center"/>
    </xf>
    <xf numFmtId="0" fontId="1" fillId="10" borderId="3" xfId="0" applyFont="1" applyFill="1" applyBorder="1" applyAlignment="1">
      <alignment horizontal="left" vertical="center" wrapText="1"/>
    </xf>
    <xf numFmtId="165" fontId="2" fillId="10" borderId="3" xfId="0" applyNumberFormat="1" applyFont="1" applyFill="1" applyBorder="1" applyAlignment="1">
      <alignment horizontal="left" vertical="center"/>
    </xf>
    <xf numFmtId="164" fontId="2" fillId="10" borderId="3" xfId="0" applyNumberFormat="1" applyFont="1" applyFill="1" applyBorder="1" applyAlignment="1">
      <alignment horizontal="left" vertical="center"/>
    </xf>
    <xf numFmtId="169" fontId="2" fillId="10" borderId="3" xfId="0" applyNumberFormat="1" applyFont="1" applyFill="1" applyBorder="1" applyAlignment="1">
      <alignment horizontal="left" vertical="center"/>
    </xf>
    <xf numFmtId="168" fontId="1" fillId="10" borderId="26" xfId="1" applyNumberFormat="1" applyFont="1" applyFill="1" applyBorder="1" applyAlignment="1">
      <alignment horizontal="left" vertical="center"/>
    </xf>
    <xf numFmtId="165" fontId="2" fillId="10" borderId="18" xfId="0" applyNumberFormat="1" applyFont="1" applyFill="1" applyBorder="1" applyAlignment="1">
      <alignment horizontal="left" vertical="center"/>
    </xf>
    <xf numFmtId="0" fontId="1" fillId="10" borderId="28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0" borderId="40" xfId="0" applyFont="1" applyFill="1" applyBorder="1" applyAlignment="1">
      <alignment horizontal="center" vertical="center"/>
    </xf>
    <xf numFmtId="0" fontId="2" fillId="10" borderId="26" xfId="0" applyFont="1" applyFill="1" applyBorder="1" applyAlignment="1">
      <alignment horizontal="left" vertical="center" wrapText="1"/>
    </xf>
    <xf numFmtId="0" fontId="2" fillId="10" borderId="18" xfId="0" applyFont="1" applyFill="1" applyBorder="1" applyAlignment="1">
      <alignment horizontal="left" vertical="center" wrapText="1"/>
    </xf>
    <xf numFmtId="0" fontId="6" fillId="10" borderId="19" xfId="0" applyFont="1" applyFill="1" applyBorder="1" applyAlignment="1">
      <alignment horizontal="left" vertical="center" wrapText="1"/>
    </xf>
    <xf numFmtId="0" fontId="6" fillId="10" borderId="6" xfId="0" applyFont="1" applyFill="1" applyBorder="1" applyAlignment="1">
      <alignment horizontal="left" vertical="center" wrapText="1"/>
    </xf>
    <xf numFmtId="165" fontId="2" fillId="10" borderId="36" xfId="0" applyNumberFormat="1" applyFont="1" applyFill="1" applyBorder="1" applyAlignment="1">
      <alignment horizontal="left" vertical="center"/>
    </xf>
    <xf numFmtId="166" fontId="2" fillId="10" borderId="3" xfId="0" applyNumberFormat="1" applyFont="1" applyFill="1" applyBorder="1" applyAlignment="1">
      <alignment horizontal="left" vertical="center"/>
    </xf>
    <xf numFmtId="168" fontId="2" fillId="10" borderId="26" xfId="1" applyNumberFormat="1" applyFont="1" applyFill="1" applyBorder="1" applyAlignment="1">
      <alignment horizontal="left" vertical="center"/>
    </xf>
    <xf numFmtId="0" fontId="2" fillId="10" borderId="42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  <xf numFmtId="0" fontId="2" fillId="10" borderId="22" xfId="0" applyFont="1" applyFill="1" applyBorder="1" applyAlignment="1">
      <alignment horizontal="left" vertical="center" wrapText="1"/>
    </xf>
    <xf numFmtId="0" fontId="2" fillId="10" borderId="41" xfId="0" applyFont="1" applyFill="1" applyBorder="1" applyAlignment="1">
      <alignment horizontal="left" vertical="center" wrapText="1"/>
    </xf>
    <xf numFmtId="0" fontId="2" fillId="10" borderId="27" xfId="0" applyFont="1" applyFill="1" applyBorder="1" applyAlignment="1">
      <alignment horizontal="left" vertical="center" wrapText="1"/>
    </xf>
    <xf numFmtId="0" fontId="1" fillId="10" borderId="26" xfId="0" applyFont="1" applyFill="1" applyBorder="1" applyAlignment="1">
      <alignment horizontal="left" vertical="center"/>
    </xf>
    <xf numFmtId="165" fontId="2" fillId="10" borderId="3" xfId="0" applyNumberFormat="1" applyFont="1" applyFill="1" applyBorder="1" applyAlignment="1">
      <alignment horizontal="left" vertical="center" wrapText="1"/>
    </xf>
    <xf numFmtId="164" fontId="2" fillId="10" borderId="3" xfId="0" applyNumberFormat="1" applyFont="1" applyFill="1" applyBorder="1" applyAlignment="1">
      <alignment horizontal="left" vertical="center" wrapText="1"/>
    </xf>
    <xf numFmtId="174" fontId="2" fillId="10" borderId="3" xfId="0" applyNumberFormat="1" applyFont="1" applyFill="1" applyBorder="1" applyAlignment="1">
      <alignment horizontal="left" vertical="center" wrapText="1"/>
    </xf>
    <xf numFmtId="172" fontId="2" fillId="10" borderId="26" xfId="0" applyNumberFormat="1" applyFont="1" applyFill="1" applyBorder="1" applyAlignment="1">
      <alignment horizontal="left" vertical="center" wrapText="1"/>
    </xf>
    <xf numFmtId="165" fontId="2" fillId="10" borderId="18" xfId="0" applyNumberFormat="1" applyFont="1" applyFill="1" applyBorder="1" applyAlignment="1">
      <alignment horizontal="left" vertical="center" wrapText="1"/>
    </xf>
    <xf numFmtId="0" fontId="1" fillId="10" borderId="42" xfId="0" applyFont="1" applyFill="1" applyBorder="1" applyAlignment="1">
      <alignment horizontal="center" vertical="center"/>
    </xf>
    <xf numFmtId="0" fontId="1" fillId="10" borderId="43" xfId="0" applyFont="1" applyFill="1" applyBorder="1" applyAlignment="1">
      <alignment horizontal="center" vertical="center"/>
    </xf>
    <xf numFmtId="0" fontId="2" fillId="10" borderId="41" xfId="0" applyFont="1" applyFill="1" applyBorder="1" applyAlignment="1">
      <alignment horizontal="left" vertical="center"/>
    </xf>
    <xf numFmtId="0" fontId="1" fillId="10" borderId="16" xfId="0" applyFont="1" applyFill="1" applyBorder="1" applyAlignment="1">
      <alignment horizontal="center" vertical="center"/>
    </xf>
    <xf numFmtId="0" fontId="1" fillId="10" borderId="0" xfId="0" applyFont="1" applyFill="1" applyBorder="1" applyAlignment="1">
      <alignment horizontal="center" vertical="center"/>
    </xf>
    <xf numFmtId="0" fontId="1" fillId="10" borderId="29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left" vertical="center" wrapText="1"/>
    </xf>
    <xf numFmtId="4" fontId="2" fillId="10" borderId="21" xfId="0" applyNumberFormat="1" applyFont="1" applyFill="1" applyBorder="1" applyAlignment="1">
      <alignment horizontal="left" vertical="center"/>
    </xf>
    <xf numFmtId="0" fontId="2" fillId="10" borderId="7" xfId="0" applyFont="1" applyFill="1" applyBorder="1" applyAlignment="1">
      <alignment horizontal="left" vertical="center"/>
    </xf>
    <xf numFmtId="165" fontId="2" fillId="10" borderId="8" xfId="1" applyNumberFormat="1" applyFont="1" applyFill="1" applyBorder="1" applyAlignment="1">
      <alignment horizontal="left" vertical="center"/>
    </xf>
    <xf numFmtId="165" fontId="2" fillId="10" borderId="38" xfId="0" applyNumberFormat="1" applyFont="1" applyFill="1" applyBorder="1" applyAlignment="1">
      <alignment horizontal="left" vertical="center"/>
    </xf>
    <xf numFmtId="165" fontId="2" fillId="10" borderId="7" xfId="0" applyNumberFormat="1" applyFont="1" applyFill="1" applyBorder="1" applyAlignment="1">
      <alignment horizontal="left" vertical="center"/>
    </xf>
    <xf numFmtId="175" fontId="2" fillId="10" borderId="2" xfId="0" applyNumberFormat="1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left" vertical="center" wrapText="1"/>
    </xf>
    <xf numFmtId="3" fontId="2" fillId="10" borderId="3" xfId="0" applyNumberFormat="1" applyFont="1" applyFill="1" applyBorder="1" applyAlignment="1">
      <alignment horizontal="left" vertical="center"/>
    </xf>
    <xf numFmtId="170" fontId="2" fillId="10" borderId="3" xfId="0" applyNumberFormat="1" applyFont="1" applyFill="1" applyBorder="1" applyAlignment="1">
      <alignment horizontal="left" vertical="center"/>
    </xf>
    <xf numFmtId="167" fontId="2" fillId="10" borderId="3" xfId="0" applyNumberFormat="1" applyFont="1" applyFill="1" applyBorder="1" applyAlignment="1">
      <alignment horizontal="left" vertical="center"/>
    </xf>
    <xf numFmtId="0" fontId="2" fillId="10" borderId="44" xfId="0" applyFont="1" applyFill="1" applyBorder="1" applyAlignment="1">
      <alignment horizontal="left" vertical="center"/>
    </xf>
    <xf numFmtId="0" fontId="2" fillId="10" borderId="35" xfId="0" applyFont="1" applyFill="1" applyBorder="1" applyAlignment="1">
      <alignment horizontal="left" vertical="center"/>
    </xf>
    <xf numFmtId="3" fontId="2" fillId="10" borderId="4" xfId="0" applyNumberFormat="1" applyFont="1" applyFill="1" applyBorder="1" applyAlignment="1">
      <alignment horizontal="left" vertical="center"/>
    </xf>
    <xf numFmtId="165" fontId="2" fillId="10" borderId="10" xfId="0" applyNumberFormat="1" applyFont="1" applyFill="1" applyBorder="1" applyAlignment="1">
      <alignment horizontal="left" vertical="center"/>
    </xf>
    <xf numFmtId="165" fontId="2" fillId="10" borderId="35" xfId="0" applyNumberFormat="1" applyFont="1" applyFill="1" applyBorder="1" applyAlignment="1">
      <alignment horizontal="left" vertical="center"/>
    </xf>
    <xf numFmtId="165" fontId="2" fillId="10" borderId="13" xfId="0" applyNumberFormat="1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left" vertical="center"/>
    </xf>
    <xf numFmtId="0" fontId="2" fillId="10" borderId="36" xfId="0" applyFont="1" applyFill="1" applyBorder="1" applyAlignment="1">
      <alignment horizontal="left" vertical="center"/>
    </xf>
    <xf numFmtId="3" fontId="2" fillId="10" borderId="2" xfId="0" applyNumberFormat="1" applyFont="1" applyFill="1" applyBorder="1" applyAlignment="1">
      <alignment horizontal="left" vertical="center"/>
    </xf>
    <xf numFmtId="164" fontId="2" fillId="10" borderId="2" xfId="0" applyNumberFormat="1" applyFont="1" applyFill="1" applyBorder="1" applyAlignment="1">
      <alignment horizontal="left" vertical="center"/>
    </xf>
    <xf numFmtId="168" fontId="2" fillId="10" borderId="1" xfId="0" applyNumberFormat="1" applyFont="1" applyFill="1" applyBorder="1" applyAlignment="1">
      <alignment vertical="center"/>
    </xf>
    <xf numFmtId="165" fontId="2" fillId="10" borderId="14" xfId="0" applyNumberFormat="1" applyFont="1" applyFill="1" applyBorder="1" applyAlignment="1">
      <alignment horizontal="left" vertical="center"/>
    </xf>
    <xf numFmtId="0" fontId="1" fillId="10" borderId="25" xfId="0" applyFont="1" applyFill="1" applyBorder="1" applyAlignment="1">
      <alignment horizontal="left" vertical="center"/>
    </xf>
    <xf numFmtId="0" fontId="1" fillId="10" borderId="37" xfId="0" applyFont="1" applyFill="1" applyBorder="1" applyAlignment="1">
      <alignment horizontal="left" vertical="center"/>
    </xf>
    <xf numFmtId="3" fontId="2" fillId="10" borderId="12" xfId="0" applyNumberFormat="1" applyFont="1" applyFill="1" applyBorder="1" applyAlignment="1">
      <alignment horizontal="left" vertical="center"/>
    </xf>
    <xf numFmtId="170" fontId="2" fillId="10" borderId="12" xfId="0" applyNumberFormat="1" applyFont="1" applyFill="1" applyBorder="1" applyAlignment="1">
      <alignment horizontal="left" vertical="center"/>
    </xf>
    <xf numFmtId="165" fontId="2" fillId="10" borderId="12" xfId="0" applyNumberFormat="1" applyFont="1" applyFill="1" applyBorder="1" applyAlignment="1">
      <alignment horizontal="left" vertical="center"/>
    </xf>
    <xf numFmtId="165" fontId="2" fillId="10" borderId="11" xfId="0" applyNumberFormat="1" applyFont="1" applyFill="1" applyBorder="1" applyAlignment="1">
      <alignment horizontal="left" vertical="center"/>
    </xf>
    <xf numFmtId="165" fontId="2" fillId="10" borderId="37" xfId="0" applyNumberFormat="1" applyFont="1" applyFill="1" applyBorder="1" applyAlignment="1">
      <alignment horizontal="left" vertical="center"/>
    </xf>
    <xf numFmtId="165" fontId="2" fillId="10" borderId="15" xfId="0" applyNumberFormat="1" applyFont="1" applyFill="1" applyBorder="1" applyAlignment="1">
      <alignment horizontal="left" vertical="center"/>
    </xf>
    <xf numFmtId="44" fontId="2" fillId="10" borderId="4" xfId="2" applyFont="1" applyFill="1" applyBorder="1" applyAlignment="1">
      <alignment horizontal="center" vertical="center"/>
    </xf>
    <xf numFmtId="44" fontId="1" fillId="10" borderId="4" xfId="2" applyFont="1" applyFill="1" applyBorder="1" applyAlignment="1">
      <alignment horizontal="center" vertical="center"/>
    </xf>
    <xf numFmtId="44" fontId="2" fillId="10" borderId="6" xfId="2" applyFont="1" applyFill="1" applyBorder="1" applyAlignment="1">
      <alignment horizontal="center" vertical="center"/>
    </xf>
    <xf numFmtId="44" fontId="1" fillId="10" borderId="6" xfId="2" applyFont="1" applyFill="1" applyBorder="1" applyAlignment="1">
      <alignment horizontal="center" vertical="center"/>
    </xf>
    <xf numFmtId="44" fontId="2" fillId="10" borderId="39" xfId="2" applyFont="1" applyFill="1" applyBorder="1" applyAlignment="1">
      <alignment horizontal="center" vertical="center"/>
    </xf>
    <xf numFmtId="44" fontId="1" fillId="10" borderId="3" xfId="2" applyFont="1" applyFill="1" applyBorder="1" applyAlignment="1">
      <alignment horizontal="center" vertical="center"/>
    </xf>
    <xf numFmtId="44" fontId="1" fillId="10" borderId="17" xfId="2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 wrapText="1"/>
    </xf>
    <xf numFmtId="44" fontId="2" fillId="10" borderId="2" xfId="2" applyFont="1" applyFill="1" applyBorder="1" applyAlignment="1">
      <alignment horizontal="center" vertical="center"/>
    </xf>
    <xf numFmtId="44" fontId="1" fillId="10" borderId="39" xfId="2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44" fontId="2" fillId="10" borderId="4" xfId="0" applyNumberFormat="1" applyFont="1" applyFill="1" applyBorder="1" applyAlignment="1">
      <alignment horizontal="center" vertical="center"/>
    </xf>
    <xf numFmtId="44" fontId="2" fillId="10" borderId="6" xfId="0" applyNumberFormat="1" applyFont="1" applyFill="1" applyBorder="1" applyAlignment="1">
      <alignment horizontal="center" vertical="center"/>
    </xf>
    <xf numFmtId="44" fontId="1" fillId="10" borderId="3" xfId="0" applyNumberFormat="1" applyFont="1" applyFill="1" applyBorder="1" applyAlignment="1">
      <alignment horizontal="center" vertical="center"/>
    </xf>
    <xf numFmtId="44" fontId="1" fillId="10" borderId="17" xfId="0" applyNumberFormat="1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44" fontId="2" fillId="10" borderId="3" xfId="2" applyFont="1" applyFill="1" applyBorder="1" applyAlignment="1">
      <alignment horizontal="center" vertical="center"/>
    </xf>
    <xf numFmtId="44" fontId="2" fillId="10" borderId="17" xfId="2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3"/>
  <sheetViews>
    <sheetView tabSelected="1" zoomScale="80" zoomScaleNormal="80" zoomScaleSheetLayoutView="80" workbookViewId="0">
      <selection activeCell="W1" sqref="W1"/>
    </sheetView>
  </sheetViews>
  <sheetFormatPr defaultColWidth="11.26953125" defaultRowHeight="67.5" customHeight="1" x14ac:dyDescent="0.25"/>
  <cols>
    <col min="1" max="1" width="19.54296875" style="217" customWidth="1"/>
    <col min="2" max="2" width="11.26953125" style="217"/>
    <col min="3" max="4" width="11.36328125" style="217" bestFit="1" customWidth="1"/>
    <col min="5" max="5" width="12.6328125" style="217" bestFit="1" customWidth="1"/>
    <col min="6" max="6" width="11.36328125" style="218" bestFit="1" customWidth="1"/>
    <col min="7" max="7" width="11.54296875" style="217" bestFit="1" customWidth="1"/>
    <col min="8" max="8" width="11.36328125" style="341" bestFit="1" customWidth="1"/>
    <col min="9" max="10" width="13.81640625" style="341" bestFit="1" customWidth="1"/>
    <col min="11" max="14" width="11.36328125" style="217" bestFit="1" customWidth="1"/>
    <col min="15" max="16384" width="11.26953125" style="217"/>
  </cols>
  <sheetData>
    <row r="1" spans="1:17" ht="67.5" customHeight="1" thickBot="1" x14ac:dyDescent="0.3">
      <c r="A1" s="228" t="s">
        <v>1</v>
      </c>
      <c r="B1" s="228" t="s">
        <v>40</v>
      </c>
      <c r="C1" s="229" t="s">
        <v>6</v>
      </c>
      <c r="D1" s="230" t="s">
        <v>7</v>
      </c>
      <c r="E1" s="230" t="s">
        <v>8</v>
      </c>
      <c r="F1" s="229" t="s">
        <v>9</v>
      </c>
      <c r="G1" s="231" t="s">
        <v>10</v>
      </c>
      <c r="H1" s="328" t="s">
        <v>51</v>
      </c>
      <c r="I1" s="328" t="s">
        <v>50</v>
      </c>
      <c r="J1" s="328" t="s">
        <v>52</v>
      </c>
      <c r="K1" s="232" t="s">
        <v>2</v>
      </c>
      <c r="L1" s="230" t="s">
        <v>3</v>
      </c>
      <c r="M1" s="230" t="s">
        <v>4</v>
      </c>
      <c r="N1" s="230" t="s">
        <v>5</v>
      </c>
    </row>
    <row r="2" spans="1:17" ht="34.5" customHeight="1" thickBot="1" x14ac:dyDescent="0.3">
      <c r="A2" s="233" t="s">
        <v>54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5"/>
    </row>
    <row r="3" spans="1:17" s="218" customFormat="1" ht="67.5" customHeight="1" x14ac:dyDescent="0.25">
      <c r="A3" s="236" t="s">
        <v>13</v>
      </c>
      <c r="B3" s="236" t="s">
        <v>43</v>
      </c>
      <c r="C3" s="237">
        <v>53</v>
      </c>
      <c r="D3" s="238">
        <f>E3/C3</f>
        <v>10561.981132075472</v>
      </c>
      <c r="E3" s="239">
        <v>559785</v>
      </c>
      <c r="F3" s="240">
        <v>0.1336</v>
      </c>
      <c r="G3" s="241">
        <f t="shared" ref="G3:G9" si="0">SUM(E3*F3)</f>
        <v>74787.275999999998</v>
      </c>
      <c r="H3" s="329">
        <v>11.33</v>
      </c>
      <c r="I3" s="329">
        <f>H3*G3</f>
        <v>847339.83707999997</v>
      </c>
      <c r="J3" s="329">
        <f>1.33*I3</f>
        <v>1126961.9833164001</v>
      </c>
      <c r="K3" s="242">
        <v>118171.3376</v>
      </c>
      <c r="L3" s="243">
        <v>0</v>
      </c>
      <c r="M3" s="243">
        <f t="shared" ref="M3:M8" si="1">SUM(G3-K3)</f>
        <v>-43384.061600000001</v>
      </c>
      <c r="N3" s="243">
        <f t="shared" ref="N3:N9" si="2">SUM(G3-K3)</f>
        <v>-43384.061600000001</v>
      </c>
      <c r="Q3" s="219"/>
    </row>
    <row r="4" spans="1:17" s="218" customFormat="1" ht="67.5" customHeight="1" x14ac:dyDescent="0.25">
      <c r="A4" s="244" t="s">
        <v>14</v>
      </c>
      <c r="B4" s="244" t="s">
        <v>42</v>
      </c>
      <c r="C4" s="245">
        <v>53</v>
      </c>
      <c r="D4" s="246">
        <f>E4/C4</f>
        <v>807.33962264150944</v>
      </c>
      <c r="E4" s="246">
        <v>42789</v>
      </c>
      <c r="F4" s="240">
        <v>0.1336</v>
      </c>
      <c r="G4" s="241">
        <f t="shared" si="0"/>
        <v>5716.6103999999996</v>
      </c>
      <c r="H4" s="329">
        <v>11.33</v>
      </c>
      <c r="I4" s="329">
        <f t="shared" ref="I4:I10" si="3">H4*G4</f>
        <v>64769.195831999998</v>
      </c>
      <c r="J4" s="329">
        <f t="shared" ref="J4:J10" si="4">1.33*I4</f>
        <v>86143.030456559994</v>
      </c>
      <c r="K4" s="242">
        <v>5374.7280000000001</v>
      </c>
      <c r="L4" s="247">
        <v>0</v>
      </c>
      <c r="M4" s="243">
        <f t="shared" si="1"/>
        <v>341.88239999999951</v>
      </c>
      <c r="N4" s="243">
        <f t="shared" si="2"/>
        <v>341.88239999999951</v>
      </c>
      <c r="O4" s="219"/>
      <c r="P4" s="219"/>
    </row>
    <row r="5" spans="1:17" s="218" customFormat="1" ht="67.5" customHeight="1" x14ac:dyDescent="0.25">
      <c r="A5" s="248" t="s">
        <v>20</v>
      </c>
      <c r="B5" s="244" t="s">
        <v>44</v>
      </c>
      <c r="C5" s="249">
        <v>53</v>
      </c>
      <c r="D5" s="246">
        <v>815.4</v>
      </c>
      <c r="E5" s="246">
        <v>39097</v>
      </c>
      <c r="F5" s="247">
        <v>0.16700000000000001</v>
      </c>
      <c r="G5" s="241">
        <f t="shared" si="0"/>
        <v>6529.1990000000005</v>
      </c>
      <c r="H5" s="329">
        <v>11.33</v>
      </c>
      <c r="I5" s="329">
        <f t="shared" si="3"/>
        <v>73975.824670000002</v>
      </c>
      <c r="J5" s="329">
        <f t="shared" si="4"/>
        <v>98387.846811100011</v>
      </c>
      <c r="K5" s="242">
        <v>7752.4883800000007</v>
      </c>
      <c r="L5" s="247">
        <v>0</v>
      </c>
      <c r="M5" s="243">
        <f t="shared" si="1"/>
        <v>-1223.2893800000002</v>
      </c>
      <c r="N5" s="243">
        <f t="shared" si="2"/>
        <v>-1223.2893800000002</v>
      </c>
      <c r="P5" s="219"/>
    </row>
    <row r="6" spans="1:17" s="218" customFormat="1" ht="67.5" customHeight="1" x14ac:dyDescent="0.25">
      <c r="A6" s="248" t="s">
        <v>21</v>
      </c>
      <c r="B6" s="244" t="s">
        <v>44</v>
      </c>
      <c r="C6" s="249">
        <v>53</v>
      </c>
      <c r="D6" s="246">
        <f>E6/C6</f>
        <v>69.660377358490564</v>
      </c>
      <c r="E6" s="246">
        <v>3692</v>
      </c>
      <c r="F6" s="250">
        <v>8.3500000000000005E-2</v>
      </c>
      <c r="G6" s="241">
        <f t="shared" si="0"/>
        <v>308.28200000000004</v>
      </c>
      <c r="H6" s="329">
        <v>11.33</v>
      </c>
      <c r="I6" s="329">
        <f t="shared" si="3"/>
        <v>3492.8350600000003</v>
      </c>
      <c r="J6" s="329">
        <f t="shared" si="4"/>
        <v>4645.470629800001</v>
      </c>
      <c r="K6" s="242">
        <v>128.67350000000002</v>
      </c>
      <c r="L6" s="247">
        <v>0</v>
      </c>
      <c r="M6" s="243">
        <f t="shared" si="1"/>
        <v>179.60850000000002</v>
      </c>
      <c r="N6" s="243">
        <f t="shared" si="2"/>
        <v>179.60850000000002</v>
      </c>
      <c r="Q6" s="219"/>
    </row>
    <row r="7" spans="1:17" s="218" customFormat="1" ht="67.5" customHeight="1" x14ac:dyDescent="0.25">
      <c r="A7" s="216" t="s">
        <v>22</v>
      </c>
      <c r="B7" s="244" t="s">
        <v>48</v>
      </c>
      <c r="C7" s="249">
        <v>53</v>
      </c>
      <c r="D7" s="246">
        <f>E7/C7</f>
        <v>737.67924528301887</v>
      </c>
      <c r="E7" s="246">
        <v>39097</v>
      </c>
      <c r="F7" s="250">
        <v>8.3500000000000005E-2</v>
      </c>
      <c r="G7" s="241">
        <f t="shared" si="0"/>
        <v>3264.5995000000003</v>
      </c>
      <c r="H7" s="329">
        <v>11.33</v>
      </c>
      <c r="I7" s="329">
        <f t="shared" si="3"/>
        <v>36987.912335000001</v>
      </c>
      <c r="J7" s="329">
        <f t="shared" si="4"/>
        <v>49193.923405550006</v>
      </c>
      <c r="K7" s="242">
        <v>4797.9935000000005</v>
      </c>
      <c r="L7" s="247">
        <v>0</v>
      </c>
      <c r="M7" s="243">
        <f t="shared" si="1"/>
        <v>-1533.3940000000002</v>
      </c>
      <c r="N7" s="243">
        <f t="shared" si="2"/>
        <v>-1533.3940000000002</v>
      </c>
      <c r="Q7" s="219"/>
    </row>
    <row r="8" spans="1:17" s="218" customFormat="1" ht="67.5" customHeight="1" x14ac:dyDescent="0.3">
      <c r="A8" s="216" t="s">
        <v>23</v>
      </c>
      <c r="B8" s="244" t="s">
        <v>49</v>
      </c>
      <c r="C8" s="249">
        <v>53</v>
      </c>
      <c r="D8" s="246">
        <f>E8/C8</f>
        <v>88.521509433962251</v>
      </c>
      <c r="E8" s="246">
        <f>0.12*E7</f>
        <v>4691.6399999999994</v>
      </c>
      <c r="F8" s="247">
        <v>0.16700000000000001</v>
      </c>
      <c r="G8" s="241">
        <f t="shared" si="0"/>
        <v>783.50387999999998</v>
      </c>
      <c r="H8" s="329">
        <v>11.33</v>
      </c>
      <c r="I8" s="329">
        <f t="shared" si="3"/>
        <v>8877.0989604000006</v>
      </c>
      <c r="J8" s="329">
        <f t="shared" si="4"/>
        <v>11806.541617332001</v>
      </c>
      <c r="K8" s="242">
        <v>1149.2429844000001</v>
      </c>
      <c r="L8" s="247">
        <v>0</v>
      </c>
      <c r="M8" s="243">
        <f t="shared" si="1"/>
        <v>-365.73910440000009</v>
      </c>
      <c r="N8" s="243">
        <f t="shared" si="2"/>
        <v>-365.73910440000009</v>
      </c>
      <c r="P8" s="220"/>
      <c r="Q8" s="221"/>
    </row>
    <row r="9" spans="1:17" s="218" customFormat="1" ht="67.5" customHeight="1" thickBot="1" x14ac:dyDescent="0.3">
      <c r="A9" s="216" t="s">
        <v>24</v>
      </c>
      <c r="B9" s="244" t="s">
        <v>45</v>
      </c>
      <c r="C9" s="251">
        <v>53</v>
      </c>
      <c r="D9" s="252">
        <f>E9/C9</f>
        <v>737.67924528301887</v>
      </c>
      <c r="E9" s="252">
        <f>E5</f>
        <v>39097</v>
      </c>
      <c r="F9" s="253">
        <v>5.0099999999999999E-2</v>
      </c>
      <c r="G9" s="254">
        <f t="shared" si="0"/>
        <v>1958.7596999999998</v>
      </c>
      <c r="H9" s="323">
        <v>11.33</v>
      </c>
      <c r="I9" s="323">
        <f t="shared" si="3"/>
        <v>22192.747400999997</v>
      </c>
      <c r="J9" s="323">
        <f t="shared" si="4"/>
        <v>29516.354043329997</v>
      </c>
      <c r="K9" s="255">
        <v>1938.0988380000001</v>
      </c>
      <c r="L9" s="243">
        <v>0</v>
      </c>
      <c r="M9" s="247">
        <f>SUM(G9-K9)</f>
        <v>20.660861999999725</v>
      </c>
      <c r="N9" s="243">
        <f t="shared" si="2"/>
        <v>20.660861999999725</v>
      </c>
    </row>
    <row r="10" spans="1:17" s="218" customFormat="1" ht="67.5" customHeight="1" thickBot="1" x14ac:dyDescent="0.3">
      <c r="A10" s="256" t="s">
        <v>30</v>
      </c>
      <c r="B10" s="256"/>
      <c r="C10" s="228">
        <v>53</v>
      </c>
      <c r="D10" s="257">
        <f>SUM(D3:D9)</f>
        <v>13818.261132075473</v>
      </c>
      <c r="E10" s="258">
        <f>SUM(E3:E9)</f>
        <v>728248.64</v>
      </c>
      <c r="F10" s="259">
        <f>SUM(G10/E10)</f>
        <v>0.12818181229971129</v>
      </c>
      <c r="G10" s="260">
        <f>SUM(G3:G9)</f>
        <v>93348.230480000013</v>
      </c>
      <c r="H10" s="330">
        <v>11.33</v>
      </c>
      <c r="I10" s="326">
        <f t="shared" si="3"/>
        <v>1057635.4513384001</v>
      </c>
      <c r="J10" s="327">
        <f t="shared" si="4"/>
        <v>1406655.1502800724</v>
      </c>
      <c r="K10" s="261">
        <f>SUM(K3:K9)</f>
        <v>139312.56280240003</v>
      </c>
      <c r="L10" s="257">
        <f>SUM(L3:L9)</f>
        <v>0</v>
      </c>
      <c r="M10" s="257">
        <f>SUM(M3:M9)</f>
        <v>-45964.332322400005</v>
      </c>
      <c r="N10" s="257">
        <f>SUM(N3:N9)</f>
        <v>-45964.332322400005</v>
      </c>
    </row>
    <row r="11" spans="1:17" s="218" customFormat="1" ht="38.5" customHeight="1" thickBot="1" x14ac:dyDescent="0.3">
      <c r="A11" s="262" t="s">
        <v>41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7" s="218" customFormat="1" ht="67.5" customHeight="1" thickBot="1" x14ac:dyDescent="0.3">
      <c r="A12" s="228" t="s">
        <v>1</v>
      </c>
      <c r="B12" s="228"/>
      <c r="C12" s="229" t="s">
        <v>11</v>
      </c>
      <c r="D12" s="229" t="s">
        <v>12</v>
      </c>
      <c r="E12" s="229" t="s">
        <v>25</v>
      </c>
      <c r="F12" s="229" t="s">
        <v>26</v>
      </c>
      <c r="G12" s="265" t="s">
        <v>27</v>
      </c>
      <c r="H12" s="330"/>
      <c r="I12" s="331"/>
      <c r="J12" s="332"/>
      <c r="K12" s="266" t="s">
        <v>2</v>
      </c>
      <c r="L12" s="229" t="s">
        <v>3</v>
      </c>
      <c r="M12" s="229" t="s">
        <v>4</v>
      </c>
      <c r="N12" s="229" t="s">
        <v>5</v>
      </c>
      <c r="Q12" s="218">
        <v>93348.23</v>
      </c>
    </row>
    <row r="13" spans="1:17" s="218" customFormat="1" ht="67.5" customHeight="1" x14ac:dyDescent="0.25">
      <c r="A13" s="267" t="s">
        <v>28</v>
      </c>
      <c r="B13" s="267" t="s">
        <v>46</v>
      </c>
      <c r="C13" s="237">
        <v>53</v>
      </c>
      <c r="D13" s="238">
        <f>SUM(E13/C13)</f>
        <v>10561.981132075472</v>
      </c>
      <c r="E13" s="239">
        <f>E3</f>
        <v>559785</v>
      </c>
      <c r="F13" s="240">
        <v>3.3399999999999999E-2</v>
      </c>
      <c r="G13" s="241">
        <f>SUM(E13*F13)</f>
        <v>18696.819</v>
      </c>
      <c r="H13" s="321">
        <v>11.33</v>
      </c>
      <c r="I13" s="333">
        <f>H13*G13</f>
        <v>211834.95926999999</v>
      </c>
      <c r="J13" s="333">
        <f>1.33*I13</f>
        <v>281740.49582910002</v>
      </c>
      <c r="K13" s="242">
        <v>29542.8344</v>
      </c>
      <c r="L13" s="243">
        <v>0</v>
      </c>
      <c r="M13" s="243">
        <f>SUM(G13-K13)</f>
        <v>-10846.0154</v>
      </c>
      <c r="N13" s="243">
        <f>SUM(G13-K13)</f>
        <v>-10846.0154</v>
      </c>
      <c r="P13" s="219"/>
    </row>
    <row r="14" spans="1:17" s="218" customFormat="1" ht="67.5" customHeight="1" thickBot="1" x14ac:dyDescent="0.3">
      <c r="A14" s="268" t="s">
        <v>29</v>
      </c>
      <c r="B14" s="268" t="s">
        <v>46</v>
      </c>
      <c r="C14" s="245">
        <v>53</v>
      </c>
      <c r="D14" s="246">
        <f>E14/C14</f>
        <v>1545.0188679245282</v>
      </c>
      <c r="E14" s="246">
        <f>E4+E5</f>
        <v>81886</v>
      </c>
      <c r="F14" s="240">
        <v>3.3399999999999999E-2</v>
      </c>
      <c r="G14" s="241">
        <f>SUM(E14*F14)</f>
        <v>2734.9924000000001</v>
      </c>
      <c r="H14" s="323">
        <v>11.33</v>
      </c>
      <c r="I14" s="334">
        <f t="shared" ref="I14:I15" si="5">H14*G14</f>
        <v>30987.463892</v>
      </c>
      <c r="J14" s="334">
        <f t="shared" ref="J14:J15" si="6">1.33*I14</f>
        <v>41213.326976360004</v>
      </c>
      <c r="K14" s="269">
        <v>2897.2496000000001</v>
      </c>
      <c r="L14" s="247">
        <v>0</v>
      </c>
      <c r="M14" s="243">
        <f>SUM(G14-K14)</f>
        <v>-162.25720000000001</v>
      </c>
      <c r="N14" s="243">
        <f>SUM(G14-K14)</f>
        <v>-162.25720000000001</v>
      </c>
    </row>
    <row r="15" spans="1:17" s="218" customFormat="1" ht="67.5" customHeight="1" thickBot="1" x14ac:dyDescent="0.3">
      <c r="A15" s="256" t="s">
        <v>31</v>
      </c>
      <c r="B15" s="256"/>
      <c r="C15" s="228">
        <v>53</v>
      </c>
      <c r="D15" s="257">
        <f>SUM(D13:D14)</f>
        <v>12107</v>
      </c>
      <c r="E15" s="258">
        <f>SUM(E13:E14)</f>
        <v>641671</v>
      </c>
      <c r="F15" s="270">
        <f>SUM(G15/E15)</f>
        <v>3.3399999999999999E-2</v>
      </c>
      <c r="G15" s="271">
        <f>SUM(G13:G14)</f>
        <v>21431.811399999999</v>
      </c>
      <c r="H15" s="330">
        <v>11.33</v>
      </c>
      <c r="I15" s="335">
        <f t="shared" si="5"/>
        <v>242822.42316199999</v>
      </c>
      <c r="J15" s="336">
        <f t="shared" si="6"/>
        <v>322953.82280546002</v>
      </c>
      <c r="K15" s="261">
        <f>SUM(K13:K14)</f>
        <v>32440.083999999999</v>
      </c>
      <c r="L15" s="257">
        <f>SUM(L13:L14)</f>
        <v>0</v>
      </c>
      <c r="M15" s="257">
        <f>SUM(M13:M14)</f>
        <v>-11008.2726</v>
      </c>
      <c r="N15" s="257">
        <f>SUM(N13:N14)</f>
        <v>-11008.2726</v>
      </c>
    </row>
    <row r="16" spans="1:17" s="218" customFormat="1" ht="32" customHeight="1" thickBot="1" x14ac:dyDescent="0.3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4"/>
    </row>
    <row r="17" spans="1:19" s="218" customFormat="1" ht="67.5" customHeight="1" thickBot="1" x14ac:dyDescent="0.3">
      <c r="A17" s="275"/>
      <c r="B17" s="275" t="s">
        <v>40</v>
      </c>
      <c r="C17" s="276" t="s">
        <v>6</v>
      </c>
      <c r="D17" s="276" t="s">
        <v>7</v>
      </c>
      <c r="E17" s="276" t="s">
        <v>33</v>
      </c>
      <c r="F17" s="276" t="s">
        <v>9</v>
      </c>
      <c r="G17" s="277" t="s">
        <v>34</v>
      </c>
      <c r="H17" s="337"/>
      <c r="I17" s="337"/>
      <c r="J17" s="337"/>
      <c r="K17" s="275" t="s">
        <v>2</v>
      </c>
      <c r="L17" s="276" t="s">
        <v>3</v>
      </c>
      <c r="M17" s="276" t="s">
        <v>4</v>
      </c>
      <c r="N17" s="276" t="s">
        <v>5</v>
      </c>
      <c r="O17" s="219"/>
    </row>
    <row r="18" spans="1:19" s="218" customFormat="1" ht="67.5" customHeight="1" thickBot="1" x14ac:dyDescent="0.3">
      <c r="A18" s="278" t="s">
        <v>32</v>
      </c>
      <c r="B18" s="278"/>
      <c r="C18" s="229">
        <v>53</v>
      </c>
      <c r="D18" s="279">
        <f>SUM(E18/C18)</f>
        <v>25847.540377358491</v>
      </c>
      <c r="E18" s="280">
        <f>SUM(E10+E15)</f>
        <v>1369919.6400000001</v>
      </c>
      <c r="F18" s="281">
        <f>SUM(G18/E18)</f>
        <v>8.3785967095120997E-2</v>
      </c>
      <c r="G18" s="282">
        <f>SUM(G10+G15)</f>
        <v>114780.04188</v>
      </c>
      <c r="H18" s="330">
        <v>11.33</v>
      </c>
      <c r="I18" s="326">
        <f>H18*G18</f>
        <v>1300457.8745004002</v>
      </c>
      <c r="J18" s="327">
        <f>1.33*I18</f>
        <v>1729608.9730855322</v>
      </c>
      <c r="K18" s="283">
        <v>171752.64680240004</v>
      </c>
      <c r="L18" s="279">
        <f>SUM(L10+L15)</f>
        <v>0</v>
      </c>
      <c r="M18" s="279">
        <f>SUM(M10+M15)</f>
        <v>-56972.604922400002</v>
      </c>
      <c r="N18" s="279">
        <f>SUM(N10+N15)</f>
        <v>-56972.604922400002</v>
      </c>
    </row>
    <row r="19" spans="1:19" s="218" customFormat="1" ht="28" customHeight="1" thickBot="1" x14ac:dyDescent="0.3">
      <c r="A19" s="284"/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85"/>
    </row>
    <row r="20" spans="1:19" s="218" customFormat="1" ht="67.5" customHeight="1" thickBot="1" x14ac:dyDescent="0.3">
      <c r="A20" s="286" t="s">
        <v>1</v>
      </c>
      <c r="B20" s="286"/>
      <c r="C20" s="276" t="s">
        <v>6</v>
      </c>
      <c r="D20" s="276" t="s">
        <v>7</v>
      </c>
      <c r="E20" s="276" t="s">
        <v>8</v>
      </c>
      <c r="F20" s="276" t="s">
        <v>9</v>
      </c>
      <c r="G20" s="277" t="s">
        <v>10</v>
      </c>
      <c r="H20" s="338"/>
      <c r="I20" s="338"/>
      <c r="J20" s="338"/>
      <c r="K20" s="275" t="s">
        <v>2</v>
      </c>
      <c r="L20" s="276" t="s">
        <v>3</v>
      </c>
      <c r="M20" s="276" t="s">
        <v>4</v>
      </c>
      <c r="N20" s="276" t="s">
        <v>5</v>
      </c>
    </row>
    <row r="21" spans="1:19" s="218" customFormat="1" ht="40.5" customHeight="1" thickBot="1" x14ac:dyDescent="0.3">
      <c r="A21" s="287" t="s">
        <v>53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  <c r="L21" s="288"/>
      <c r="M21" s="288"/>
      <c r="N21" s="289"/>
    </row>
    <row r="22" spans="1:19" s="218" customFormat="1" ht="67.5" customHeight="1" thickBot="1" x14ac:dyDescent="0.3">
      <c r="A22" s="290" t="s">
        <v>13</v>
      </c>
      <c r="B22" s="290" t="s">
        <v>43</v>
      </c>
      <c r="C22" s="291">
        <f t="shared" ref="C22:C27" si="7">E22</f>
        <v>559785</v>
      </c>
      <c r="D22" s="239">
        <v>1</v>
      </c>
      <c r="E22" s="291">
        <f>E3</f>
        <v>559785</v>
      </c>
      <c r="F22" s="292">
        <v>3.3399999999999999E-2</v>
      </c>
      <c r="G22" s="293">
        <f t="shared" ref="G22:G27" si="8">SUM(E22*F22)</f>
        <v>18696.819</v>
      </c>
      <c r="H22" s="325">
        <v>7.25</v>
      </c>
      <c r="I22" s="339">
        <f>H22*G22</f>
        <v>135551.93774999998</v>
      </c>
      <c r="J22" s="340"/>
      <c r="K22" s="294">
        <v>29542.8344</v>
      </c>
      <c r="L22" s="295">
        <v>0</v>
      </c>
      <c r="M22" s="295">
        <f t="shared" ref="M22:M27" si="9">SUM(G22-K22)</f>
        <v>-10846.0154</v>
      </c>
      <c r="N22" s="295">
        <f t="shared" ref="N22:N27" si="10">SUM(G22-K22)</f>
        <v>-10846.0154</v>
      </c>
    </row>
    <row r="23" spans="1:19" s="218" customFormat="1" ht="67.5" customHeight="1" x14ac:dyDescent="0.25">
      <c r="A23" s="244" t="s">
        <v>14</v>
      </c>
      <c r="B23" s="244" t="s">
        <v>42</v>
      </c>
      <c r="C23" s="246">
        <f t="shared" si="7"/>
        <v>42789</v>
      </c>
      <c r="D23" s="246">
        <v>1</v>
      </c>
      <c r="E23" s="246">
        <f>E4</f>
        <v>42789</v>
      </c>
      <c r="F23" s="296">
        <v>1.67E-2</v>
      </c>
      <c r="G23" s="241">
        <f t="shared" si="8"/>
        <v>714.57629999999995</v>
      </c>
      <c r="H23" s="321">
        <v>7.25</v>
      </c>
      <c r="I23" s="321">
        <f t="shared" ref="I23:I28" si="11">H23*G23</f>
        <v>5180.678175</v>
      </c>
      <c r="J23" s="321"/>
      <c r="K23" s="269">
        <v>729.06458100000009</v>
      </c>
      <c r="L23" s="247">
        <v>0</v>
      </c>
      <c r="M23" s="243">
        <f t="shared" si="9"/>
        <v>-14.488281000000143</v>
      </c>
      <c r="N23" s="243">
        <f t="shared" si="10"/>
        <v>-14.488281000000143</v>
      </c>
      <c r="P23" s="219"/>
      <c r="S23" s="219"/>
    </row>
    <row r="24" spans="1:19" s="218" customFormat="1" ht="67.5" customHeight="1" x14ac:dyDescent="0.25">
      <c r="A24" s="297" t="s">
        <v>15</v>
      </c>
      <c r="B24" s="297" t="s">
        <v>47</v>
      </c>
      <c r="C24" s="246">
        <f t="shared" si="7"/>
        <v>15664</v>
      </c>
      <c r="D24" s="246">
        <v>1</v>
      </c>
      <c r="E24" s="246">
        <v>15664</v>
      </c>
      <c r="F24" s="296">
        <v>3.3399999999999999E-2</v>
      </c>
      <c r="G24" s="241">
        <f t="shared" si="8"/>
        <v>523.17759999999998</v>
      </c>
      <c r="H24" s="329">
        <v>7.25</v>
      </c>
      <c r="I24" s="329">
        <f t="shared" si="11"/>
        <v>3793.0375999999997</v>
      </c>
      <c r="J24" s="329"/>
      <c r="K24" s="269">
        <v>604.94079999999997</v>
      </c>
      <c r="L24" s="247">
        <v>0</v>
      </c>
      <c r="M24" s="243">
        <f t="shared" si="9"/>
        <v>-81.763199999999983</v>
      </c>
      <c r="N24" s="243">
        <f t="shared" si="10"/>
        <v>-81.763199999999983</v>
      </c>
    </row>
    <row r="25" spans="1:19" s="218" customFormat="1" ht="67.5" customHeight="1" x14ac:dyDescent="0.25">
      <c r="A25" s="297" t="s">
        <v>16</v>
      </c>
      <c r="B25" s="297" t="s">
        <v>47</v>
      </c>
      <c r="C25" s="246">
        <f t="shared" si="7"/>
        <v>2898</v>
      </c>
      <c r="D25" s="246">
        <v>1</v>
      </c>
      <c r="E25" s="246">
        <v>2898</v>
      </c>
      <c r="F25" s="245">
        <v>3.3399999999999999E-2</v>
      </c>
      <c r="G25" s="241">
        <f t="shared" si="8"/>
        <v>96.793199999999999</v>
      </c>
      <c r="H25" s="329">
        <v>7.25</v>
      </c>
      <c r="I25" s="329">
        <f t="shared" si="11"/>
        <v>701.75069999999994</v>
      </c>
      <c r="J25" s="329"/>
      <c r="K25" s="269">
        <v>228.75659999999999</v>
      </c>
      <c r="L25" s="247">
        <v>0</v>
      </c>
      <c r="M25" s="243">
        <f t="shared" si="9"/>
        <v>-131.96339999999998</v>
      </c>
      <c r="N25" s="243">
        <f t="shared" si="10"/>
        <v>-131.96339999999998</v>
      </c>
    </row>
    <row r="26" spans="1:19" s="218" customFormat="1" ht="67.5" customHeight="1" x14ac:dyDescent="0.25">
      <c r="A26" s="248" t="s">
        <v>20</v>
      </c>
      <c r="B26" s="244" t="s">
        <v>44</v>
      </c>
      <c r="C26" s="246">
        <f t="shared" si="7"/>
        <v>39097</v>
      </c>
      <c r="D26" s="246">
        <v>1</v>
      </c>
      <c r="E26" s="246">
        <f>E5</f>
        <v>39097</v>
      </c>
      <c r="F26" s="296">
        <v>1.67E-2</v>
      </c>
      <c r="G26" s="241">
        <f t="shared" si="8"/>
        <v>652.91989999999998</v>
      </c>
      <c r="H26" s="329">
        <v>7.25</v>
      </c>
      <c r="I26" s="329">
        <f t="shared" si="11"/>
        <v>4733.6692750000002</v>
      </c>
      <c r="J26" s="329"/>
      <c r="K26" s="269">
        <v>707.2805042</v>
      </c>
      <c r="L26" s="247">
        <v>0</v>
      </c>
      <c r="M26" s="243">
        <f t="shared" si="9"/>
        <v>-54.360604200000012</v>
      </c>
      <c r="N26" s="243">
        <f t="shared" si="10"/>
        <v>-54.360604200000012</v>
      </c>
    </row>
    <row r="27" spans="1:19" s="218" customFormat="1" ht="67.5" customHeight="1" thickBot="1" x14ac:dyDescent="0.3">
      <c r="A27" s="268" t="s">
        <v>38</v>
      </c>
      <c r="B27" s="244" t="s">
        <v>44</v>
      </c>
      <c r="C27" s="246">
        <f t="shared" si="7"/>
        <v>3692</v>
      </c>
      <c r="D27" s="246">
        <v>1</v>
      </c>
      <c r="E27" s="246">
        <f>E6</f>
        <v>3692</v>
      </c>
      <c r="F27" s="296">
        <v>1.67E-2</v>
      </c>
      <c r="G27" s="241">
        <f t="shared" si="8"/>
        <v>61.656399999999998</v>
      </c>
      <c r="H27" s="323">
        <v>7.25</v>
      </c>
      <c r="I27" s="323">
        <f t="shared" si="11"/>
        <v>447.00889999999998</v>
      </c>
      <c r="J27" s="323"/>
      <c r="K27" s="269">
        <v>21.767102000000001</v>
      </c>
      <c r="L27" s="247">
        <v>0</v>
      </c>
      <c r="M27" s="243">
        <f t="shared" si="9"/>
        <v>39.889297999999997</v>
      </c>
      <c r="N27" s="243">
        <f t="shared" si="10"/>
        <v>39.889297999999997</v>
      </c>
    </row>
    <row r="28" spans="1:19" s="218" customFormat="1" ht="67.5" customHeight="1" thickBot="1" x14ac:dyDescent="0.3">
      <c r="A28" s="256" t="s">
        <v>39</v>
      </c>
      <c r="B28" s="256"/>
      <c r="C28" s="298">
        <f>SUM(C22)</f>
        <v>559785</v>
      </c>
      <c r="D28" s="299">
        <f>SUM(E28/C28)</f>
        <v>1.186035710138714</v>
      </c>
      <c r="E28" s="258">
        <f>SUM(E22:E27)</f>
        <v>663925</v>
      </c>
      <c r="F28" s="300">
        <f>SUM(G28/E28)</f>
        <v>3.1247418609029635E-2</v>
      </c>
      <c r="G28" s="271">
        <f>SUM(G22:G27)</f>
        <v>20745.9424</v>
      </c>
      <c r="H28" s="330">
        <v>7.25</v>
      </c>
      <c r="I28" s="326">
        <f t="shared" si="11"/>
        <v>150408.08240000001</v>
      </c>
      <c r="J28" s="327">
        <f>1.33*I28</f>
        <v>200042.74959200004</v>
      </c>
      <c r="K28" s="261">
        <f>SUM(K22:K27)</f>
        <v>31834.643987200001</v>
      </c>
      <c r="L28" s="257">
        <f>SUM(L22:L27)</f>
        <v>0</v>
      </c>
      <c r="M28" s="257">
        <f>SUM(M22:M27)</f>
        <v>-11088.701587199999</v>
      </c>
      <c r="N28" s="257">
        <f>SUM(N22:N27)</f>
        <v>-11088.701587199999</v>
      </c>
    </row>
    <row r="29" spans="1:19" s="218" customFormat="1" ht="36.5" customHeight="1" thickBot="1" x14ac:dyDescent="0.3">
      <c r="A29" s="284" t="s">
        <v>36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  <c r="M29" s="234"/>
      <c r="N29" s="285"/>
    </row>
    <row r="30" spans="1:19" s="218" customFormat="1" ht="67.5" customHeight="1" x14ac:dyDescent="0.25">
      <c r="A30" s="301" t="s">
        <v>0</v>
      </c>
      <c r="B30" s="302"/>
      <c r="C30" s="303">
        <v>53</v>
      </c>
      <c r="D30" s="237"/>
      <c r="E30" s="243">
        <f>SUM(E18)</f>
        <v>1369919.6400000001</v>
      </c>
      <c r="F30" s="237"/>
      <c r="G30" s="304">
        <f>SUM(G18)</f>
        <v>114780.04188</v>
      </c>
      <c r="H30" s="321">
        <v>11.33</v>
      </c>
      <c r="I30" s="321">
        <f>H30*G30</f>
        <v>1300457.8745004002</v>
      </c>
      <c r="J30" s="322">
        <f>1.33*I30</f>
        <v>1729608.9730855322</v>
      </c>
      <c r="K30" s="305">
        <f>SUM(K18)</f>
        <v>171752.64680240004</v>
      </c>
      <c r="L30" s="243">
        <f>SUM(L18)</f>
        <v>0</v>
      </c>
      <c r="M30" s="243">
        <f>SUM(M18)</f>
        <v>-56972.604922400002</v>
      </c>
      <c r="N30" s="306">
        <f>SUM(N18)</f>
        <v>-56972.604922400002</v>
      </c>
    </row>
    <row r="31" spans="1:19" s="218" customFormat="1" ht="67.5" customHeight="1" thickBot="1" x14ac:dyDescent="0.3">
      <c r="A31" s="307" t="s">
        <v>35</v>
      </c>
      <c r="B31" s="308"/>
      <c r="C31" s="309">
        <f>SUM(C28)</f>
        <v>559785</v>
      </c>
      <c r="D31" s="245"/>
      <c r="E31" s="310">
        <f>SUM(E28)</f>
        <v>663925</v>
      </c>
      <c r="F31" s="245"/>
      <c r="G31" s="311">
        <f>SUM(G28)</f>
        <v>20745.9424</v>
      </c>
      <c r="H31" s="323">
        <v>7.25</v>
      </c>
      <c r="I31" s="323">
        <f>H31*G31</f>
        <v>150408.08240000001</v>
      </c>
      <c r="J31" s="324">
        <f>1.33*I31</f>
        <v>200042.74959200004</v>
      </c>
      <c r="K31" s="269">
        <f>SUM(K28)</f>
        <v>31834.643987200001</v>
      </c>
      <c r="L31" s="247">
        <f>SUM(L28)</f>
        <v>0</v>
      </c>
      <c r="M31" s="247">
        <f>SUM(M28)</f>
        <v>-11088.701587199999</v>
      </c>
      <c r="N31" s="312">
        <f>SUM(N28)</f>
        <v>-11088.701587199999</v>
      </c>
    </row>
    <row r="32" spans="1:19" s="218" customFormat="1" ht="67.5" customHeight="1" thickTop="1" thickBot="1" x14ac:dyDescent="0.3">
      <c r="A32" s="313" t="s">
        <v>37</v>
      </c>
      <c r="B32" s="314"/>
      <c r="C32" s="315">
        <f>SUM(C30:C31)</f>
        <v>559838</v>
      </c>
      <c r="D32" s="316">
        <f>SUM(E32/C32)</f>
        <v>3.6329163793811783</v>
      </c>
      <c r="E32" s="317">
        <f>SUM(E30:E31)</f>
        <v>2033844.6400000001</v>
      </c>
      <c r="F32" s="316">
        <f>SUM(G32/E32)</f>
        <v>6.663536713404028E-2</v>
      </c>
      <c r="G32" s="318">
        <f>SUM(G30:G31)</f>
        <v>135525.98428</v>
      </c>
      <c r="H32" s="325"/>
      <c r="I32" s="326">
        <f>I30+I31</f>
        <v>1450865.9569004001</v>
      </c>
      <c r="J32" s="327">
        <f>J30+J31</f>
        <v>1929651.7226775321</v>
      </c>
      <c r="K32" s="319">
        <f>SUM(K30:K31)</f>
        <v>203587.29078960003</v>
      </c>
      <c r="L32" s="317">
        <f>SUM(L30:L31)</f>
        <v>0</v>
      </c>
      <c r="M32" s="317">
        <f>SUM(M30:M31)</f>
        <v>-68061.306509600006</v>
      </c>
      <c r="N32" s="320">
        <f>SUM(N30:N31)</f>
        <v>-68061.306509600006</v>
      </c>
    </row>
    <row r="33" spans="1:7" ht="67.5" customHeight="1" thickTop="1" x14ac:dyDescent="0.25">
      <c r="A33" s="222"/>
      <c r="B33" s="222"/>
      <c r="C33" s="223"/>
      <c r="D33" s="222"/>
      <c r="E33" s="222"/>
      <c r="F33" s="224"/>
      <c r="G33" s="222"/>
    </row>
    <row r="34" spans="1:7" ht="67.5" customHeight="1" x14ac:dyDescent="0.3">
      <c r="A34" s="225"/>
      <c r="B34" s="225"/>
      <c r="C34" s="223"/>
      <c r="D34" s="222"/>
      <c r="E34" s="226"/>
      <c r="F34" s="224"/>
      <c r="G34" s="226"/>
    </row>
    <row r="43" spans="1:7" ht="67.5" customHeight="1" x14ac:dyDescent="0.25">
      <c r="E43" s="227"/>
    </row>
  </sheetData>
  <mergeCells count="6">
    <mergeCell ref="A2:N2"/>
    <mergeCell ref="A11:N11"/>
    <mergeCell ref="A16:N16"/>
    <mergeCell ref="A19:N19"/>
    <mergeCell ref="A21:N21"/>
    <mergeCell ref="A29:N29"/>
  </mergeCells>
  <pageMargins left="0.45" right="0.45" top="0.5" bottom="0.5" header="0.3" footer="0.3"/>
  <pageSetup scale="8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rowBreaks count="1" manualBreakCount="1">
    <brk id="18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opLeftCell="B16" zoomScale="82" zoomScaleNormal="82" zoomScaleSheetLayoutView="80" workbookViewId="0">
      <selection activeCell="I22" sqref="I22"/>
    </sheetView>
  </sheetViews>
  <sheetFormatPr defaultRowHeight="12.5" x14ac:dyDescent="0.25"/>
  <cols>
    <col min="1" max="1" width="44.26953125" customWidth="1"/>
    <col min="2" max="2" width="22.81640625" customWidth="1"/>
    <col min="3" max="3" width="12" customWidth="1"/>
    <col min="4" max="4" width="14.1796875" customWidth="1"/>
    <col min="5" max="5" width="13.7265625" customWidth="1"/>
    <col min="6" max="6" width="12.1796875" customWidth="1"/>
    <col min="7" max="7" width="18.7265625" bestFit="1" customWidth="1"/>
    <col min="8" max="8" width="9.1796875" customWidth="1"/>
    <col min="9" max="9" width="13.81640625" customWidth="1"/>
    <col min="10" max="10" width="12.453125" customWidth="1"/>
    <col min="11" max="11" width="13.453125" customWidth="1"/>
    <col min="12" max="12" width="12" customWidth="1"/>
    <col min="13" max="14" width="10.54296875" bestFit="1" customWidth="1"/>
    <col min="15" max="15" width="11.54296875" bestFit="1" customWidth="1"/>
    <col min="17" max="17" width="9.54296875" bestFit="1" customWidth="1"/>
  </cols>
  <sheetData>
    <row r="1" spans="1:15" ht="35" thickBot="1" x14ac:dyDescent="0.3">
      <c r="A1" s="7" t="s">
        <v>1</v>
      </c>
      <c r="B1" s="7" t="s">
        <v>40</v>
      </c>
      <c r="C1" s="114" t="s">
        <v>6</v>
      </c>
      <c r="D1" s="8" t="s">
        <v>7</v>
      </c>
      <c r="E1" s="8" t="s">
        <v>8</v>
      </c>
      <c r="F1" s="8" t="s">
        <v>9</v>
      </c>
      <c r="G1" s="9" t="s">
        <v>10</v>
      </c>
      <c r="H1" s="5"/>
      <c r="I1" s="23" t="s">
        <v>2</v>
      </c>
      <c r="J1" s="10" t="s">
        <v>3</v>
      </c>
      <c r="K1" s="10" t="s">
        <v>4</v>
      </c>
      <c r="L1" s="10" t="s">
        <v>5</v>
      </c>
    </row>
    <row r="2" spans="1:15" ht="30" customHeight="1" thickBot="1" x14ac:dyDescent="0.3">
      <c r="A2" s="24" t="s">
        <v>17</v>
      </c>
      <c r="B2" s="38"/>
      <c r="C2" s="210"/>
      <c r="D2" s="11"/>
      <c r="E2" s="11"/>
      <c r="F2" s="11"/>
      <c r="G2" s="11"/>
      <c r="H2" s="17"/>
      <c r="I2" s="12"/>
      <c r="J2" s="12"/>
      <c r="K2" s="12"/>
      <c r="L2" s="18"/>
    </row>
    <row r="3" spans="1:15" s="50" customFormat="1" ht="30" customHeight="1" thickBot="1" x14ac:dyDescent="0.3">
      <c r="A3" s="25" t="s">
        <v>18</v>
      </c>
      <c r="B3" s="39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5" s="50" customFormat="1" ht="30" customHeight="1" x14ac:dyDescent="0.25">
      <c r="A4" s="53" t="s">
        <v>13</v>
      </c>
      <c r="B4" s="200" t="s">
        <v>43</v>
      </c>
      <c r="C4" s="54">
        <v>53</v>
      </c>
      <c r="D4" s="55">
        <v>11563.25</v>
      </c>
      <c r="E4" s="56">
        <f>D4*C4</f>
        <v>612852.25</v>
      </c>
      <c r="F4" s="57">
        <v>0.13333</v>
      </c>
      <c r="G4" s="58">
        <f t="shared" ref="G4:G10" si="0">SUM(E4*F4)</f>
        <v>81711.590492500007</v>
      </c>
      <c r="H4" s="59"/>
      <c r="I4" s="58">
        <v>122339.07478000001</v>
      </c>
      <c r="J4" s="61">
        <v>0</v>
      </c>
      <c r="K4" s="61">
        <f t="shared" ref="K4:K9" si="1">SUM(G4-I4)</f>
        <v>-40627.484287500003</v>
      </c>
      <c r="L4" s="61">
        <f t="shared" ref="L4:L10" si="2">SUM(G4-I4)</f>
        <v>-40627.484287500003</v>
      </c>
      <c r="O4" s="62"/>
    </row>
    <row r="5" spans="1:15" s="214" customFormat="1" ht="30" customHeight="1" x14ac:dyDescent="0.25">
      <c r="A5" s="63" t="s">
        <v>14</v>
      </c>
      <c r="B5" s="201" t="s">
        <v>42</v>
      </c>
      <c r="C5" s="64">
        <v>53</v>
      </c>
      <c r="D5" s="65">
        <f>E5/C5</f>
        <v>2118.0566037735848</v>
      </c>
      <c r="E5" s="65">
        <v>112257</v>
      </c>
      <c r="F5" s="66">
        <v>0.13333</v>
      </c>
      <c r="G5" s="58">
        <f t="shared" si="0"/>
        <v>14967.22581</v>
      </c>
      <c r="H5" s="59"/>
      <c r="I5" s="58">
        <v>5832.2541900000006</v>
      </c>
      <c r="J5" s="68">
        <v>0</v>
      </c>
      <c r="K5" s="61">
        <f t="shared" si="1"/>
        <v>9134.9716200000003</v>
      </c>
      <c r="L5" s="61">
        <f t="shared" si="2"/>
        <v>9134.9716200000003</v>
      </c>
      <c r="M5" s="215"/>
      <c r="N5" s="215"/>
    </row>
    <row r="6" spans="1:15" s="50" customFormat="1" ht="30" customHeight="1" x14ac:dyDescent="0.25">
      <c r="A6" s="36" t="s">
        <v>20</v>
      </c>
      <c r="B6" s="201" t="s">
        <v>44</v>
      </c>
      <c r="C6" s="69">
        <v>53</v>
      </c>
      <c r="D6" s="65">
        <v>815.4</v>
      </c>
      <c r="E6" s="65">
        <f>D6*C6</f>
        <v>43216.2</v>
      </c>
      <c r="F6" s="66">
        <v>0.16667000000000001</v>
      </c>
      <c r="G6" s="58">
        <f t="shared" si="0"/>
        <v>7202.8440540000001</v>
      </c>
      <c r="H6" s="59"/>
      <c r="I6" s="58">
        <v>7072.9747900000002</v>
      </c>
      <c r="J6" s="68">
        <v>0</v>
      </c>
      <c r="K6" s="61">
        <f t="shared" si="1"/>
        <v>129.86926399999993</v>
      </c>
      <c r="L6" s="61">
        <f t="shared" si="2"/>
        <v>129.86926399999993</v>
      </c>
      <c r="N6" s="62"/>
    </row>
    <row r="7" spans="1:15" s="50" customFormat="1" ht="30" customHeight="1" x14ac:dyDescent="0.25">
      <c r="A7" s="36" t="s">
        <v>21</v>
      </c>
      <c r="B7" s="201" t="s">
        <v>44</v>
      </c>
      <c r="C7" s="69">
        <v>53</v>
      </c>
      <c r="D7" s="65">
        <v>1302.6600000000001</v>
      </c>
      <c r="E7" s="65">
        <f>D7*C7</f>
        <v>69040.98000000001</v>
      </c>
      <c r="F7" s="66">
        <v>8.3330000000000001E-2</v>
      </c>
      <c r="G7" s="58">
        <f t="shared" si="0"/>
        <v>5753.1848634000007</v>
      </c>
      <c r="H7" s="59"/>
      <c r="I7" s="58">
        <v>108.82898</v>
      </c>
      <c r="J7" s="68">
        <v>0</v>
      </c>
      <c r="K7" s="61">
        <f t="shared" si="1"/>
        <v>5644.3558834000005</v>
      </c>
      <c r="L7" s="61">
        <f t="shared" si="2"/>
        <v>5644.3558834000005</v>
      </c>
      <c r="O7" s="62"/>
    </row>
    <row r="8" spans="1:15" s="50" customFormat="1" ht="30" customHeight="1" x14ac:dyDescent="0.25">
      <c r="A8" s="37" t="s">
        <v>22</v>
      </c>
      <c r="B8" s="201" t="s">
        <v>48</v>
      </c>
      <c r="C8" s="69">
        <v>53</v>
      </c>
      <c r="D8" s="65">
        <f>E8/C8</f>
        <v>815.4</v>
      </c>
      <c r="E8" s="65">
        <v>43216.2</v>
      </c>
      <c r="F8" s="66">
        <v>8.3330000000000001E-2</v>
      </c>
      <c r="G8" s="58">
        <f t="shared" si="0"/>
        <v>3601.205946</v>
      </c>
      <c r="H8" s="59"/>
      <c r="I8" s="58">
        <v>3536.2752100000002</v>
      </c>
      <c r="J8" s="68">
        <v>0</v>
      </c>
      <c r="K8" s="61">
        <f t="shared" si="1"/>
        <v>64.930735999999797</v>
      </c>
      <c r="L8" s="61">
        <f t="shared" si="2"/>
        <v>64.930735999999797</v>
      </c>
      <c r="O8" s="62"/>
    </row>
    <row r="9" spans="1:15" s="50" customFormat="1" ht="26" x14ac:dyDescent="0.3">
      <c r="A9" s="37" t="s">
        <v>23</v>
      </c>
      <c r="B9" s="201" t="s">
        <v>49</v>
      </c>
      <c r="C9" s="69">
        <v>53</v>
      </c>
      <c r="D9" s="65">
        <f>E9/C9</f>
        <v>97.847999999999985</v>
      </c>
      <c r="E9" s="65">
        <f>0.12*E8</f>
        <v>5185.9439999999995</v>
      </c>
      <c r="F9" s="66">
        <v>0.16667000000000001</v>
      </c>
      <c r="G9" s="58">
        <f t="shared" si="0"/>
        <v>864.34128648000001</v>
      </c>
      <c r="H9" s="59"/>
      <c r="I9" s="58">
        <v>848.68364000000008</v>
      </c>
      <c r="J9" s="68">
        <v>0</v>
      </c>
      <c r="K9" s="61">
        <f t="shared" si="1"/>
        <v>15.657646479999926</v>
      </c>
      <c r="L9" s="61">
        <f t="shared" si="2"/>
        <v>15.657646479999926</v>
      </c>
      <c r="N9" s="70"/>
      <c r="O9" s="71"/>
    </row>
    <row r="10" spans="1:15" s="50" customFormat="1" ht="26.5" thickBot="1" x14ac:dyDescent="0.3">
      <c r="A10" s="37" t="s">
        <v>24</v>
      </c>
      <c r="B10" s="201" t="s">
        <v>45</v>
      </c>
      <c r="C10" s="72">
        <v>53</v>
      </c>
      <c r="D10" s="73">
        <f>E10/C10</f>
        <v>815.4</v>
      </c>
      <c r="E10" s="73">
        <v>43216.2</v>
      </c>
      <c r="F10" s="74">
        <v>4.1667000000000003E-2</v>
      </c>
      <c r="G10" s="75">
        <f t="shared" si="0"/>
        <v>1800.6894053999999</v>
      </c>
      <c r="H10" s="59"/>
      <c r="I10" s="75">
        <v>1768.222479</v>
      </c>
      <c r="J10" s="61">
        <v>0</v>
      </c>
      <c r="K10" s="68">
        <f>SUM(G10-I10)</f>
        <v>32.46692639999992</v>
      </c>
      <c r="L10" s="61">
        <f t="shared" si="2"/>
        <v>32.46692639999992</v>
      </c>
    </row>
    <row r="11" spans="1:15" s="50" customFormat="1" ht="30" customHeight="1" thickBot="1" x14ac:dyDescent="0.3">
      <c r="A11" s="76" t="s">
        <v>30</v>
      </c>
      <c r="B11" s="76"/>
      <c r="C11" s="77">
        <v>53</v>
      </c>
      <c r="D11" s="78">
        <f>SUM(D4:D10)</f>
        <v>17528.014603773587</v>
      </c>
      <c r="E11" s="79">
        <f>SUM(E4:E10)</f>
        <v>928984.77399999986</v>
      </c>
      <c r="F11" s="80">
        <f>SUM(G11/E11)</f>
        <v>0.12476101342192723</v>
      </c>
      <c r="G11" s="81">
        <f>SUM(G4:G10)</f>
        <v>115901.08185778002</v>
      </c>
      <c r="H11" s="82"/>
      <c r="I11" s="83">
        <f>SUM(I4:I10)</f>
        <v>141506.31406899999</v>
      </c>
      <c r="J11" s="78">
        <f>SUM(J4:J10)</f>
        <v>0</v>
      </c>
      <c r="K11" s="78">
        <f>SUM(K4:K10)</f>
        <v>-25605.232211220005</v>
      </c>
      <c r="L11" s="78">
        <f>SUM(L4:L10)</f>
        <v>-25605.232211220005</v>
      </c>
    </row>
    <row r="12" spans="1:15" s="50" customFormat="1" ht="30" customHeight="1" thickBot="1" x14ac:dyDescent="0.3">
      <c r="A12" s="26" t="s">
        <v>41</v>
      </c>
      <c r="B12" s="40"/>
      <c r="C12" s="28"/>
      <c r="D12" s="44"/>
      <c r="E12" s="45"/>
      <c r="F12" s="46"/>
      <c r="G12" s="27"/>
      <c r="H12" s="47"/>
      <c r="I12" s="48"/>
      <c r="J12" s="28"/>
      <c r="K12" s="29"/>
      <c r="L12" s="49"/>
    </row>
    <row r="13" spans="1:15" s="50" customFormat="1" ht="35" thickBot="1" x14ac:dyDescent="0.3">
      <c r="A13" s="32" t="s">
        <v>1</v>
      </c>
      <c r="B13" s="32"/>
      <c r="C13" s="84" t="s">
        <v>11</v>
      </c>
      <c r="D13" s="84" t="s">
        <v>12</v>
      </c>
      <c r="E13" s="84" t="s">
        <v>25</v>
      </c>
      <c r="F13" s="84" t="s">
        <v>26</v>
      </c>
      <c r="G13" s="85" t="s">
        <v>27</v>
      </c>
      <c r="H13" s="33"/>
      <c r="I13" s="86" t="s">
        <v>2</v>
      </c>
      <c r="J13" s="84" t="s">
        <v>3</v>
      </c>
      <c r="K13" s="84" t="s">
        <v>4</v>
      </c>
      <c r="L13" s="84" t="s">
        <v>5</v>
      </c>
    </row>
    <row r="14" spans="1:15" s="50" customFormat="1" ht="30" customHeight="1" x14ac:dyDescent="0.25">
      <c r="A14" s="34" t="s">
        <v>28</v>
      </c>
      <c r="B14" s="202" t="s">
        <v>46</v>
      </c>
      <c r="C14" s="87">
        <v>53</v>
      </c>
      <c r="D14" s="88">
        <f>SUM(E14/C14)</f>
        <v>11563.25</v>
      </c>
      <c r="E14" s="89">
        <f>E4</f>
        <v>612852.25</v>
      </c>
      <c r="F14" s="90">
        <v>3.3329999999999999E-2</v>
      </c>
      <c r="G14" s="91">
        <f>SUM(E14*F14)</f>
        <v>20426.365492499997</v>
      </c>
      <c r="H14" s="92"/>
      <c r="I14" s="93">
        <v>22930.504000000001</v>
      </c>
      <c r="J14" s="94">
        <v>0</v>
      </c>
      <c r="K14" s="94">
        <f>SUM(G14-I14)</f>
        <v>-2504.1385075000035</v>
      </c>
      <c r="L14" s="94">
        <f>SUM(G14-I14)</f>
        <v>-2504.1385075000035</v>
      </c>
      <c r="N14" s="62"/>
    </row>
    <row r="15" spans="1:15" s="50" customFormat="1" ht="30" customHeight="1" thickBot="1" x14ac:dyDescent="0.3">
      <c r="A15" s="35" t="s">
        <v>29</v>
      </c>
      <c r="B15" s="203" t="s">
        <v>46</v>
      </c>
      <c r="C15" s="95">
        <v>53</v>
      </c>
      <c r="D15" s="96">
        <f>E15/C15</f>
        <v>2933.4566037735849</v>
      </c>
      <c r="E15" s="96">
        <f>E5+E6</f>
        <v>155473.20000000001</v>
      </c>
      <c r="F15" s="97">
        <v>3.3329999999999999E-2</v>
      </c>
      <c r="G15" s="91">
        <f>SUM(E15*F15)</f>
        <v>5181.9217559999997</v>
      </c>
      <c r="H15" s="92"/>
      <c r="I15" s="98">
        <v>3395.6990000000001</v>
      </c>
      <c r="J15" s="99">
        <v>0</v>
      </c>
      <c r="K15" s="94">
        <f>SUM(G15-I15)</f>
        <v>1786.2227559999997</v>
      </c>
      <c r="L15" s="94">
        <f>SUM(G15-I15)</f>
        <v>1786.2227559999997</v>
      </c>
    </row>
    <row r="16" spans="1:15" s="50" customFormat="1" ht="30" customHeight="1" thickBot="1" x14ac:dyDescent="0.3">
      <c r="A16" s="100" t="s">
        <v>31</v>
      </c>
      <c r="B16" s="100"/>
      <c r="C16" s="101">
        <v>53</v>
      </c>
      <c r="D16" s="102">
        <f>SUM(D14:D15)</f>
        <v>14496.706603773586</v>
      </c>
      <c r="E16" s="103">
        <f>SUM(E14:E15)</f>
        <v>768325.45</v>
      </c>
      <c r="F16" s="104">
        <f>SUM(G16/E16)</f>
        <v>3.3329999999999999E-2</v>
      </c>
      <c r="G16" s="105">
        <f>SUM(G14:G15)</f>
        <v>25608.287248499997</v>
      </c>
      <c r="H16" s="106"/>
      <c r="I16" s="107">
        <f>SUM(I14:I15)</f>
        <v>26326.203000000001</v>
      </c>
      <c r="J16" s="102">
        <f>SUM(J14:J15)</f>
        <v>0</v>
      </c>
      <c r="K16" s="102">
        <f>SUM(K14:K15)</f>
        <v>-717.91575150000381</v>
      </c>
      <c r="L16" s="102">
        <f>SUM(L14:L15)</f>
        <v>-717.91575150000381</v>
      </c>
    </row>
    <row r="17" spans="1:17" s="50" customFormat="1" ht="24" customHeight="1" thickBot="1" x14ac:dyDescent="0.3">
      <c r="A17" s="108"/>
      <c r="B17" s="108"/>
      <c r="C17" s="109"/>
      <c r="D17" s="110"/>
      <c r="E17" s="111"/>
      <c r="F17" s="112"/>
      <c r="G17" s="13"/>
      <c r="H17" s="113"/>
      <c r="I17" s="14"/>
      <c r="J17" s="14"/>
      <c r="K17" s="14"/>
      <c r="L17" s="110"/>
    </row>
    <row r="18" spans="1:17" s="50" customFormat="1" ht="35" thickBot="1" x14ac:dyDescent="0.3">
      <c r="A18" s="43"/>
      <c r="B18" s="43" t="s">
        <v>40</v>
      </c>
      <c r="C18" s="114" t="s">
        <v>6</v>
      </c>
      <c r="D18" s="114" t="s">
        <v>7</v>
      </c>
      <c r="E18" s="114" t="s">
        <v>33</v>
      </c>
      <c r="F18" s="114" t="s">
        <v>9</v>
      </c>
      <c r="G18" s="115" t="s">
        <v>34</v>
      </c>
      <c r="H18" s="113"/>
      <c r="I18" s="116" t="s">
        <v>2</v>
      </c>
      <c r="J18" s="117" t="s">
        <v>3</v>
      </c>
      <c r="K18" s="117" t="s">
        <v>4</v>
      </c>
      <c r="L18" s="117" t="s">
        <v>5</v>
      </c>
      <c r="M18" s="62"/>
    </row>
    <row r="19" spans="1:17" s="50" customFormat="1" ht="30" customHeight="1" thickBot="1" x14ac:dyDescent="0.3">
      <c r="A19" s="21" t="s">
        <v>32</v>
      </c>
      <c r="B19" s="207"/>
      <c r="C19" s="118">
        <v>53</v>
      </c>
      <c r="D19" s="119">
        <f>SUM(E19/C19)</f>
        <v>32024.721207547169</v>
      </c>
      <c r="E19" s="120">
        <f>SUM(E11+E16)</f>
        <v>1697310.2239999999</v>
      </c>
      <c r="F19" s="121">
        <f>SUM(G19/E19)</f>
        <v>8.3372719438871437E-2</v>
      </c>
      <c r="G19" s="122">
        <f>SUM(G11+G16)</f>
        <v>141509.36910628004</v>
      </c>
      <c r="H19" s="123"/>
      <c r="I19" s="124">
        <v>174961.16824899998</v>
      </c>
      <c r="J19" s="125">
        <f>SUM(J11+J16)</f>
        <v>0</v>
      </c>
      <c r="K19" s="125">
        <f>SUM(K11+K16)</f>
        <v>-26323.14796272001</v>
      </c>
      <c r="L19" s="125">
        <f>SUM(L11+L16)</f>
        <v>-26323.14796272001</v>
      </c>
    </row>
    <row r="20" spans="1:17" s="50" customFormat="1" ht="30" customHeight="1" thickBot="1" x14ac:dyDescent="0.3">
      <c r="A20" s="19"/>
      <c r="B20" s="41"/>
      <c r="C20" s="126"/>
      <c r="D20" s="127"/>
      <c r="E20" s="128"/>
      <c r="F20" s="129"/>
      <c r="G20" s="129"/>
      <c r="H20" s="130"/>
      <c r="I20" s="131"/>
      <c r="J20" s="131"/>
      <c r="K20" s="131"/>
      <c r="L20" s="131"/>
    </row>
    <row r="21" spans="1:17" s="50" customFormat="1" ht="35" thickBot="1" x14ac:dyDescent="0.3">
      <c r="A21" s="7" t="s">
        <v>1</v>
      </c>
      <c r="B21" s="7"/>
      <c r="C21" s="114" t="s">
        <v>6</v>
      </c>
      <c r="D21" s="114" t="s">
        <v>7</v>
      </c>
      <c r="E21" s="114" t="s">
        <v>8</v>
      </c>
      <c r="F21" s="114" t="s">
        <v>9</v>
      </c>
      <c r="G21" s="115" t="s">
        <v>10</v>
      </c>
      <c r="H21" s="20"/>
      <c r="I21" s="116" t="s">
        <v>2</v>
      </c>
      <c r="J21" s="117" t="s">
        <v>3</v>
      </c>
      <c r="K21" s="117" t="s">
        <v>4</v>
      </c>
      <c r="L21" s="117" t="s">
        <v>5</v>
      </c>
    </row>
    <row r="22" spans="1:17" s="50" customFormat="1" ht="30" customHeight="1" thickBot="1" x14ac:dyDescent="0.3">
      <c r="A22" s="132" t="s">
        <v>19</v>
      </c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5"/>
    </row>
    <row r="23" spans="1:17" s="50" customFormat="1" ht="30" customHeight="1" thickBot="1" x14ac:dyDescent="0.3">
      <c r="A23" s="22" t="s">
        <v>18</v>
      </c>
      <c r="B23" s="42"/>
      <c r="C23" s="136"/>
      <c r="D23" s="136"/>
      <c r="E23" s="113"/>
      <c r="F23" s="136"/>
      <c r="G23" s="113"/>
      <c r="H23" s="136"/>
      <c r="I23" s="137"/>
      <c r="J23" s="136"/>
      <c r="K23" s="113"/>
      <c r="L23" s="138"/>
    </row>
    <row r="24" spans="1:17" s="50" customFormat="1" ht="30" customHeight="1" x14ac:dyDescent="0.25">
      <c r="A24" s="139" t="s">
        <v>13</v>
      </c>
      <c r="B24" s="204" t="s">
        <v>43</v>
      </c>
      <c r="C24" s="140">
        <f t="shared" ref="C24:C29" si="3">E24</f>
        <v>612852.25</v>
      </c>
      <c r="D24" s="141">
        <v>1</v>
      </c>
      <c r="E24" s="140">
        <f>E4</f>
        <v>612852.25</v>
      </c>
      <c r="F24" s="142">
        <v>3.3329999999999999E-2</v>
      </c>
      <c r="G24" s="143">
        <f t="shared" ref="G24:G29" si="4">SUM(E24*F24)</f>
        <v>20426.365492499997</v>
      </c>
      <c r="H24" s="144"/>
      <c r="I24" s="145">
        <v>30582.474779999997</v>
      </c>
      <c r="J24" s="146">
        <v>0</v>
      </c>
      <c r="K24" s="146">
        <f t="shared" ref="K24:K29" si="5">SUM(G24-I24)</f>
        <v>-10156.109287499999</v>
      </c>
      <c r="L24" s="146">
        <f t="shared" ref="L24:L29" si="6">SUM(G24-I24)</f>
        <v>-10156.109287499999</v>
      </c>
    </row>
    <row r="25" spans="1:17" s="50" customFormat="1" ht="30" customHeight="1" x14ac:dyDescent="0.25">
      <c r="A25" s="147" t="s">
        <v>14</v>
      </c>
      <c r="B25" s="205" t="s">
        <v>42</v>
      </c>
      <c r="C25" s="148">
        <f t="shared" si="3"/>
        <v>112257</v>
      </c>
      <c r="D25" s="148">
        <v>1</v>
      </c>
      <c r="E25" s="148">
        <f>E5</f>
        <v>112257</v>
      </c>
      <c r="F25" s="149">
        <v>1.6667000000000001E-2</v>
      </c>
      <c r="G25" s="150">
        <f t="shared" si="4"/>
        <v>1870.987419</v>
      </c>
      <c r="H25" s="151"/>
      <c r="I25" s="152">
        <v>729.06458100000009</v>
      </c>
      <c r="J25" s="153">
        <v>0</v>
      </c>
      <c r="K25" s="154">
        <f t="shared" si="5"/>
        <v>1141.922838</v>
      </c>
      <c r="L25" s="154">
        <f t="shared" si="6"/>
        <v>1141.922838</v>
      </c>
      <c r="N25" s="62"/>
      <c r="Q25" s="62"/>
    </row>
    <row r="26" spans="1:17" s="50" customFormat="1" ht="30" customHeight="1" x14ac:dyDescent="0.25">
      <c r="A26" s="155" t="s">
        <v>15</v>
      </c>
      <c r="B26" s="206" t="s">
        <v>47</v>
      </c>
      <c r="C26" s="148">
        <f t="shared" si="3"/>
        <v>16389</v>
      </c>
      <c r="D26" s="148">
        <v>1</v>
      </c>
      <c r="E26" s="148">
        <f>16389</f>
        <v>16389</v>
      </c>
      <c r="F26" s="156">
        <v>3.3329999999999999E-2</v>
      </c>
      <c r="G26" s="150">
        <f t="shared" si="4"/>
        <v>546.24536999999998</v>
      </c>
      <c r="H26" s="157"/>
      <c r="I26" s="152">
        <v>603.67295999999999</v>
      </c>
      <c r="J26" s="153">
        <v>0</v>
      </c>
      <c r="K26" s="154">
        <f t="shared" si="5"/>
        <v>-57.427590000000009</v>
      </c>
      <c r="L26" s="154">
        <f t="shared" si="6"/>
        <v>-57.427590000000009</v>
      </c>
    </row>
    <row r="27" spans="1:17" s="50" customFormat="1" ht="30" customHeight="1" x14ac:dyDescent="0.25">
      <c r="A27" s="155" t="s">
        <v>16</v>
      </c>
      <c r="B27" s="206" t="s">
        <v>47</v>
      </c>
      <c r="C27" s="148">
        <f t="shared" si="3"/>
        <v>2493</v>
      </c>
      <c r="D27" s="148">
        <v>1</v>
      </c>
      <c r="E27" s="148">
        <v>2493</v>
      </c>
      <c r="F27" s="156">
        <v>3.3329999999999999E-2</v>
      </c>
      <c r="G27" s="150">
        <f t="shared" si="4"/>
        <v>83.09169</v>
      </c>
      <c r="H27" s="157"/>
      <c r="I27" s="152">
        <v>228.27716999999998</v>
      </c>
      <c r="J27" s="153">
        <v>0</v>
      </c>
      <c r="K27" s="154">
        <f t="shared" si="5"/>
        <v>-145.18547999999998</v>
      </c>
      <c r="L27" s="154">
        <f t="shared" si="6"/>
        <v>-145.18547999999998</v>
      </c>
    </row>
    <row r="28" spans="1:17" s="50" customFormat="1" ht="30" customHeight="1" x14ac:dyDescent="0.25">
      <c r="A28" s="30" t="s">
        <v>20</v>
      </c>
      <c r="B28" s="205" t="s">
        <v>44</v>
      </c>
      <c r="C28" s="148">
        <f t="shared" si="3"/>
        <v>43216.2</v>
      </c>
      <c r="D28" s="148">
        <v>1</v>
      </c>
      <c r="E28" s="148">
        <f>E6</f>
        <v>43216.2</v>
      </c>
      <c r="F28" s="149">
        <v>1.66666E-2</v>
      </c>
      <c r="G28" s="150">
        <f t="shared" si="4"/>
        <v>720.26711891999992</v>
      </c>
      <c r="H28" s="151"/>
      <c r="I28" s="152">
        <v>707.2805042</v>
      </c>
      <c r="J28" s="153">
        <v>0</v>
      </c>
      <c r="K28" s="154">
        <f t="shared" si="5"/>
        <v>12.98661471999992</v>
      </c>
      <c r="L28" s="154">
        <f t="shared" si="6"/>
        <v>12.98661471999992</v>
      </c>
    </row>
    <row r="29" spans="1:17" s="50" customFormat="1" ht="30" customHeight="1" thickBot="1" x14ac:dyDescent="0.3">
      <c r="A29" s="31" t="s">
        <v>38</v>
      </c>
      <c r="B29" s="205" t="s">
        <v>44</v>
      </c>
      <c r="C29" s="148">
        <f t="shared" si="3"/>
        <v>69040.98000000001</v>
      </c>
      <c r="D29" s="148">
        <v>1</v>
      </c>
      <c r="E29" s="148">
        <f>E7</f>
        <v>69040.98000000001</v>
      </c>
      <c r="F29" s="158">
        <v>1.6667000000000001E-2</v>
      </c>
      <c r="G29" s="150">
        <f t="shared" si="4"/>
        <v>1150.7060136600003</v>
      </c>
      <c r="H29" s="151"/>
      <c r="I29" s="152">
        <v>21.767102000000001</v>
      </c>
      <c r="J29" s="153">
        <v>0</v>
      </c>
      <c r="K29" s="154">
        <f t="shared" si="5"/>
        <v>1128.9389116600003</v>
      </c>
      <c r="L29" s="154">
        <f t="shared" si="6"/>
        <v>1128.9389116600003</v>
      </c>
    </row>
    <row r="30" spans="1:17" s="50" customFormat="1" ht="30" customHeight="1" thickBot="1" x14ac:dyDescent="0.3">
      <c r="A30" s="159" t="s">
        <v>39</v>
      </c>
      <c r="B30" s="159"/>
      <c r="C30" s="211">
        <f>SUM(C24)</f>
        <v>612852.25</v>
      </c>
      <c r="D30" s="160">
        <f>SUM(E30/C30)</f>
        <v>1.3971531148005085</v>
      </c>
      <c r="E30" s="161">
        <f>SUM(E24:E29)</f>
        <v>856248.42999999993</v>
      </c>
      <c r="F30" s="162">
        <f>SUM(G30/E30)</f>
        <v>2.8960827530019533E-2</v>
      </c>
      <c r="G30" s="163">
        <f>SUM(G24:G29)</f>
        <v>24797.663104080002</v>
      </c>
      <c r="H30" s="151"/>
      <c r="I30" s="164">
        <f>SUM(I24:I29)</f>
        <v>32872.537097199995</v>
      </c>
      <c r="J30" s="165">
        <f>SUM(J24:J29)</f>
        <v>0</v>
      </c>
      <c r="K30" s="165">
        <f>SUM(K24:K29)</f>
        <v>-8074.8739931199989</v>
      </c>
      <c r="L30" s="165">
        <f>SUM(L24:L29)</f>
        <v>-8074.8739931199989</v>
      </c>
    </row>
    <row r="31" spans="1:17" s="50" customFormat="1" ht="24" customHeight="1" x14ac:dyDescent="0.25">
      <c r="A31" s="166"/>
      <c r="B31" s="166"/>
      <c r="C31" s="167"/>
      <c r="D31" s="168"/>
      <c r="E31" s="169"/>
      <c r="F31" s="170"/>
      <c r="G31" s="15"/>
      <c r="H31" s="113"/>
      <c r="I31" s="16"/>
      <c r="J31" s="16"/>
      <c r="K31" s="16"/>
      <c r="L31" s="171"/>
    </row>
    <row r="32" spans="1:17" s="50" customFormat="1" ht="30" customHeight="1" thickBot="1" x14ac:dyDescent="0.3">
      <c r="A32" s="172" t="s">
        <v>36</v>
      </c>
      <c r="B32" s="172"/>
      <c r="C32" s="173"/>
      <c r="D32" s="174"/>
      <c r="E32" s="174"/>
      <c r="F32" s="174"/>
      <c r="G32" s="174"/>
      <c r="H32" s="174"/>
      <c r="I32" s="175"/>
      <c r="J32" s="174"/>
      <c r="K32" s="174"/>
      <c r="L32" s="174"/>
    </row>
    <row r="33" spans="1:12" s="50" customFormat="1" ht="30" customHeight="1" x14ac:dyDescent="0.25">
      <c r="A33" s="176" t="s">
        <v>0</v>
      </c>
      <c r="B33" s="208"/>
      <c r="C33" s="177">
        <v>53</v>
      </c>
      <c r="D33" s="178"/>
      <c r="E33" s="179">
        <f>SUM(E19)</f>
        <v>1697310.2239999999</v>
      </c>
      <c r="F33" s="178"/>
      <c r="G33" s="179">
        <f>SUM(G19)</f>
        <v>141509.36910628004</v>
      </c>
      <c r="H33" s="180"/>
      <c r="I33" s="181">
        <f>SUM(I19)</f>
        <v>174961.16824899998</v>
      </c>
      <c r="J33" s="182">
        <f>SUM(J19)</f>
        <v>0</v>
      </c>
      <c r="K33" s="182">
        <f>SUM(K19)</f>
        <v>-26323.14796272001</v>
      </c>
      <c r="L33" s="183">
        <f>SUM(L19)</f>
        <v>-26323.14796272001</v>
      </c>
    </row>
    <row r="34" spans="1:12" s="50" customFormat="1" ht="30" customHeight="1" thickBot="1" x14ac:dyDescent="0.3">
      <c r="A34" s="184" t="s">
        <v>35</v>
      </c>
      <c r="B34" s="209"/>
      <c r="C34" s="212">
        <f>SUM(C30)</f>
        <v>612852.25</v>
      </c>
      <c r="D34" s="185"/>
      <c r="E34" s="186">
        <f>SUM(E30)</f>
        <v>856248.42999999993</v>
      </c>
      <c r="F34" s="185"/>
      <c r="G34" s="187">
        <f>SUM(G30)</f>
        <v>24797.663104080002</v>
      </c>
      <c r="H34" s="188"/>
      <c r="I34" s="189">
        <f>SUM(I30)</f>
        <v>32872.537097199995</v>
      </c>
      <c r="J34" s="190">
        <f>SUM(J30)</f>
        <v>0</v>
      </c>
      <c r="K34" s="190">
        <f>SUM(K30)</f>
        <v>-8074.8739931199989</v>
      </c>
      <c r="L34" s="191">
        <f>SUM(L30)</f>
        <v>-8074.8739931199989</v>
      </c>
    </row>
    <row r="35" spans="1:12" s="50" customFormat="1" ht="30" customHeight="1" thickTop="1" thickBot="1" x14ac:dyDescent="0.3">
      <c r="A35" s="192" t="s">
        <v>37</v>
      </c>
      <c r="B35" s="193"/>
      <c r="C35" s="213">
        <f>SUM(C33:C34)</f>
        <v>612905.25</v>
      </c>
      <c r="D35" s="194">
        <f>SUM(E35/C35)</f>
        <v>4.1663187809208688</v>
      </c>
      <c r="E35" s="195">
        <f>SUM(E33:E34)</f>
        <v>2553558.6540000001</v>
      </c>
      <c r="F35" s="194">
        <f>SUM(G35/E35)</f>
        <v>6.5127555206084584E-2</v>
      </c>
      <c r="G35" s="195">
        <f>SUM(G33:G34)</f>
        <v>166307.03221036005</v>
      </c>
      <c r="H35" s="196"/>
      <c r="I35" s="197">
        <f>SUM(I33:I34)</f>
        <v>207833.70534619997</v>
      </c>
      <c r="J35" s="198">
        <f>SUM(J33:J34)</f>
        <v>0</v>
      </c>
      <c r="K35" s="198">
        <f>SUM(K33:K34)</f>
        <v>-34398.021955840006</v>
      </c>
      <c r="L35" s="199">
        <f>SUM(L33:L34)</f>
        <v>-34398.021955840006</v>
      </c>
    </row>
    <row r="36" spans="1:12" ht="13" thickTop="1" x14ac:dyDescent="0.25">
      <c r="A36" s="2"/>
      <c r="B36" s="2"/>
      <c r="C36" s="4"/>
      <c r="D36" s="2"/>
      <c r="E36" s="2"/>
      <c r="F36" s="2"/>
      <c r="G36" s="2"/>
    </row>
    <row r="37" spans="1:12" ht="13" x14ac:dyDescent="0.3">
      <c r="A37" s="6"/>
      <c r="B37" s="6"/>
      <c r="C37" s="4"/>
      <c r="D37" s="2"/>
      <c r="E37" s="3"/>
      <c r="F37" s="2"/>
      <c r="G37" s="3"/>
    </row>
    <row r="46" spans="1:12" x14ac:dyDescent="0.25">
      <c r="E46" s="1"/>
    </row>
  </sheetData>
  <pageMargins left="0.45" right="0.45" top="0.5" bottom="0.5" header="0.3" footer="0.3"/>
  <pageSetup scale="8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rowBreaks count="1" manualBreakCount="1">
    <brk id="19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zoomScale="82" zoomScaleNormal="82" zoomScaleSheetLayoutView="80" workbookViewId="0">
      <selection activeCell="E8" sqref="E8"/>
    </sheetView>
  </sheetViews>
  <sheetFormatPr defaultRowHeight="12.5" x14ac:dyDescent="0.25"/>
  <cols>
    <col min="1" max="1" width="44.26953125" customWidth="1"/>
    <col min="2" max="2" width="22.81640625" customWidth="1"/>
    <col min="3" max="3" width="12" customWidth="1"/>
    <col min="4" max="4" width="14.1796875" customWidth="1"/>
    <col min="5" max="5" width="13.7265625" customWidth="1"/>
    <col min="6" max="6" width="12.1796875" customWidth="1"/>
    <col min="7" max="7" width="16" customWidth="1"/>
    <col min="8" max="8" width="0" hidden="1" customWidth="1"/>
    <col min="9" max="9" width="13.81640625" customWidth="1"/>
    <col min="10" max="10" width="12.453125" customWidth="1"/>
    <col min="11" max="11" width="13.453125" customWidth="1"/>
    <col min="12" max="12" width="12" customWidth="1"/>
    <col min="13" max="14" width="10.54296875" bestFit="1" customWidth="1"/>
    <col min="15" max="15" width="11.54296875" bestFit="1" customWidth="1"/>
    <col min="17" max="17" width="9.54296875" bestFit="1" customWidth="1"/>
  </cols>
  <sheetData>
    <row r="1" spans="1:15" ht="35" thickBot="1" x14ac:dyDescent="0.3">
      <c r="A1" s="7" t="s">
        <v>1</v>
      </c>
      <c r="B1" s="7" t="s">
        <v>40</v>
      </c>
      <c r="C1" s="114" t="s">
        <v>6</v>
      </c>
      <c r="D1" s="8" t="s">
        <v>7</v>
      </c>
      <c r="E1" s="8" t="s">
        <v>8</v>
      </c>
      <c r="F1" s="8" t="s">
        <v>9</v>
      </c>
      <c r="G1" s="9" t="s">
        <v>10</v>
      </c>
      <c r="H1" s="5"/>
      <c r="I1" s="23" t="s">
        <v>2</v>
      </c>
      <c r="J1" s="10" t="s">
        <v>3</v>
      </c>
      <c r="K1" s="10" t="s">
        <v>4</v>
      </c>
      <c r="L1" s="10" t="s">
        <v>5</v>
      </c>
    </row>
    <row r="2" spans="1:15" ht="30" customHeight="1" thickBot="1" x14ac:dyDescent="0.3">
      <c r="A2" s="24" t="s">
        <v>17</v>
      </c>
      <c r="B2" s="38"/>
      <c r="C2" s="210"/>
      <c r="D2" s="11"/>
      <c r="E2" s="11"/>
      <c r="F2" s="11"/>
      <c r="G2" s="11"/>
      <c r="H2" s="17"/>
      <c r="I2" s="12"/>
      <c r="J2" s="12"/>
      <c r="K2" s="12"/>
      <c r="L2" s="18"/>
    </row>
    <row r="3" spans="1:15" s="50" customFormat="1" ht="30" customHeight="1" thickBot="1" x14ac:dyDescent="0.3">
      <c r="A3" s="25" t="s">
        <v>18</v>
      </c>
      <c r="B3" s="39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5" s="50" customFormat="1" ht="30" customHeight="1" x14ac:dyDescent="0.25">
      <c r="A4" s="53" t="s">
        <v>13</v>
      </c>
      <c r="B4" s="200" t="s">
        <v>43</v>
      </c>
      <c r="C4" s="54">
        <v>53</v>
      </c>
      <c r="D4" s="55">
        <v>17312.57</v>
      </c>
      <c r="E4" s="56">
        <v>917566</v>
      </c>
      <c r="F4" s="57">
        <v>0.13333</v>
      </c>
      <c r="G4" s="58">
        <f t="shared" ref="G4:G10" si="0">SUM(E4*F4)</f>
        <v>122339.07478000001</v>
      </c>
      <c r="H4" s="59"/>
      <c r="I4" s="60">
        <v>91722.930999999997</v>
      </c>
      <c r="J4" s="61">
        <v>0</v>
      </c>
      <c r="K4" s="61">
        <f t="shared" ref="K4:K9" si="1">SUM(G4-I4)</f>
        <v>30616.143780000013</v>
      </c>
      <c r="L4" s="61">
        <f t="shared" ref="L4:L10" si="2">SUM(G4-I4)</f>
        <v>30616.143780000013</v>
      </c>
      <c r="O4" s="62"/>
    </row>
    <row r="5" spans="1:15" s="50" customFormat="1" ht="30" customHeight="1" x14ac:dyDescent="0.25">
      <c r="A5" s="63" t="s">
        <v>14</v>
      </c>
      <c r="B5" s="201" t="s">
        <v>42</v>
      </c>
      <c r="C5" s="64">
        <v>53</v>
      </c>
      <c r="D5" s="65">
        <v>825.34</v>
      </c>
      <c r="E5" s="65">
        <v>43743</v>
      </c>
      <c r="F5" s="66">
        <v>0.13333</v>
      </c>
      <c r="G5" s="58">
        <f t="shared" si="0"/>
        <v>5832.2541900000006</v>
      </c>
      <c r="H5" s="59"/>
      <c r="I5" s="67">
        <v>6892.3609999999999</v>
      </c>
      <c r="J5" s="68">
        <v>0</v>
      </c>
      <c r="K5" s="61">
        <f t="shared" si="1"/>
        <v>-1060.1068099999993</v>
      </c>
      <c r="L5" s="61">
        <f t="shared" si="2"/>
        <v>-1060.1068099999993</v>
      </c>
      <c r="M5" s="62"/>
      <c r="N5" s="62"/>
    </row>
    <row r="6" spans="1:15" s="50" customFormat="1" ht="30" customHeight="1" x14ac:dyDescent="0.25">
      <c r="A6" s="36" t="s">
        <v>20</v>
      </c>
      <c r="B6" s="201" t="s">
        <v>44</v>
      </c>
      <c r="C6" s="69">
        <v>53</v>
      </c>
      <c r="D6" s="65">
        <v>800.7</v>
      </c>
      <c r="E6" s="65">
        <v>42437</v>
      </c>
      <c r="F6" s="66">
        <v>0.16667000000000001</v>
      </c>
      <c r="G6" s="58">
        <f t="shared" si="0"/>
        <v>7072.9747900000002</v>
      </c>
      <c r="H6" s="59"/>
      <c r="I6" s="67">
        <v>8362.6650000000009</v>
      </c>
      <c r="J6" s="68">
        <v>0</v>
      </c>
      <c r="K6" s="61">
        <f t="shared" si="1"/>
        <v>-1289.6902100000007</v>
      </c>
      <c r="L6" s="61">
        <f t="shared" si="2"/>
        <v>-1289.6902100000007</v>
      </c>
      <c r="N6" s="62"/>
    </row>
    <row r="7" spans="1:15" s="50" customFormat="1" ht="30" customHeight="1" x14ac:dyDescent="0.25">
      <c r="A7" s="36" t="s">
        <v>21</v>
      </c>
      <c r="B7" s="201" t="s">
        <v>44</v>
      </c>
      <c r="C7" s="69">
        <v>53</v>
      </c>
      <c r="D7" s="65">
        <v>24.64</v>
      </c>
      <c r="E7" s="65">
        <v>1306</v>
      </c>
      <c r="F7" s="66">
        <v>8.3330000000000001E-2</v>
      </c>
      <c r="G7" s="58">
        <f t="shared" si="0"/>
        <v>108.82898</v>
      </c>
      <c r="H7" s="59"/>
      <c r="I7" s="67">
        <v>126.328</v>
      </c>
      <c r="J7" s="68">
        <v>0</v>
      </c>
      <c r="K7" s="61">
        <f t="shared" si="1"/>
        <v>-17.499020000000002</v>
      </c>
      <c r="L7" s="61">
        <f t="shared" si="2"/>
        <v>-17.499020000000002</v>
      </c>
      <c r="O7" s="62"/>
    </row>
    <row r="8" spans="1:15" s="50" customFormat="1" ht="30" customHeight="1" x14ac:dyDescent="0.25">
      <c r="A8" s="37" t="s">
        <v>22</v>
      </c>
      <c r="B8" s="201" t="s">
        <v>48</v>
      </c>
      <c r="C8" s="69">
        <v>53</v>
      </c>
      <c r="D8" s="65">
        <v>800.7</v>
      </c>
      <c r="E8" s="65">
        <v>42437</v>
      </c>
      <c r="F8" s="66">
        <v>8.3330000000000001E-2</v>
      </c>
      <c r="G8" s="58">
        <f t="shared" si="0"/>
        <v>3536.2752100000002</v>
      </c>
      <c r="H8" s="59"/>
      <c r="I8" s="67">
        <v>4181.4830000000002</v>
      </c>
      <c r="J8" s="68">
        <v>0</v>
      </c>
      <c r="K8" s="61">
        <f t="shared" si="1"/>
        <v>-645.20778999999993</v>
      </c>
      <c r="L8" s="61">
        <f t="shared" si="2"/>
        <v>-645.20778999999993</v>
      </c>
      <c r="O8" s="62"/>
    </row>
    <row r="9" spans="1:15" s="50" customFormat="1" ht="26" x14ac:dyDescent="0.3">
      <c r="A9" s="37" t="s">
        <v>23</v>
      </c>
      <c r="B9" s="201" t="s">
        <v>49</v>
      </c>
      <c r="C9" s="69">
        <v>53</v>
      </c>
      <c r="D9" s="65">
        <v>96.08</v>
      </c>
      <c r="E9" s="65">
        <v>5092</v>
      </c>
      <c r="F9" s="66">
        <v>0.16667000000000001</v>
      </c>
      <c r="G9" s="58">
        <f t="shared" si="0"/>
        <v>848.68364000000008</v>
      </c>
      <c r="H9" s="59"/>
      <c r="I9" s="67">
        <v>1003.52</v>
      </c>
      <c r="J9" s="68">
        <v>0</v>
      </c>
      <c r="K9" s="61">
        <f t="shared" si="1"/>
        <v>-154.8363599999999</v>
      </c>
      <c r="L9" s="61">
        <f t="shared" si="2"/>
        <v>-154.8363599999999</v>
      </c>
      <c r="N9" s="70"/>
      <c r="O9" s="71"/>
    </row>
    <row r="10" spans="1:15" s="50" customFormat="1" ht="26.5" thickBot="1" x14ac:dyDescent="0.3">
      <c r="A10" s="37" t="s">
        <v>24</v>
      </c>
      <c r="B10" s="201" t="s">
        <v>45</v>
      </c>
      <c r="C10" s="72">
        <v>53</v>
      </c>
      <c r="D10" s="73">
        <v>800.7</v>
      </c>
      <c r="E10" s="73">
        <v>42437</v>
      </c>
      <c r="F10" s="74">
        <v>4.1667000000000003E-2</v>
      </c>
      <c r="G10" s="75">
        <f t="shared" si="0"/>
        <v>1768.222479</v>
      </c>
      <c r="H10" s="59"/>
      <c r="I10" s="67">
        <v>2090.7170000000001</v>
      </c>
      <c r="J10" s="61">
        <v>0</v>
      </c>
      <c r="K10" s="68">
        <f>SUM(G10-I10)</f>
        <v>-322.49452100000008</v>
      </c>
      <c r="L10" s="61">
        <f t="shared" si="2"/>
        <v>-322.49452100000008</v>
      </c>
    </row>
    <row r="11" spans="1:15" s="50" customFormat="1" ht="30" customHeight="1" thickBot="1" x14ac:dyDescent="0.3">
      <c r="A11" s="76" t="s">
        <v>30</v>
      </c>
      <c r="B11" s="76"/>
      <c r="C11" s="77">
        <v>53</v>
      </c>
      <c r="D11" s="78">
        <f>SUM(D4:D10)</f>
        <v>20660.730000000003</v>
      </c>
      <c r="E11" s="79">
        <f>SUM(E4:E10)</f>
        <v>1095018</v>
      </c>
      <c r="F11" s="80">
        <f>SUM(G11/E11)</f>
        <v>0.12922738627949493</v>
      </c>
      <c r="G11" s="81">
        <f>SUM(G4:G10)</f>
        <v>141506.31406899999</v>
      </c>
      <c r="H11" s="82"/>
      <c r="I11" s="83">
        <f>SUM(I4:I10)</f>
        <v>114380.00499999999</v>
      </c>
      <c r="J11" s="78">
        <f>SUM(J4:J10)</f>
        <v>0</v>
      </c>
      <c r="K11" s="78">
        <f>SUM(K4:K10)</f>
        <v>27126.309069000014</v>
      </c>
      <c r="L11" s="78">
        <f>SUM(L4:L10)</f>
        <v>27126.309069000014</v>
      </c>
    </row>
    <row r="12" spans="1:15" s="50" customFormat="1" ht="30" customHeight="1" thickBot="1" x14ac:dyDescent="0.3">
      <c r="A12" s="26" t="s">
        <v>41</v>
      </c>
      <c r="B12" s="40"/>
      <c r="C12" s="28"/>
      <c r="D12" s="44"/>
      <c r="E12" s="45"/>
      <c r="F12" s="46"/>
      <c r="G12" s="27"/>
      <c r="H12" s="47"/>
      <c r="I12" s="48"/>
      <c r="J12" s="28"/>
      <c r="K12" s="29"/>
      <c r="L12" s="49"/>
    </row>
    <row r="13" spans="1:15" s="50" customFormat="1" ht="35" thickBot="1" x14ac:dyDescent="0.3">
      <c r="A13" s="32" t="s">
        <v>1</v>
      </c>
      <c r="B13" s="32"/>
      <c r="C13" s="84" t="s">
        <v>11</v>
      </c>
      <c r="D13" s="84" t="s">
        <v>12</v>
      </c>
      <c r="E13" s="84" t="s">
        <v>25</v>
      </c>
      <c r="F13" s="84" t="s">
        <v>26</v>
      </c>
      <c r="G13" s="85" t="s">
        <v>27</v>
      </c>
      <c r="H13" s="33"/>
      <c r="I13" s="86" t="s">
        <v>2</v>
      </c>
      <c r="J13" s="84" t="s">
        <v>3</v>
      </c>
      <c r="K13" s="84" t="s">
        <v>4</v>
      </c>
      <c r="L13" s="84" t="s">
        <v>5</v>
      </c>
    </row>
    <row r="14" spans="1:15" s="50" customFormat="1" ht="30" customHeight="1" x14ac:dyDescent="0.25">
      <c r="A14" s="34" t="s">
        <v>28</v>
      </c>
      <c r="B14" s="202" t="s">
        <v>46</v>
      </c>
      <c r="C14" s="87">
        <v>53</v>
      </c>
      <c r="D14" s="88">
        <f>SUM(E14/C14)</f>
        <v>17312.566037735851</v>
      </c>
      <c r="E14" s="89">
        <v>917566</v>
      </c>
      <c r="F14" s="90">
        <v>3.3329999999999999E-2</v>
      </c>
      <c r="G14" s="91">
        <f>SUM(E14*F14)</f>
        <v>30582.474779999997</v>
      </c>
      <c r="H14" s="92"/>
      <c r="I14" s="93">
        <v>22930.504000000001</v>
      </c>
      <c r="J14" s="94">
        <v>0</v>
      </c>
      <c r="K14" s="94">
        <f>SUM(G14-I14)</f>
        <v>7651.970779999996</v>
      </c>
      <c r="L14" s="94">
        <f>SUM(G14-I14)</f>
        <v>7651.970779999996</v>
      </c>
      <c r="N14" s="62"/>
    </row>
    <row r="15" spans="1:15" s="50" customFormat="1" ht="30" customHeight="1" thickBot="1" x14ac:dyDescent="0.3">
      <c r="A15" s="35" t="s">
        <v>29</v>
      </c>
      <c r="B15" s="203" t="s">
        <v>46</v>
      </c>
      <c r="C15" s="95">
        <v>53</v>
      </c>
      <c r="D15" s="96">
        <v>1626.04</v>
      </c>
      <c r="E15" s="96">
        <v>86180</v>
      </c>
      <c r="F15" s="97">
        <v>3.3329999999999999E-2</v>
      </c>
      <c r="G15" s="91">
        <f>SUM(E15*F15)</f>
        <v>2872.3793999999998</v>
      </c>
      <c r="H15" s="92"/>
      <c r="I15" s="98">
        <v>3395.6990000000001</v>
      </c>
      <c r="J15" s="99">
        <v>0</v>
      </c>
      <c r="K15" s="94">
        <f>SUM(G15-I15)</f>
        <v>-523.31960000000026</v>
      </c>
      <c r="L15" s="94">
        <f>SUM(G15-I15)</f>
        <v>-523.31960000000026</v>
      </c>
    </row>
    <row r="16" spans="1:15" s="50" customFormat="1" ht="30" customHeight="1" thickBot="1" x14ac:dyDescent="0.3">
      <c r="A16" s="100" t="s">
        <v>31</v>
      </c>
      <c r="B16" s="100"/>
      <c r="C16" s="101">
        <v>53</v>
      </c>
      <c r="D16" s="102">
        <f>SUM(D14:D15)</f>
        <v>18938.606037735852</v>
      </c>
      <c r="E16" s="103">
        <f>SUM(E14:E15)</f>
        <v>1003746</v>
      </c>
      <c r="F16" s="104">
        <f>SUM(G16/E16)</f>
        <v>3.3329999999999992E-2</v>
      </c>
      <c r="G16" s="105">
        <f>SUM(G14:G15)</f>
        <v>33454.854179999995</v>
      </c>
      <c r="H16" s="106"/>
      <c r="I16" s="107">
        <f>SUM(I14:I15)</f>
        <v>26326.203000000001</v>
      </c>
      <c r="J16" s="102">
        <f>SUM(J14:J15)</f>
        <v>0</v>
      </c>
      <c r="K16" s="102">
        <f>SUM(K14:K15)</f>
        <v>7128.6511799999953</v>
      </c>
      <c r="L16" s="102">
        <f>SUM(L14:L15)</f>
        <v>7128.6511799999953</v>
      </c>
    </row>
    <row r="17" spans="1:17" s="50" customFormat="1" ht="24" customHeight="1" thickBot="1" x14ac:dyDescent="0.3">
      <c r="A17" s="108"/>
      <c r="B17" s="108"/>
      <c r="C17" s="109"/>
      <c r="D17" s="110"/>
      <c r="E17" s="111"/>
      <c r="F17" s="112"/>
      <c r="G17" s="13"/>
      <c r="H17" s="113"/>
      <c r="I17" s="14"/>
      <c r="J17" s="14"/>
      <c r="K17" s="14"/>
      <c r="L17" s="110"/>
    </row>
    <row r="18" spans="1:17" s="50" customFormat="1" ht="35" thickBot="1" x14ac:dyDescent="0.3">
      <c r="A18" s="43"/>
      <c r="B18" s="43" t="s">
        <v>40</v>
      </c>
      <c r="C18" s="114" t="s">
        <v>6</v>
      </c>
      <c r="D18" s="114" t="s">
        <v>7</v>
      </c>
      <c r="E18" s="114" t="s">
        <v>33</v>
      </c>
      <c r="F18" s="114" t="s">
        <v>9</v>
      </c>
      <c r="G18" s="115" t="s">
        <v>34</v>
      </c>
      <c r="H18" s="113"/>
      <c r="I18" s="116" t="s">
        <v>2</v>
      </c>
      <c r="J18" s="117" t="s">
        <v>3</v>
      </c>
      <c r="K18" s="117" t="s">
        <v>4</v>
      </c>
      <c r="L18" s="117" t="s">
        <v>5</v>
      </c>
      <c r="M18" s="62"/>
    </row>
    <row r="19" spans="1:17" s="50" customFormat="1" ht="30" customHeight="1" thickBot="1" x14ac:dyDescent="0.3">
      <c r="A19" s="21" t="s">
        <v>32</v>
      </c>
      <c r="B19" s="207"/>
      <c r="C19" s="118">
        <v>53</v>
      </c>
      <c r="D19" s="119">
        <f>SUM(E19/C19)</f>
        <v>39599.32075471698</v>
      </c>
      <c r="E19" s="120">
        <f>SUM(E11+E16)</f>
        <v>2098764</v>
      </c>
      <c r="F19" s="121">
        <f>SUM(G19/E19)</f>
        <v>8.3363907637542853E-2</v>
      </c>
      <c r="G19" s="122">
        <f>SUM(G11+G16)</f>
        <v>174961.16824899998</v>
      </c>
      <c r="H19" s="123"/>
      <c r="I19" s="124">
        <f>SUM(I11+I16)</f>
        <v>140706.20799999998</v>
      </c>
      <c r="J19" s="125">
        <f>SUM(J11+J16)</f>
        <v>0</v>
      </c>
      <c r="K19" s="125">
        <f>SUM(K11+K16)</f>
        <v>34254.960249000011</v>
      </c>
      <c r="L19" s="125">
        <f>SUM(L11+L16)</f>
        <v>34254.960249000011</v>
      </c>
    </row>
    <row r="20" spans="1:17" s="50" customFormat="1" ht="30" customHeight="1" thickBot="1" x14ac:dyDescent="0.3">
      <c r="A20" s="19"/>
      <c r="B20" s="41"/>
      <c r="C20" s="126"/>
      <c r="D20" s="127"/>
      <c r="E20" s="128"/>
      <c r="F20" s="129"/>
      <c r="G20" s="129"/>
      <c r="H20" s="130"/>
      <c r="I20" s="131"/>
      <c r="J20" s="131"/>
      <c r="K20" s="131"/>
      <c r="L20" s="131"/>
    </row>
    <row r="21" spans="1:17" s="50" customFormat="1" ht="35" thickBot="1" x14ac:dyDescent="0.3">
      <c r="A21" s="7" t="s">
        <v>1</v>
      </c>
      <c r="B21" s="7"/>
      <c r="C21" s="114" t="s">
        <v>6</v>
      </c>
      <c r="D21" s="114" t="s">
        <v>7</v>
      </c>
      <c r="E21" s="114" t="s">
        <v>8</v>
      </c>
      <c r="F21" s="114" t="s">
        <v>9</v>
      </c>
      <c r="G21" s="115" t="s">
        <v>10</v>
      </c>
      <c r="H21" s="20"/>
      <c r="I21" s="116" t="s">
        <v>2</v>
      </c>
      <c r="J21" s="117" t="s">
        <v>3</v>
      </c>
      <c r="K21" s="117" t="s">
        <v>4</v>
      </c>
      <c r="L21" s="117" t="s">
        <v>5</v>
      </c>
    </row>
    <row r="22" spans="1:17" s="50" customFormat="1" ht="30" customHeight="1" thickBot="1" x14ac:dyDescent="0.3">
      <c r="A22" s="132" t="s">
        <v>19</v>
      </c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5"/>
    </row>
    <row r="23" spans="1:17" s="50" customFormat="1" ht="30" customHeight="1" thickBot="1" x14ac:dyDescent="0.3">
      <c r="A23" s="22" t="s">
        <v>18</v>
      </c>
      <c r="B23" s="42"/>
      <c r="C23" s="136"/>
      <c r="D23" s="136"/>
      <c r="E23" s="113"/>
      <c r="F23" s="136"/>
      <c r="G23" s="113"/>
      <c r="H23" s="136"/>
      <c r="I23" s="137"/>
      <c r="J23" s="136"/>
      <c r="K23" s="113"/>
      <c r="L23" s="138"/>
    </row>
    <row r="24" spans="1:17" s="50" customFormat="1" ht="30" customHeight="1" x14ac:dyDescent="0.25">
      <c r="A24" s="139" t="s">
        <v>13</v>
      </c>
      <c r="B24" s="204" t="s">
        <v>43</v>
      </c>
      <c r="C24" s="140">
        <v>917566</v>
      </c>
      <c r="D24" s="141">
        <v>1</v>
      </c>
      <c r="E24" s="140">
        <v>917566</v>
      </c>
      <c r="F24" s="142">
        <v>3.3329999999999999E-2</v>
      </c>
      <c r="G24" s="143">
        <f t="shared" ref="G24:G29" si="3">SUM(E24*F24)</f>
        <v>30582.474779999997</v>
      </c>
      <c r="H24" s="144"/>
      <c r="I24" s="145">
        <v>22930.504000000001</v>
      </c>
      <c r="J24" s="146">
        <v>0</v>
      </c>
      <c r="K24" s="146">
        <f t="shared" ref="K24:K29" si="4">SUM(G24-I24)</f>
        <v>7651.970779999996</v>
      </c>
      <c r="L24" s="146">
        <f t="shared" ref="L24:L29" si="5">SUM(G24-I24)</f>
        <v>7651.970779999996</v>
      </c>
    </row>
    <row r="25" spans="1:17" s="50" customFormat="1" ht="30" customHeight="1" x14ac:dyDescent="0.25">
      <c r="A25" s="147" t="s">
        <v>14</v>
      </c>
      <c r="B25" s="205" t="s">
        <v>42</v>
      </c>
      <c r="C25" s="148">
        <v>43743</v>
      </c>
      <c r="D25" s="148">
        <v>1</v>
      </c>
      <c r="E25" s="148">
        <v>43743</v>
      </c>
      <c r="F25" s="149">
        <v>1.6667000000000001E-2</v>
      </c>
      <c r="G25" s="150">
        <f t="shared" si="3"/>
        <v>729.06458100000009</v>
      </c>
      <c r="H25" s="151"/>
      <c r="I25" s="152">
        <v>861.53200000000004</v>
      </c>
      <c r="J25" s="153">
        <v>0</v>
      </c>
      <c r="K25" s="154">
        <f t="shared" si="4"/>
        <v>-132.46741899999995</v>
      </c>
      <c r="L25" s="154">
        <f t="shared" si="5"/>
        <v>-132.46741899999995</v>
      </c>
      <c r="N25" s="62"/>
      <c r="Q25" s="62"/>
    </row>
    <row r="26" spans="1:17" s="50" customFormat="1" ht="30" customHeight="1" x14ac:dyDescent="0.25">
      <c r="A26" s="155" t="s">
        <v>15</v>
      </c>
      <c r="B26" s="206" t="s">
        <v>47</v>
      </c>
      <c r="C26" s="148">
        <v>18112</v>
      </c>
      <c r="D26" s="148">
        <v>1</v>
      </c>
      <c r="E26" s="148">
        <v>18112</v>
      </c>
      <c r="F26" s="156">
        <v>3.3329999999999999E-2</v>
      </c>
      <c r="G26" s="150">
        <f t="shared" si="3"/>
        <v>603.67295999999999</v>
      </c>
      <c r="H26" s="157"/>
      <c r="I26" s="152">
        <v>711.06200000000001</v>
      </c>
      <c r="J26" s="153">
        <v>0</v>
      </c>
      <c r="K26" s="154">
        <f t="shared" si="4"/>
        <v>-107.38904000000002</v>
      </c>
      <c r="L26" s="154">
        <f t="shared" si="5"/>
        <v>-107.38904000000002</v>
      </c>
    </row>
    <row r="27" spans="1:17" s="50" customFormat="1" ht="30" customHeight="1" x14ac:dyDescent="0.25">
      <c r="A27" s="155" t="s">
        <v>16</v>
      </c>
      <c r="B27" s="206" t="s">
        <v>47</v>
      </c>
      <c r="C27" s="148">
        <v>6849</v>
      </c>
      <c r="D27" s="148">
        <v>1</v>
      </c>
      <c r="E27" s="148">
        <v>6849</v>
      </c>
      <c r="F27" s="156">
        <v>3.3329999999999999E-2</v>
      </c>
      <c r="G27" s="150">
        <f t="shared" si="3"/>
        <v>228.27716999999998</v>
      </c>
      <c r="H27" s="157"/>
      <c r="I27" s="152">
        <v>275.70600000000002</v>
      </c>
      <c r="J27" s="153">
        <v>0</v>
      </c>
      <c r="K27" s="154">
        <f t="shared" si="4"/>
        <v>-47.428830000000033</v>
      </c>
      <c r="L27" s="154">
        <f t="shared" si="5"/>
        <v>-47.428830000000033</v>
      </c>
    </row>
    <row r="28" spans="1:17" s="50" customFormat="1" ht="30" customHeight="1" x14ac:dyDescent="0.25">
      <c r="A28" s="30" t="s">
        <v>20</v>
      </c>
      <c r="B28" s="205" t="s">
        <v>44</v>
      </c>
      <c r="C28" s="148">
        <v>42437</v>
      </c>
      <c r="D28" s="148">
        <v>1</v>
      </c>
      <c r="E28" s="148">
        <v>42437</v>
      </c>
      <c r="F28" s="149">
        <v>1.66666E-2</v>
      </c>
      <c r="G28" s="150">
        <f t="shared" si="3"/>
        <v>707.2805042</v>
      </c>
      <c r="H28" s="151"/>
      <c r="I28" s="152">
        <v>836.29700000000003</v>
      </c>
      <c r="J28" s="153">
        <v>0</v>
      </c>
      <c r="K28" s="154">
        <f t="shared" si="4"/>
        <v>-129.01649580000003</v>
      </c>
      <c r="L28" s="154">
        <f t="shared" si="5"/>
        <v>-129.01649580000003</v>
      </c>
    </row>
    <row r="29" spans="1:17" s="50" customFormat="1" ht="30" customHeight="1" thickBot="1" x14ac:dyDescent="0.3">
      <c r="A29" s="31" t="s">
        <v>38</v>
      </c>
      <c r="B29" s="205" t="s">
        <v>44</v>
      </c>
      <c r="C29" s="148">
        <v>1306</v>
      </c>
      <c r="D29" s="148">
        <v>1</v>
      </c>
      <c r="E29" s="148">
        <v>1306</v>
      </c>
      <c r="F29" s="158">
        <v>1.6667000000000001E-2</v>
      </c>
      <c r="G29" s="150">
        <f t="shared" si="3"/>
        <v>21.767102000000001</v>
      </c>
      <c r="H29" s="151"/>
      <c r="I29" s="152">
        <v>25.265999999999998</v>
      </c>
      <c r="J29" s="153">
        <v>0</v>
      </c>
      <c r="K29" s="154">
        <f t="shared" si="4"/>
        <v>-3.498897999999997</v>
      </c>
      <c r="L29" s="154">
        <f t="shared" si="5"/>
        <v>-3.498897999999997</v>
      </c>
    </row>
    <row r="30" spans="1:17" s="50" customFormat="1" ht="30" customHeight="1" thickBot="1" x14ac:dyDescent="0.3">
      <c r="A30" s="159" t="s">
        <v>39</v>
      </c>
      <c r="B30" s="159"/>
      <c r="C30" s="211">
        <f>SUM(C24)</f>
        <v>917566</v>
      </c>
      <c r="D30" s="160">
        <f>SUM(E30/C30)</f>
        <v>1.1225492226172287</v>
      </c>
      <c r="E30" s="161">
        <f>SUM(E24:E29)</f>
        <v>1030013</v>
      </c>
      <c r="F30" s="162">
        <f>SUM(G30/E30)</f>
        <v>3.1914681753725437E-2</v>
      </c>
      <c r="G30" s="163">
        <f>SUM(G24:G29)</f>
        <v>32872.537097199995</v>
      </c>
      <c r="H30" s="151"/>
      <c r="I30" s="164">
        <f>SUM(I24:I29)</f>
        <v>25640.366999999998</v>
      </c>
      <c r="J30" s="165">
        <f>SUM(J24:J29)</f>
        <v>0</v>
      </c>
      <c r="K30" s="165">
        <f>SUM(K24:K29)</f>
        <v>7232.1700971999962</v>
      </c>
      <c r="L30" s="165">
        <f>SUM(L24:L29)</f>
        <v>7232.1700971999962</v>
      </c>
    </row>
    <row r="31" spans="1:17" s="50" customFormat="1" ht="24" customHeight="1" x14ac:dyDescent="0.25">
      <c r="A31" s="166"/>
      <c r="B31" s="166"/>
      <c r="C31" s="167"/>
      <c r="D31" s="168"/>
      <c r="E31" s="169"/>
      <c r="F31" s="170"/>
      <c r="G31" s="15"/>
      <c r="H31" s="113"/>
      <c r="I31" s="16"/>
      <c r="J31" s="16"/>
      <c r="K31" s="16"/>
      <c r="L31" s="171"/>
    </row>
    <row r="32" spans="1:17" s="50" customFormat="1" ht="30" customHeight="1" thickBot="1" x14ac:dyDescent="0.3">
      <c r="A32" s="172" t="s">
        <v>36</v>
      </c>
      <c r="B32" s="172"/>
      <c r="C32" s="173"/>
      <c r="D32" s="174"/>
      <c r="E32" s="174"/>
      <c r="F32" s="174"/>
      <c r="G32" s="174"/>
      <c r="H32" s="174"/>
      <c r="I32" s="175"/>
      <c r="J32" s="174"/>
      <c r="K32" s="174"/>
      <c r="L32" s="174"/>
    </row>
    <row r="33" spans="1:12" s="50" customFormat="1" ht="30" customHeight="1" x14ac:dyDescent="0.25">
      <c r="A33" s="176" t="s">
        <v>0</v>
      </c>
      <c r="B33" s="208"/>
      <c r="C33" s="177">
        <v>53</v>
      </c>
      <c r="D33" s="178"/>
      <c r="E33" s="179">
        <f>SUM(E19)</f>
        <v>2098764</v>
      </c>
      <c r="F33" s="178"/>
      <c r="G33" s="179">
        <f>SUM(G19)</f>
        <v>174961.16824899998</v>
      </c>
      <c r="H33" s="180"/>
      <c r="I33" s="181">
        <f>SUM(I19)</f>
        <v>140706.20799999998</v>
      </c>
      <c r="J33" s="182">
        <f>SUM(J19)</f>
        <v>0</v>
      </c>
      <c r="K33" s="182">
        <f>SUM(K19)</f>
        <v>34254.960249000011</v>
      </c>
      <c r="L33" s="183">
        <f>SUM(L19)</f>
        <v>34254.960249000011</v>
      </c>
    </row>
    <row r="34" spans="1:12" s="50" customFormat="1" ht="30" customHeight="1" thickBot="1" x14ac:dyDescent="0.3">
      <c r="A34" s="184" t="s">
        <v>35</v>
      </c>
      <c r="B34" s="209"/>
      <c r="C34" s="212">
        <f>SUM(C30)</f>
        <v>917566</v>
      </c>
      <c r="D34" s="185"/>
      <c r="E34" s="186">
        <f>SUM(E30)</f>
        <v>1030013</v>
      </c>
      <c r="F34" s="185"/>
      <c r="G34" s="187">
        <f>SUM(G30)</f>
        <v>32872.537097199995</v>
      </c>
      <c r="H34" s="188"/>
      <c r="I34" s="189">
        <f>SUM(I30)</f>
        <v>25640.366999999998</v>
      </c>
      <c r="J34" s="190">
        <f>SUM(J30)</f>
        <v>0</v>
      </c>
      <c r="K34" s="190">
        <f>SUM(K30)</f>
        <v>7232.1700971999962</v>
      </c>
      <c r="L34" s="191">
        <f>SUM(L30)</f>
        <v>7232.1700971999962</v>
      </c>
    </row>
    <row r="35" spans="1:12" s="50" customFormat="1" ht="30" customHeight="1" thickTop="1" thickBot="1" x14ac:dyDescent="0.3">
      <c r="A35" s="192" t="s">
        <v>37</v>
      </c>
      <c r="B35" s="193"/>
      <c r="C35" s="213">
        <f>SUM(C33:C34)</f>
        <v>917619</v>
      </c>
      <c r="D35" s="194">
        <f>SUM(E35/C35)</f>
        <v>3.4096689366719737</v>
      </c>
      <c r="E35" s="195">
        <f>SUM(E33:E34)</f>
        <v>3128777</v>
      </c>
      <c r="F35" s="194">
        <f>SUM(G35/E35)</f>
        <v>6.6426499985841103E-2</v>
      </c>
      <c r="G35" s="195">
        <f>SUM(G33:G34)</f>
        <v>207833.70534619997</v>
      </c>
      <c r="H35" s="196"/>
      <c r="I35" s="197">
        <f>SUM(I33:I34)</f>
        <v>166346.57499999998</v>
      </c>
      <c r="J35" s="198">
        <f>SUM(J33:J34)</f>
        <v>0</v>
      </c>
      <c r="K35" s="198">
        <f>SUM(K33:K34)</f>
        <v>41487.130346200007</v>
      </c>
      <c r="L35" s="199">
        <f>SUM(L33:L34)</f>
        <v>41487.130346200007</v>
      </c>
    </row>
    <row r="36" spans="1:12" ht="13" thickTop="1" x14ac:dyDescent="0.25">
      <c r="A36" s="2"/>
      <c r="B36" s="2"/>
      <c r="C36" s="4"/>
      <c r="D36" s="2"/>
      <c r="E36" s="2"/>
      <c r="F36" s="2"/>
      <c r="G36" s="2"/>
    </row>
    <row r="37" spans="1:12" ht="13" x14ac:dyDescent="0.3">
      <c r="A37" s="6"/>
      <c r="B37" s="6"/>
      <c r="C37" s="4"/>
      <c r="D37" s="2"/>
      <c r="E37" s="3"/>
      <c r="F37" s="2"/>
      <c r="G37" s="3"/>
    </row>
    <row r="46" spans="1:12" x14ac:dyDescent="0.25">
      <c r="E46" s="1"/>
    </row>
  </sheetData>
  <phoneticPr fontId="0" type="noConversion"/>
  <pageMargins left="0.45" right="0.45" top="0.5" bottom="0.5" header="0.3" footer="0.3"/>
  <pageSetup scale="8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rowBreaks count="1" manualBreakCount="1">
    <brk id="19" max="10" man="1"/>
  </rowBreaks>
  <ignoredErrors>
    <ignoredError sqref="E16 E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2019Exp 03.21.2021 #0492 Burden</vt:lpstr>
      <vt:lpstr>Old 1#0492 Burden</vt:lpstr>
      <vt:lpstr>Old #0492 Burden</vt:lpstr>
      <vt:lpstr>'2019Exp 03.21.2021 #0492 Burden'!Print_Area</vt:lpstr>
      <vt:lpstr>'Old #0492 Burden'!Print_Area</vt:lpstr>
      <vt:lpstr>'Old 1#0492 Burden'!Print_Area</vt:lpstr>
    </vt:vector>
  </TitlesOfParts>
  <Company>USDA 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Tonini</dc:creator>
  <cp:lastModifiedBy>Ragland-Greene, Rachelle - FNS</cp:lastModifiedBy>
  <cp:lastPrinted>2014-02-04T17:13:36Z</cp:lastPrinted>
  <dcterms:created xsi:type="dcterms:W3CDTF">1998-06-30T13:37:28Z</dcterms:created>
  <dcterms:modified xsi:type="dcterms:W3CDTF">2021-03-02T19:34:11Z</dcterms:modified>
</cp:coreProperties>
</file>