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21"/>
  <workbookPr/>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022 - Testing, Inspection, &amp; Marking Requirements for Cylinders/2021 HM-234/"/>
    </mc:Choice>
  </mc:AlternateContent>
  <xr:revisionPtr revIDLastSave="165" documentId="11_39FA3F7AD677876A1CB712EAF6F70431186AD77E" xr6:coauthVersionLast="46" xr6:coauthVersionMax="46" xr10:uidLastSave="{D5FB6B83-D64F-4060-9707-C0CF3FDC7FC7}"/>
  <bookViews>
    <workbookView xWindow="0" yWindow="0" windowWidth="19176" windowHeight="8076" xr2:uid="{00000000-000D-0000-FFFF-FFFF00000000}"/>
  </bookViews>
  <sheets>
    <sheet name="Sheet1" sheetId="1" r:id="rId1"/>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 l="1"/>
  <c r="D11" i="1"/>
  <c r="E11" i="1"/>
  <c r="F11" i="1"/>
  <c r="G11" i="1"/>
  <c r="H11" i="1"/>
  <c r="I11" i="1"/>
  <c r="B11" i="1"/>
  <c r="G72" i="1"/>
  <c r="C72" i="1"/>
  <c r="I50" i="1"/>
  <c r="E50" i="1"/>
  <c r="C50" i="1"/>
  <c r="B50" i="1"/>
  <c r="D53" i="1"/>
  <c r="F53" i="1" s="1"/>
  <c r="I41" i="1"/>
  <c r="E41" i="1"/>
  <c r="C41" i="1"/>
  <c r="B41" i="1"/>
  <c r="D44" i="1"/>
  <c r="F44" i="1" s="1"/>
  <c r="C20" i="1"/>
  <c r="E20" i="1"/>
  <c r="I20" i="1"/>
  <c r="B20" i="1"/>
  <c r="D23" i="1"/>
  <c r="D14" i="1"/>
  <c r="D29" i="1"/>
  <c r="F29" i="1" s="1"/>
  <c r="D59" i="1"/>
  <c r="I5" i="1"/>
  <c r="E5" i="1"/>
  <c r="C5" i="1"/>
  <c r="B5" i="1"/>
  <c r="D8" i="1"/>
  <c r="C35" i="1"/>
  <c r="E35" i="1"/>
  <c r="I35" i="1"/>
  <c r="B35" i="1"/>
  <c r="D38" i="1"/>
  <c r="F59" i="1" l="1"/>
  <c r="D72" i="1"/>
  <c r="D41" i="1"/>
  <c r="F23" i="1"/>
  <c r="F14" i="1"/>
  <c r="F8" i="1"/>
  <c r="F38" i="1"/>
  <c r="D74" i="1"/>
  <c r="G53" i="1" s="1"/>
  <c r="E72" i="1" l="1"/>
  <c r="H53" i="1"/>
  <c r="G44" i="1"/>
  <c r="F41" i="1"/>
  <c r="H44" i="1"/>
  <c r="G14" i="1"/>
  <c r="G23" i="1"/>
  <c r="H23" i="1"/>
  <c r="H14" i="1"/>
  <c r="G29" i="1"/>
  <c r="H29" i="1" s="1"/>
  <c r="G59" i="1"/>
  <c r="H59" i="1" s="1"/>
  <c r="F72" i="1" s="1"/>
  <c r="G68" i="1"/>
  <c r="G38" i="1"/>
  <c r="G41" i="1" s="1"/>
  <c r="G8" i="1"/>
  <c r="H38" i="1"/>
  <c r="G17" i="1"/>
  <c r="G47" i="1"/>
  <c r="G50" i="1" s="1"/>
  <c r="G65" i="1"/>
  <c r="G2" i="1"/>
  <c r="G26" i="1"/>
  <c r="G56" i="1"/>
  <c r="G32" i="1"/>
  <c r="G62" i="1"/>
  <c r="D32" i="1"/>
  <c r="D26" i="1"/>
  <c r="F26" i="1" s="1"/>
  <c r="D17" i="1"/>
  <c r="D2" i="1"/>
  <c r="F17" i="1" l="1"/>
  <c r="F20" i="1" s="1"/>
  <c r="D20" i="1"/>
  <c r="H41" i="1"/>
  <c r="G20" i="1"/>
  <c r="F2" i="1"/>
  <c r="F5" i="1" s="1"/>
  <c r="D5" i="1"/>
  <c r="H17" i="1"/>
  <c r="H20" i="1" s="1"/>
  <c r="H8" i="1"/>
  <c r="G5" i="1"/>
  <c r="F32" i="1"/>
  <c r="F35" i="1" s="1"/>
  <c r="D35" i="1"/>
  <c r="G35" i="1"/>
  <c r="H32" i="1"/>
  <c r="H35" i="1" s="1"/>
  <c r="H2" i="1"/>
  <c r="H26" i="1"/>
  <c r="D47" i="1"/>
  <c r="F47" i="1" l="1"/>
  <c r="F50" i="1" s="1"/>
  <c r="D50" i="1"/>
  <c r="H5" i="1"/>
  <c r="H47" i="1"/>
  <c r="H50" i="1" s="1"/>
  <c r="D68" i="1"/>
  <c r="D56" i="1"/>
  <c r="F56" i="1" s="1"/>
  <c r="H56" i="1" l="1"/>
  <c r="F68" i="1"/>
  <c r="H68" i="1" s="1"/>
  <c r="D65" i="1"/>
  <c r="D62" i="1"/>
  <c r="F62" i="1" s="1"/>
  <c r="H62" i="1" l="1"/>
  <c r="F65" i="1"/>
  <c r="H65" i="1" l="1"/>
</calcChain>
</file>

<file path=xl/sharedStrings.xml><?xml version="1.0" encoding="utf-8"?>
<sst xmlns="http://schemas.openxmlformats.org/spreadsheetml/2006/main" count="224" uniqueCount="48">
  <si>
    <t>Cylinder Manufacture Marking - 178.35 - Pre-HM-234</t>
  </si>
  <si>
    <t>Number of Facilities</t>
  </si>
  <si>
    <t>New Cylinders per Facility</t>
  </si>
  <si>
    <t>Annual Number of New Cylinders</t>
  </si>
  <si>
    <t>Minute per Stamp</t>
  </si>
  <si>
    <t>Annual Burden Hours</t>
  </si>
  <si>
    <t>Salary Cost per Hour</t>
  </si>
  <si>
    <t>Total Salary Cost</t>
  </si>
  <si>
    <t>Annual Burden Costs</t>
  </si>
  <si>
    <t>Cylinder Manufacture Marking - 178.35 - HM-234 Increase</t>
  </si>
  <si>
    <t>Cylinder Manufacture Marking - 178.35 - Post-HM-234</t>
  </si>
  <si>
    <t>Cylinder Manufacture Marking - 178.35 - Agency Adjustment</t>
  </si>
  <si>
    <t>Cylinder Manufacture Marking - 178.35 - Post-PHMSA Update</t>
  </si>
  <si>
    <t>Reporting</t>
  </si>
  <si>
    <t>Cylinder Manufacture Inspector's Report  - 178.35 - Pre-PHMSA Update</t>
  </si>
  <si>
    <t>Number of Respondents</t>
  </si>
  <si>
    <t>Responses per Facility</t>
  </si>
  <si>
    <t>Annual Number of Responses</t>
  </si>
  <si>
    <t>Minutes per Response</t>
  </si>
  <si>
    <t>Cylinder Manufacture Inspector's Report  - 178.35 - PHMSA Updates</t>
  </si>
  <si>
    <t>Cylinder Manufacture Inspector's Report  - 178.35 - Post-PHMSA Update</t>
  </si>
  <si>
    <t>Cylinder Manufacture Inspector's Report - 178.35</t>
  </si>
  <si>
    <t>Recordkeeping</t>
  </si>
  <si>
    <t>Record of Alloy Added to Cylinder - 178.50(b), 178.51(b), 178.61(b), 178.68(b) - New HM-234</t>
  </si>
  <si>
    <t>Responses per Respondent</t>
  </si>
  <si>
    <t>Number of Responses</t>
  </si>
  <si>
    <t>Hour per Response</t>
  </si>
  <si>
    <t>Cylinder Requalification Marking - 180.213 - Pre-HM-234</t>
  </si>
  <si>
    <t>Number of Cylinder Requalifiers</t>
  </si>
  <si>
    <t>Cylinder Requalifications per Requalifier</t>
  </si>
  <si>
    <t>Number of Requalifications</t>
  </si>
  <si>
    <t>Seconds per Stamp</t>
  </si>
  <si>
    <t>Cylinder Requalification Marking - 180.213 - HM-234 Increase</t>
  </si>
  <si>
    <t>Cylinder Requalification Marking - 180.213 - Post HM-234</t>
  </si>
  <si>
    <t>Cylinder Requalification Marking - 180.213 - PHMSA Updates</t>
  </si>
  <si>
    <t>Cylinder Requalification Marking - 180.213 - Post-PHMSA Update</t>
  </si>
  <si>
    <t>Cylinder Requalification Record - 180.215 - Pre-PHMSA Update</t>
  </si>
  <si>
    <t>Seconds per Record</t>
  </si>
  <si>
    <t>Cylinder Requalification Record - 180.215 - PHMSA Updates</t>
  </si>
  <si>
    <t>Cylinder Requalification Record - 180.215 - Post-PHMSA Update</t>
  </si>
  <si>
    <t>Cylinder Requalification Record - 180.215</t>
  </si>
  <si>
    <t>Recent Recalibration Record - 180.215(b)(4) - New HM-234</t>
  </si>
  <si>
    <t>Repair, Rebuilding or Reheat Treatment Records - 180.215(c)(1)</t>
  </si>
  <si>
    <t>Changing Marked Service Pressure - 180.205(c)(3)</t>
  </si>
  <si>
    <t>Total Number of Respondents</t>
  </si>
  <si>
    <t>Total Number of Responses</t>
  </si>
  <si>
    <t>Total Burden Cost</t>
  </si>
  <si>
    <t xml:space="preserve">Occupation labor rates based on 2019 Occupational and Employment Statistics Survey (OES) for “Miscellaneous Cosntruction and Related Workers (47-4090)” https://www.bls.gov/oes/current/oes474090.htm.  The hourly mean wage for this occupation ($21.17)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</si>
</sst>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7">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1"/>
      <color theme="1"/>
      <name val="Calibri"/>
      <family val="2"/>
      <scheme val="minor"/>
    </font>
    <font>
      <sz val="12"/>
      <color rgb="FF000000"/>
      <name val="Times New Roman"/>
      <family val="1"/>
    </font>
    <font>
      <u/>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69">
    <xf numFmtId="0" fontId="0" fillId="0" borderId="0" xfId="0"/>
    <xf numFmtId="0" fontId="2" fillId="0" borderId="1" xfId="0" applyFont="1" applyBorder="1" applyAlignment="1">
      <alignment horizontal="center" wrapText="1"/>
    </xf>
    <xf numFmtId="0" fontId="1" fillId="0" borderId="0" xfId="0" applyFont="1" applyAlignment="1">
      <alignment horizontal="center" wrapText="1"/>
    </xf>
    <xf numFmtId="0" fontId="1" fillId="0" borderId="1" xfId="0" applyFont="1" applyBorder="1" applyAlignment="1">
      <alignment horizontal="left" wrapText="1"/>
    </xf>
    <xf numFmtId="0" fontId="3" fillId="0" borderId="1" xfId="0" applyFont="1" applyBorder="1" applyAlignment="1">
      <alignment horizontal="left" wrapText="1"/>
    </xf>
    <xf numFmtId="0" fontId="1" fillId="2" borderId="1" xfId="0" applyFont="1" applyFill="1" applyBorder="1" applyAlignment="1">
      <alignment horizontal="left" wrapText="1"/>
    </xf>
    <xf numFmtId="0" fontId="3" fillId="2" borderId="1" xfId="0" applyFont="1" applyFill="1" applyBorder="1" applyAlignment="1">
      <alignment horizontal="left" wrapText="1"/>
    </xf>
    <xf numFmtId="0" fontId="3" fillId="0" borderId="0" xfId="0" applyFont="1" applyAlignment="1">
      <alignment horizontal="center" wrapText="1"/>
    </xf>
    <xf numFmtId="164" fontId="1" fillId="0" borderId="1" xfId="0" applyNumberFormat="1" applyFont="1" applyBorder="1" applyAlignment="1">
      <alignment horizontal="right" wrapText="1"/>
    </xf>
    <xf numFmtId="3" fontId="1" fillId="0" borderId="1" xfId="0" applyNumberFormat="1" applyFont="1" applyBorder="1" applyAlignment="1">
      <alignment horizontal="right" wrapText="1"/>
    </xf>
    <xf numFmtId="0" fontId="2" fillId="0" borderId="1" xfId="0" applyFont="1" applyFill="1" applyBorder="1" applyAlignment="1">
      <alignment horizontal="center" wrapText="1"/>
    </xf>
    <xf numFmtId="0" fontId="1" fillId="0" borderId="0" xfId="0" applyFont="1" applyFill="1" applyAlignment="1">
      <alignment horizontal="center" wrapText="1"/>
    </xf>
    <xf numFmtId="0" fontId="1" fillId="0" borderId="1" xfId="0" applyFont="1" applyFill="1" applyBorder="1" applyAlignment="1">
      <alignment horizontal="left" wrapText="1"/>
    </xf>
    <xf numFmtId="0" fontId="3" fillId="0" borderId="1" xfId="0" applyFont="1" applyFill="1" applyBorder="1" applyAlignment="1">
      <alignment horizontal="left" wrapText="1"/>
    </xf>
    <xf numFmtId="164" fontId="1" fillId="0" borderId="1" xfId="0" applyNumberFormat="1" applyFont="1" applyFill="1" applyBorder="1" applyAlignment="1">
      <alignment horizontal="right" wrapText="1"/>
    </xf>
    <xf numFmtId="0" fontId="3" fillId="0" borderId="0" xfId="0" applyFont="1" applyFill="1" applyAlignment="1">
      <alignment horizontal="center" wrapText="1"/>
    </xf>
    <xf numFmtId="0" fontId="3" fillId="0" borderId="0" xfId="0" applyFont="1" applyBorder="1" applyAlignment="1">
      <alignment horizontal="left" wrapText="1"/>
    </xf>
    <xf numFmtId="164" fontId="1" fillId="0" borderId="0" xfId="0" applyNumberFormat="1" applyFont="1" applyBorder="1" applyAlignment="1">
      <alignment horizontal="right" wrapText="1"/>
    </xf>
    <xf numFmtId="0" fontId="1" fillId="0" borderId="0" xfId="0" applyFont="1" applyBorder="1" applyAlignment="1">
      <alignment horizontal="center" wrapText="1"/>
    </xf>
    <xf numFmtId="0" fontId="1" fillId="0" borderId="2" xfId="0" applyFont="1" applyBorder="1" applyAlignment="1">
      <alignment horizontal="center" wrapText="1"/>
    </xf>
    <xf numFmtId="0" fontId="1" fillId="2" borderId="2" xfId="0" applyFont="1" applyFill="1" applyBorder="1" applyAlignment="1">
      <alignment horizontal="center" wrapText="1"/>
    </xf>
    <xf numFmtId="0" fontId="1" fillId="0" borderId="2" xfId="0" applyFont="1" applyFill="1" applyBorder="1" applyAlignment="1">
      <alignment horizontal="center" wrapText="1"/>
    </xf>
    <xf numFmtId="3" fontId="2" fillId="0" borderId="1" xfId="0" applyNumberFormat="1" applyFont="1" applyBorder="1" applyAlignment="1">
      <alignment horizontal="center" wrapText="1"/>
    </xf>
    <xf numFmtId="3" fontId="1" fillId="0" borderId="0" xfId="0" applyNumberFormat="1" applyFont="1" applyBorder="1" applyAlignment="1">
      <alignment horizontal="right" wrapText="1"/>
    </xf>
    <xf numFmtId="3" fontId="1" fillId="0" borderId="0" xfId="0" applyNumberFormat="1" applyFont="1" applyAlignment="1">
      <alignment horizontal="center" wrapText="1"/>
    </xf>
    <xf numFmtId="3" fontId="1" fillId="2" borderId="1" xfId="0" applyNumberFormat="1" applyFont="1" applyFill="1" applyBorder="1" applyAlignment="1">
      <alignment horizontal="right" wrapText="1"/>
    </xf>
    <xf numFmtId="3" fontId="2" fillId="0" borderId="1" xfId="0" applyNumberFormat="1" applyFont="1" applyFill="1" applyBorder="1" applyAlignment="1">
      <alignment horizontal="center" wrapText="1"/>
    </xf>
    <xf numFmtId="3" fontId="1" fillId="0" borderId="1" xfId="0" applyNumberFormat="1" applyFont="1" applyFill="1" applyBorder="1" applyAlignment="1">
      <alignment horizontal="right" wrapText="1"/>
    </xf>
    <xf numFmtId="3" fontId="1" fillId="0" borderId="0" xfId="0" applyNumberFormat="1" applyFont="1" applyFill="1" applyAlignment="1">
      <alignment horizontal="center" wrapText="1"/>
    </xf>
    <xf numFmtId="3" fontId="1" fillId="0" borderId="0" xfId="0" applyNumberFormat="1" applyFont="1" applyAlignment="1">
      <alignment horizontal="right" wrapText="1"/>
    </xf>
    <xf numFmtId="3" fontId="1" fillId="0" borderId="1" xfId="0" applyNumberFormat="1" applyFont="1" applyBorder="1" applyAlignment="1">
      <alignment horizontal="center" wrapText="1"/>
    </xf>
    <xf numFmtId="164" fontId="1" fillId="0" borderId="1" xfId="0" applyNumberFormat="1" applyFont="1" applyBorder="1" applyAlignment="1">
      <alignment horizontal="center" wrapText="1"/>
    </xf>
    <xf numFmtId="3" fontId="2" fillId="0" borderId="0" xfId="0" applyNumberFormat="1" applyFont="1" applyBorder="1" applyAlignment="1">
      <alignment horizontal="center" wrapText="1"/>
    </xf>
    <xf numFmtId="164" fontId="1" fillId="0" borderId="0" xfId="0" applyNumberFormat="1" applyFont="1" applyBorder="1" applyAlignment="1">
      <alignment horizontal="center" wrapText="1"/>
    </xf>
    <xf numFmtId="0" fontId="5" fillId="0" borderId="0" xfId="0" applyFont="1" applyAlignment="1">
      <alignment wrapText="1"/>
    </xf>
    <xf numFmtId="165" fontId="1" fillId="0" borderId="0" xfId="0" applyNumberFormat="1" applyFont="1" applyAlignment="1">
      <alignment horizontal="right" wrapText="1"/>
    </xf>
    <xf numFmtId="9" fontId="1" fillId="0" borderId="0" xfId="1" applyFont="1" applyAlignment="1">
      <alignment horizontal="right" wrapText="1"/>
    </xf>
    <xf numFmtId="165" fontId="1" fillId="0" borderId="1" xfId="0" applyNumberFormat="1" applyFont="1" applyBorder="1" applyAlignment="1">
      <alignment horizontal="right" wrapText="1"/>
    </xf>
    <xf numFmtId="0" fontId="3" fillId="3" borderId="1" xfId="0" applyFont="1" applyFill="1" applyBorder="1" applyAlignment="1">
      <alignment horizontal="left" wrapText="1"/>
    </xf>
    <xf numFmtId="3" fontId="2" fillId="3" borderId="1" xfId="0" applyNumberFormat="1" applyFont="1" applyFill="1" applyBorder="1" applyAlignment="1">
      <alignment horizontal="center" wrapText="1"/>
    </xf>
    <xf numFmtId="0" fontId="2" fillId="3" borderId="1" xfId="0" applyFont="1" applyFill="1" applyBorder="1" applyAlignment="1">
      <alignment horizontal="center" wrapText="1"/>
    </xf>
    <xf numFmtId="0" fontId="1" fillId="3" borderId="1" xfId="0" applyFont="1" applyFill="1" applyBorder="1" applyAlignment="1">
      <alignment horizontal="left" wrapText="1"/>
    </xf>
    <xf numFmtId="3" fontId="1" fillId="3" borderId="1" xfId="0" applyNumberFormat="1" applyFont="1" applyFill="1" applyBorder="1" applyAlignment="1">
      <alignment horizontal="right" wrapText="1"/>
    </xf>
    <xf numFmtId="165" fontId="1" fillId="3" borderId="1" xfId="0" applyNumberFormat="1" applyFont="1" applyFill="1" applyBorder="1" applyAlignment="1">
      <alignment horizontal="right" wrapText="1"/>
    </xf>
    <xf numFmtId="164" fontId="1" fillId="3" borderId="1" xfId="0" applyNumberFormat="1" applyFont="1" applyFill="1" applyBorder="1" applyAlignment="1">
      <alignment horizontal="right" wrapText="1"/>
    </xf>
    <xf numFmtId="0" fontId="3" fillId="4" borderId="1" xfId="0" applyFont="1" applyFill="1" applyBorder="1" applyAlignment="1">
      <alignment horizontal="left" wrapText="1"/>
    </xf>
    <xf numFmtId="3" fontId="2" fillId="4" borderId="1" xfId="0" applyNumberFormat="1" applyFont="1" applyFill="1" applyBorder="1" applyAlignment="1">
      <alignment horizontal="center" wrapText="1"/>
    </xf>
    <xf numFmtId="0" fontId="2" fillId="4" borderId="1" xfId="0" applyFont="1" applyFill="1" applyBorder="1" applyAlignment="1">
      <alignment horizontal="center" wrapText="1"/>
    </xf>
    <xf numFmtId="0" fontId="1" fillId="4" borderId="1" xfId="0" applyFont="1" applyFill="1" applyBorder="1" applyAlignment="1">
      <alignment horizontal="left" wrapText="1"/>
    </xf>
    <xf numFmtId="3" fontId="1" fillId="4" borderId="1" xfId="0" applyNumberFormat="1" applyFont="1" applyFill="1" applyBorder="1" applyAlignment="1">
      <alignment horizontal="right" wrapText="1"/>
    </xf>
    <xf numFmtId="4" fontId="1" fillId="4" borderId="1" xfId="0" applyNumberFormat="1" applyFont="1" applyFill="1" applyBorder="1" applyAlignment="1">
      <alignment horizontal="right" wrapText="1"/>
    </xf>
    <xf numFmtId="164" fontId="1" fillId="4" borderId="1" xfId="0" applyNumberFormat="1" applyFont="1" applyFill="1" applyBorder="1" applyAlignment="1">
      <alignment horizontal="right" wrapText="1"/>
    </xf>
    <xf numFmtId="165" fontId="1" fillId="0" borderId="1" xfId="0" applyNumberFormat="1" applyFont="1" applyFill="1" applyBorder="1" applyAlignment="1">
      <alignment horizontal="right" wrapText="1"/>
    </xf>
    <xf numFmtId="0" fontId="3" fillId="5" borderId="1" xfId="0" applyFont="1" applyFill="1" applyBorder="1" applyAlignment="1">
      <alignment horizontal="left" wrapText="1"/>
    </xf>
    <xf numFmtId="3" fontId="2" fillId="5" borderId="1" xfId="0" applyNumberFormat="1" applyFont="1" applyFill="1" applyBorder="1" applyAlignment="1">
      <alignment horizontal="center" wrapText="1"/>
    </xf>
    <xf numFmtId="0" fontId="2" fillId="5" borderId="1" xfId="0" applyFont="1" applyFill="1" applyBorder="1" applyAlignment="1">
      <alignment horizontal="center" wrapText="1"/>
    </xf>
    <xf numFmtId="0" fontId="1" fillId="5" borderId="1" xfId="0" applyFont="1" applyFill="1" applyBorder="1" applyAlignment="1">
      <alignment horizontal="left" wrapText="1"/>
    </xf>
    <xf numFmtId="3" fontId="1" fillId="5" borderId="1" xfId="0" applyNumberFormat="1" applyFont="1" applyFill="1" applyBorder="1" applyAlignment="1">
      <alignment horizontal="right" wrapText="1"/>
    </xf>
    <xf numFmtId="4" fontId="1" fillId="5" borderId="1" xfId="0" applyNumberFormat="1" applyFont="1" applyFill="1" applyBorder="1" applyAlignment="1">
      <alignment horizontal="right" wrapText="1"/>
    </xf>
    <xf numFmtId="164" fontId="1" fillId="5" borderId="1" xfId="0" applyNumberFormat="1" applyFont="1" applyFill="1" applyBorder="1" applyAlignment="1">
      <alignment horizontal="right" wrapText="1"/>
    </xf>
    <xf numFmtId="165" fontId="1" fillId="4" borderId="1" xfId="0" applyNumberFormat="1" applyFont="1" applyFill="1" applyBorder="1" applyAlignment="1">
      <alignment horizontal="right" wrapText="1"/>
    </xf>
    <xf numFmtId="3" fontId="6" fillId="0" borderId="1" xfId="0" applyNumberFormat="1" applyFont="1" applyBorder="1" applyAlignment="1">
      <alignment horizontal="center" wrapText="1"/>
    </xf>
    <xf numFmtId="0" fontId="6" fillId="0" borderId="1" xfId="0" applyFont="1" applyBorder="1" applyAlignment="1">
      <alignment horizontal="center" wrapText="1"/>
    </xf>
    <xf numFmtId="3" fontId="6" fillId="3" borderId="1" xfId="0" applyNumberFormat="1" applyFont="1" applyFill="1" applyBorder="1" applyAlignment="1">
      <alignment horizontal="center" wrapText="1"/>
    </xf>
    <xf numFmtId="0" fontId="6" fillId="3" borderId="1" xfId="0" applyFont="1" applyFill="1" applyBorder="1" applyAlignment="1">
      <alignment horizontal="center" wrapText="1"/>
    </xf>
    <xf numFmtId="3" fontId="6" fillId="5" borderId="1" xfId="0" applyNumberFormat="1" applyFont="1" applyFill="1" applyBorder="1" applyAlignment="1">
      <alignment horizontal="center" wrapText="1"/>
    </xf>
    <xf numFmtId="0" fontId="6" fillId="5" borderId="1" xfId="0" applyFont="1" applyFill="1" applyBorder="1" applyAlignment="1">
      <alignment horizontal="center" wrapText="1"/>
    </xf>
    <xf numFmtId="0" fontId="3" fillId="3" borderId="3" xfId="0" applyFont="1" applyFill="1" applyBorder="1" applyAlignment="1">
      <alignment horizontal="left" wrapText="1"/>
    </xf>
    <xf numFmtId="0" fontId="1" fillId="3" borderId="4" xfId="0" applyFont="1" applyFill="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4"/>
  <sheetViews>
    <sheetView tabSelected="1" topLeftCell="A22" zoomScale="80" zoomScaleNormal="80" workbookViewId="0">
      <selection activeCell="A28" sqref="A28"/>
    </sheetView>
  </sheetViews>
  <sheetFormatPr defaultColWidth="9.140625" defaultRowHeight="15.6"/>
  <cols>
    <col min="1" max="1" width="38.5703125" style="7" customWidth="1"/>
    <col min="2" max="2" width="21.42578125" style="24" customWidth="1"/>
    <col min="3" max="3" width="25.7109375" style="24" customWidth="1"/>
    <col min="4" max="4" width="20.28515625" style="24" customWidth="1"/>
    <col min="5" max="8" width="15.42578125" style="24" customWidth="1"/>
    <col min="9" max="9" width="17.140625" style="2" customWidth="1"/>
    <col min="10" max="10" width="14.5703125" style="2" customWidth="1"/>
    <col min="11" max="11" width="13.7109375" style="2" customWidth="1"/>
    <col min="12" max="12" width="15.28515625" style="2" customWidth="1"/>
    <col min="13" max="16384" width="9.140625" style="2"/>
  </cols>
  <sheetData>
    <row r="1" spans="1:9" ht="31.5">
      <c r="A1" s="3" t="s">
        <v>0</v>
      </c>
      <c r="B1" s="61" t="s">
        <v>1</v>
      </c>
      <c r="C1" s="61" t="s">
        <v>2</v>
      </c>
      <c r="D1" s="61" t="s">
        <v>3</v>
      </c>
      <c r="E1" s="61" t="s">
        <v>4</v>
      </c>
      <c r="F1" s="61" t="s">
        <v>5</v>
      </c>
      <c r="G1" s="61" t="s">
        <v>6</v>
      </c>
      <c r="H1" s="61" t="s">
        <v>7</v>
      </c>
      <c r="I1" s="62" t="s">
        <v>8</v>
      </c>
    </row>
    <row r="2" spans="1:9" ht="15.75">
      <c r="A2" s="3"/>
      <c r="B2" s="9">
        <v>150</v>
      </c>
      <c r="C2" s="9">
        <v>450</v>
      </c>
      <c r="D2" s="9">
        <f>(B2*C2)</f>
        <v>67500</v>
      </c>
      <c r="E2" s="9">
        <v>4.0861999999999998</v>
      </c>
      <c r="F2" s="9">
        <f>D2*(E2/60)</f>
        <v>4596.9750000000004</v>
      </c>
      <c r="G2" s="37">
        <f>$D$74</f>
        <v>30.995607613469986</v>
      </c>
      <c r="H2" s="8">
        <f>F2*G2</f>
        <v>142486.03330893119</v>
      </c>
      <c r="I2" s="8">
        <v>0</v>
      </c>
    </row>
    <row r="3" spans="1:9" ht="15.75">
      <c r="A3" s="2"/>
    </row>
    <row r="4" spans="1:9" ht="31.5">
      <c r="A4" s="56" t="s">
        <v>9</v>
      </c>
      <c r="B4" s="65" t="s">
        <v>1</v>
      </c>
      <c r="C4" s="65" t="s">
        <v>2</v>
      </c>
      <c r="D4" s="65" t="s">
        <v>3</v>
      </c>
      <c r="E4" s="65" t="s">
        <v>4</v>
      </c>
      <c r="F4" s="65" t="s">
        <v>5</v>
      </c>
      <c r="G4" s="65" t="s">
        <v>6</v>
      </c>
      <c r="H4" s="65" t="s">
        <v>7</v>
      </c>
      <c r="I4" s="66" t="s">
        <v>8</v>
      </c>
    </row>
    <row r="5" spans="1:9" ht="15.75">
      <c r="A5" s="56"/>
      <c r="B5" s="57">
        <f>B8-B2</f>
        <v>0</v>
      </c>
      <c r="C5" s="57">
        <f>C8-C2</f>
        <v>0</v>
      </c>
      <c r="D5" s="57">
        <f>D8-D2</f>
        <v>0</v>
      </c>
      <c r="E5" s="58">
        <f>E8-E2</f>
        <v>3.0862400000000001</v>
      </c>
      <c r="F5" s="57">
        <f>F8-F2</f>
        <v>3472.0199999999995</v>
      </c>
      <c r="G5" s="57">
        <f>G8-G2</f>
        <v>0</v>
      </c>
      <c r="H5" s="59">
        <f>H8-H2</f>
        <v>107617.36954612006</v>
      </c>
      <c r="I5" s="57">
        <f>I8-I2</f>
        <v>0</v>
      </c>
    </row>
    <row r="6" spans="1:9" ht="15.75">
      <c r="A6" s="2"/>
    </row>
    <row r="7" spans="1:9" ht="31.5">
      <c r="A7" s="41" t="s">
        <v>10</v>
      </c>
      <c r="B7" s="63" t="s">
        <v>1</v>
      </c>
      <c r="C7" s="63" t="s">
        <v>2</v>
      </c>
      <c r="D7" s="63" t="s">
        <v>3</v>
      </c>
      <c r="E7" s="63" t="s">
        <v>4</v>
      </c>
      <c r="F7" s="63" t="s">
        <v>5</v>
      </c>
      <c r="G7" s="63" t="s">
        <v>6</v>
      </c>
      <c r="H7" s="63" t="s">
        <v>7</v>
      </c>
      <c r="I7" s="64" t="s">
        <v>8</v>
      </c>
    </row>
    <row r="8" spans="1:9" ht="15.75">
      <c r="A8" s="41"/>
      <c r="B8" s="42">
        <v>150</v>
      </c>
      <c r="C8" s="42">
        <v>450</v>
      </c>
      <c r="D8" s="42">
        <f>(B8*C8)</f>
        <v>67500</v>
      </c>
      <c r="E8" s="42">
        <v>7.1724399999999999</v>
      </c>
      <c r="F8" s="42">
        <f>D8*(E8/60)</f>
        <v>8068.9949999999999</v>
      </c>
      <c r="G8" s="43">
        <f>$D$74</f>
        <v>30.995607613469986</v>
      </c>
      <c r="H8" s="44">
        <f>F8*G8</f>
        <v>250103.40285505124</v>
      </c>
      <c r="I8" s="44">
        <v>0</v>
      </c>
    </row>
    <row r="9" spans="1:9" ht="15.75">
      <c r="A9" s="2"/>
    </row>
    <row r="10" spans="1:9" ht="31.5">
      <c r="A10" s="56" t="s">
        <v>11</v>
      </c>
      <c r="B10" s="65" t="s">
        <v>1</v>
      </c>
      <c r="C10" s="65" t="s">
        <v>2</v>
      </c>
      <c r="D10" s="65" t="s">
        <v>3</v>
      </c>
      <c r="E10" s="65" t="s">
        <v>4</v>
      </c>
      <c r="F10" s="65" t="s">
        <v>5</v>
      </c>
      <c r="G10" s="65" t="s">
        <v>6</v>
      </c>
      <c r="H10" s="65" t="s">
        <v>7</v>
      </c>
      <c r="I10" s="66" t="s">
        <v>8</v>
      </c>
    </row>
    <row r="11" spans="1:9" ht="15.75">
      <c r="A11" s="56"/>
      <c r="B11" s="57">
        <f>B14-B2</f>
        <v>75</v>
      </c>
      <c r="C11" s="57">
        <f t="shared" ref="C11:I11" si="0">C14-C2</f>
        <v>0</v>
      </c>
      <c r="D11" s="57">
        <f t="shared" si="0"/>
        <v>33750</v>
      </c>
      <c r="E11" s="57">
        <f t="shared" si="0"/>
        <v>3.0838000000000001</v>
      </c>
      <c r="F11" s="57">
        <f t="shared" si="0"/>
        <v>7502.4</v>
      </c>
      <c r="G11" s="57">
        <f t="shared" si="0"/>
        <v>0</v>
      </c>
      <c r="H11" s="57">
        <f t="shared" si="0"/>
        <v>232541.44655929724</v>
      </c>
      <c r="I11" s="57">
        <f t="shared" si="0"/>
        <v>0</v>
      </c>
    </row>
    <row r="12" spans="1:9" ht="15.75"/>
    <row r="13" spans="1:9" ht="31.5">
      <c r="A13" s="45" t="s">
        <v>12</v>
      </c>
      <c r="B13" s="46" t="s">
        <v>1</v>
      </c>
      <c r="C13" s="46" t="s">
        <v>2</v>
      </c>
      <c r="D13" s="46" t="s">
        <v>3</v>
      </c>
      <c r="E13" s="46" t="s">
        <v>4</v>
      </c>
      <c r="F13" s="46" t="s">
        <v>5</v>
      </c>
      <c r="G13" s="46" t="s">
        <v>6</v>
      </c>
      <c r="H13" s="46" t="s">
        <v>7</v>
      </c>
      <c r="I13" s="47" t="s">
        <v>8</v>
      </c>
    </row>
    <row r="14" spans="1:9" ht="15.75">
      <c r="A14" s="48" t="s">
        <v>13</v>
      </c>
      <c r="B14" s="49">
        <v>225</v>
      </c>
      <c r="C14" s="49">
        <v>450</v>
      </c>
      <c r="D14" s="49">
        <f>(B14*C14)</f>
        <v>101250</v>
      </c>
      <c r="E14" s="50">
        <v>7.17</v>
      </c>
      <c r="F14" s="49">
        <f>D14*(E14/60)</f>
        <v>12099.375</v>
      </c>
      <c r="G14" s="60">
        <f>$D$74</f>
        <v>30.995607613469986</v>
      </c>
      <c r="H14" s="51">
        <f>F14*G14</f>
        <v>375027.47986822843</v>
      </c>
      <c r="I14" s="51">
        <v>0</v>
      </c>
    </row>
    <row r="15" spans="1:9" ht="15.75"/>
    <row r="16" spans="1:9" ht="31.5">
      <c r="A16" s="3" t="s">
        <v>14</v>
      </c>
      <c r="B16" s="61" t="s">
        <v>15</v>
      </c>
      <c r="C16" s="61" t="s">
        <v>16</v>
      </c>
      <c r="D16" s="61" t="s">
        <v>17</v>
      </c>
      <c r="E16" s="61" t="s">
        <v>18</v>
      </c>
      <c r="F16" s="61" t="s">
        <v>5</v>
      </c>
      <c r="G16" s="61" t="s">
        <v>6</v>
      </c>
      <c r="H16" s="61" t="s">
        <v>7</v>
      </c>
      <c r="I16" s="62" t="s">
        <v>8</v>
      </c>
    </row>
    <row r="17" spans="1:9" ht="15.75">
      <c r="A17" s="3"/>
      <c r="B17" s="9">
        <v>150</v>
      </c>
      <c r="C17" s="9">
        <v>1</v>
      </c>
      <c r="D17" s="9">
        <f>(B17*C17)</f>
        <v>150</v>
      </c>
      <c r="E17" s="9">
        <v>30</v>
      </c>
      <c r="F17" s="9">
        <f>D17*(E17/60)</f>
        <v>75</v>
      </c>
      <c r="G17" s="37">
        <f>$D$74</f>
        <v>30.995607613469986</v>
      </c>
      <c r="H17" s="8">
        <f>F17*G17</f>
        <v>2324.6705710102488</v>
      </c>
      <c r="I17" s="8">
        <v>0</v>
      </c>
    </row>
    <row r="18" spans="1:9" s="18" customFormat="1">
      <c r="A18" s="7"/>
      <c r="B18" s="24"/>
      <c r="C18" s="24"/>
      <c r="D18" s="24"/>
      <c r="E18" s="24"/>
      <c r="F18" s="24"/>
      <c r="G18" s="24"/>
      <c r="H18" s="24"/>
      <c r="I18" s="2"/>
    </row>
    <row r="19" spans="1:9" s="18" customFormat="1" ht="31.5">
      <c r="A19" s="56" t="s">
        <v>19</v>
      </c>
      <c r="B19" s="65" t="s">
        <v>1</v>
      </c>
      <c r="C19" s="65" t="s">
        <v>2</v>
      </c>
      <c r="D19" s="65" t="s">
        <v>3</v>
      </c>
      <c r="E19" s="65" t="s">
        <v>4</v>
      </c>
      <c r="F19" s="65" t="s">
        <v>5</v>
      </c>
      <c r="G19" s="65" t="s">
        <v>6</v>
      </c>
      <c r="H19" s="65" t="s">
        <v>7</v>
      </c>
      <c r="I19" s="66" t="s">
        <v>8</v>
      </c>
    </row>
    <row r="20" spans="1:9" s="18" customFormat="1" ht="15.75">
      <c r="A20" s="56"/>
      <c r="B20" s="57">
        <f>B23-B17</f>
        <v>75</v>
      </c>
      <c r="C20" s="57">
        <f>C23-C17</f>
        <v>0</v>
      </c>
      <c r="D20" s="57">
        <f>D23-D17</f>
        <v>75</v>
      </c>
      <c r="E20" s="57">
        <f>E23-E17</f>
        <v>0</v>
      </c>
      <c r="F20" s="57">
        <f>F23-F17</f>
        <v>37.5</v>
      </c>
      <c r="G20" s="57">
        <f>G23-G17</f>
        <v>0</v>
      </c>
      <c r="H20" s="57">
        <f>H23-H17</f>
        <v>1162.3352855051248</v>
      </c>
      <c r="I20" s="57">
        <f>I23-I17</f>
        <v>0</v>
      </c>
    </row>
    <row r="21" spans="1:9" s="18" customFormat="1" ht="15.75">
      <c r="A21" s="7"/>
      <c r="B21" s="24"/>
      <c r="C21" s="24"/>
      <c r="D21" s="24"/>
      <c r="E21" s="24"/>
      <c r="F21" s="24"/>
      <c r="G21" s="24"/>
      <c r="H21" s="24"/>
      <c r="I21" s="2"/>
    </row>
    <row r="22" spans="1:9" s="18" customFormat="1" ht="47.25">
      <c r="A22" s="45" t="s">
        <v>20</v>
      </c>
      <c r="B22" s="46" t="s">
        <v>1</v>
      </c>
      <c r="C22" s="46" t="s">
        <v>2</v>
      </c>
      <c r="D22" s="46" t="s">
        <v>3</v>
      </c>
      <c r="E22" s="46" t="s">
        <v>4</v>
      </c>
      <c r="F22" s="46" t="s">
        <v>5</v>
      </c>
      <c r="G22" s="46" t="s">
        <v>6</v>
      </c>
      <c r="H22" s="46" t="s">
        <v>7</v>
      </c>
      <c r="I22" s="47" t="s">
        <v>8</v>
      </c>
    </row>
    <row r="23" spans="1:9" s="18" customFormat="1" ht="15.75">
      <c r="A23" s="48" t="s">
        <v>13</v>
      </c>
      <c r="B23" s="49">
        <v>225</v>
      </c>
      <c r="C23" s="49">
        <v>1</v>
      </c>
      <c r="D23" s="49">
        <f>(B23*C23)</f>
        <v>225</v>
      </c>
      <c r="E23" s="49">
        <v>30</v>
      </c>
      <c r="F23" s="49">
        <f>D23*(E23/60)</f>
        <v>112.5</v>
      </c>
      <c r="G23" s="60">
        <f>$D$74</f>
        <v>30.995607613469986</v>
      </c>
      <c r="H23" s="51">
        <f>F23*G23</f>
        <v>3487.0058565153736</v>
      </c>
      <c r="I23" s="51">
        <v>0</v>
      </c>
    </row>
    <row r="24" spans="1:9" s="18" customFormat="1" ht="15.75">
      <c r="A24" s="7"/>
      <c r="B24" s="24"/>
      <c r="C24" s="24"/>
      <c r="D24" s="24"/>
      <c r="E24" s="24"/>
      <c r="F24" s="24"/>
      <c r="G24" s="24"/>
      <c r="H24" s="24"/>
      <c r="I24" s="2"/>
    </row>
    <row r="25" spans="1:9" s="18" customFormat="1" ht="31.5">
      <c r="A25" s="13" t="s">
        <v>21</v>
      </c>
      <c r="B25" s="26" t="s">
        <v>15</v>
      </c>
      <c r="C25" s="26" t="s">
        <v>16</v>
      </c>
      <c r="D25" s="26" t="s">
        <v>17</v>
      </c>
      <c r="E25" s="26" t="s">
        <v>18</v>
      </c>
      <c r="F25" s="26" t="s">
        <v>5</v>
      </c>
      <c r="G25" s="26" t="s">
        <v>6</v>
      </c>
      <c r="H25" s="26" t="s">
        <v>7</v>
      </c>
      <c r="I25" s="10" t="s">
        <v>8</v>
      </c>
    </row>
    <row r="26" spans="1:9" s="18" customFormat="1" ht="15.75">
      <c r="A26" s="12" t="s">
        <v>22</v>
      </c>
      <c r="B26" s="27">
        <v>30</v>
      </c>
      <c r="C26" s="27">
        <v>1</v>
      </c>
      <c r="D26" s="27">
        <f>(B26*C26)</f>
        <v>30</v>
      </c>
      <c r="E26" s="27">
        <v>12</v>
      </c>
      <c r="F26" s="27">
        <f>D26*(E26/60)</f>
        <v>6</v>
      </c>
      <c r="G26" s="52">
        <f>$D$74</f>
        <v>30.995607613469986</v>
      </c>
      <c r="H26" s="14">
        <f>F26*G26</f>
        <v>185.97364568081991</v>
      </c>
      <c r="I26" s="14">
        <v>0</v>
      </c>
    </row>
    <row r="27" spans="1:9" s="18" customFormat="1">
      <c r="A27" s="16"/>
      <c r="B27" s="23"/>
      <c r="C27" s="23"/>
      <c r="D27" s="23"/>
      <c r="E27" s="23"/>
      <c r="F27" s="23"/>
      <c r="G27" s="23"/>
      <c r="H27" s="23"/>
      <c r="I27" s="17"/>
    </row>
    <row r="28" spans="1:9" s="18" customFormat="1" ht="47.25">
      <c r="A28" s="67" t="s">
        <v>23</v>
      </c>
      <c r="B28" s="39" t="s">
        <v>15</v>
      </c>
      <c r="C28" s="39" t="s">
        <v>24</v>
      </c>
      <c r="D28" s="39" t="s">
        <v>25</v>
      </c>
      <c r="E28" s="39" t="s">
        <v>26</v>
      </c>
      <c r="F28" s="39" t="s">
        <v>5</v>
      </c>
      <c r="G28" s="39" t="s">
        <v>6</v>
      </c>
      <c r="H28" s="39" t="s">
        <v>7</v>
      </c>
      <c r="I28" s="40" t="s">
        <v>8</v>
      </c>
    </row>
    <row r="29" spans="1:9" s="18" customFormat="1" ht="15.75">
      <c r="A29" s="68" t="s">
        <v>13</v>
      </c>
      <c r="B29" s="42">
        <v>23</v>
      </c>
      <c r="C29" s="42">
        <v>1</v>
      </c>
      <c r="D29" s="42">
        <f>B29*C29</f>
        <v>23</v>
      </c>
      <c r="E29" s="42">
        <v>1</v>
      </c>
      <c r="F29" s="42">
        <f>D29*(E29)</f>
        <v>23</v>
      </c>
      <c r="G29" s="43">
        <f>$D$74</f>
        <v>30.995607613469986</v>
      </c>
      <c r="H29" s="44">
        <f>F29*G29</f>
        <v>712.89897510980973</v>
      </c>
      <c r="I29" s="44">
        <v>0</v>
      </c>
    </row>
    <row r="30" spans="1:9" s="18" customFormat="1">
      <c r="A30" s="16"/>
      <c r="B30" s="23"/>
      <c r="C30" s="23"/>
      <c r="D30" s="23"/>
      <c r="E30" s="23"/>
      <c r="F30" s="23"/>
      <c r="G30" s="23"/>
      <c r="H30" s="23"/>
      <c r="I30" s="17"/>
    </row>
    <row r="31" spans="1:9" s="18" customFormat="1" ht="31.5">
      <c r="A31" s="4" t="s">
        <v>27</v>
      </c>
      <c r="B31" s="22" t="s">
        <v>28</v>
      </c>
      <c r="C31" s="22" t="s">
        <v>29</v>
      </c>
      <c r="D31" s="22" t="s">
        <v>30</v>
      </c>
      <c r="E31" s="22" t="s">
        <v>31</v>
      </c>
      <c r="F31" s="22" t="s">
        <v>5</v>
      </c>
      <c r="G31" s="22" t="s">
        <v>6</v>
      </c>
      <c r="H31" s="22" t="s">
        <v>7</v>
      </c>
      <c r="I31" s="1" t="s">
        <v>8</v>
      </c>
    </row>
    <row r="32" spans="1:9" s="18" customFormat="1" ht="15.75">
      <c r="A32" s="3"/>
      <c r="B32" s="9">
        <v>7000</v>
      </c>
      <c r="C32" s="9">
        <v>970</v>
      </c>
      <c r="D32" s="9">
        <f>B32*C32</f>
        <v>6790000</v>
      </c>
      <c r="E32" s="9">
        <v>45</v>
      </c>
      <c r="F32" s="9">
        <f>(D32*(E32/60/60))</f>
        <v>84875</v>
      </c>
      <c r="G32" s="37">
        <f>$D$74</f>
        <v>30.995607613469986</v>
      </c>
      <c r="H32" s="8">
        <f>F32*G32</f>
        <v>2630752.1961932648</v>
      </c>
      <c r="I32" s="8">
        <v>0</v>
      </c>
    </row>
    <row r="33" spans="1:15" s="18" customFormat="1">
      <c r="A33" s="16"/>
      <c r="B33" s="23"/>
      <c r="C33" s="23"/>
      <c r="D33" s="23"/>
      <c r="E33" s="23"/>
      <c r="F33" s="23"/>
      <c r="G33" s="23"/>
      <c r="H33" s="23"/>
      <c r="I33" s="17"/>
    </row>
    <row r="34" spans="1:15" s="18" customFormat="1" ht="31.5">
      <c r="A34" s="53" t="s">
        <v>32</v>
      </c>
      <c r="B34" s="54" t="s">
        <v>28</v>
      </c>
      <c r="C34" s="54" t="s">
        <v>29</v>
      </c>
      <c r="D34" s="54" t="s">
        <v>30</v>
      </c>
      <c r="E34" s="54" t="s">
        <v>31</v>
      </c>
      <c r="F34" s="54" t="s">
        <v>5</v>
      </c>
      <c r="G34" s="54" t="s">
        <v>6</v>
      </c>
      <c r="H34" s="54" t="s">
        <v>7</v>
      </c>
      <c r="I34" s="55" t="s">
        <v>8</v>
      </c>
    </row>
    <row r="35" spans="1:15" s="18" customFormat="1" ht="15.75">
      <c r="A35" s="56"/>
      <c r="B35" s="57">
        <f>B38-B32</f>
        <v>0</v>
      </c>
      <c r="C35" s="57">
        <f>C38-C32</f>
        <v>0</v>
      </c>
      <c r="D35" s="57">
        <f>D38-D32</f>
        <v>0</v>
      </c>
      <c r="E35" s="57">
        <f>E38-E32</f>
        <v>1</v>
      </c>
      <c r="F35" s="57">
        <f>F38-F32</f>
        <v>1886.1111111111095</v>
      </c>
      <c r="G35" s="57">
        <f>G38-G32</f>
        <v>0</v>
      </c>
      <c r="H35" s="59">
        <f>H38-H32</f>
        <v>58461.159915406257</v>
      </c>
      <c r="I35" s="57">
        <f>I38-I32</f>
        <v>0</v>
      </c>
    </row>
    <row r="36" spans="1:15" s="18" customFormat="1" ht="15.75">
      <c r="A36" s="16"/>
      <c r="B36" s="23"/>
      <c r="C36" s="23"/>
      <c r="D36" s="23"/>
      <c r="E36" s="23"/>
      <c r="F36" s="23"/>
      <c r="G36" s="23"/>
      <c r="H36" s="23"/>
      <c r="I36" s="17"/>
    </row>
    <row r="37" spans="1:15" s="18" customFormat="1" ht="31.5">
      <c r="A37" s="38" t="s">
        <v>33</v>
      </c>
      <c r="B37" s="39" t="s">
        <v>28</v>
      </c>
      <c r="C37" s="39" t="s">
        <v>29</v>
      </c>
      <c r="D37" s="39" t="s">
        <v>30</v>
      </c>
      <c r="E37" s="39" t="s">
        <v>31</v>
      </c>
      <c r="F37" s="39" t="s">
        <v>5</v>
      </c>
      <c r="G37" s="39" t="s">
        <v>6</v>
      </c>
      <c r="H37" s="39" t="s">
        <v>7</v>
      </c>
      <c r="I37" s="40" t="s">
        <v>8</v>
      </c>
    </row>
    <row r="38" spans="1:15" s="18" customFormat="1" ht="15.75">
      <c r="A38" s="41"/>
      <c r="B38" s="42">
        <v>7000</v>
      </c>
      <c r="C38" s="42">
        <v>970</v>
      </c>
      <c r="D38" s="42">
        <f>B38*C38</f>
        <v>6790000</v>
      </c>
      <c r="E38" s="42">
        <v>46</v>
      </c>
      <c r="F38" s="42">
        <f>(D38*(E38/60/60))</f>
        <v>86761.111111111109</v>
      </c>
      <c r="G38" s="43">
        <f>$D$74</f>
        <v>30.995607613469986</v>
      </c>
      <c r="H38" s="44">
        <f>F38*G38</f>
        <v>2689213.3561086711</v>
      </c>
      <c r="I38" s="44">
        <v>0</v>
      </c>
    </row>
    <row r="39" spans="1:15" s="18" customFormat="1">
      <c r="A39" s="16"/>
      <c r="B39" s="23"/>
      <c r="C39" s="23"/>
      <c r="D39" s="23"/>
      <c r="E39" s="23"/>
      <c r="F39" s="23"/>
      <c r="G39" s="23"/>
      <c r="H39" s="23"/>
      <c r="I39" s="17"/>
    </row>
    <row r="40" spans="1:15" ht="31.5">
      <c r="A40" s="13" t="s">
        <v>34</v>
      </c>
      <c r="B40" s="26" t="s">
        <v>1</v>
      </c>
      <c r="C40" s="26" t="s">
        <v>2</v>
      </c>
      <c r="D40" s="26" t="s">
        <v>3</v>
      </c>
      <c r="E40" s="26" t="s">
        <v>4</v>
      </c>
      <c r="F40" s="26" t="s">
        <v>5</v>
      </c>
      <c r="G40" s="26" t="s">
        <v>6</v>
      </c>
      <c r="H40" s="26" t="s">
        <v>7</v>
      </c>
      <c r="I40" s="10" t="s">
        <v>8</v>
      </c>
      <c r="K40" s="19"/>
      <c r="L40" s="19"/>
      <c r="M40" s="19"/>
      <c r="N40" s="19"/>
      <c r="O40" s="19"/>
    </row>
    <row r="41" spans="1:15" ht="15.75">
      <c r="A41" s="12"/>
      <c r="B41" s="27">
        <f>B44-B38</f>
        <v>8000</v>
      </c>
      <c r="C41" s="27">
        <f>C44-C38</f>
        <v>0</v>
      </c>
      <c r="D41" s="27">
        <f>D44-D38</f>
        <v>7760000</v>
      </c>
      <c r="E41" s="27">
        <f>E44-E38</f>
        <v>0</v>
      </c>
      <c r="F41" s="27">
        <f>F44-F38</f>
        <v>99155.555555555577</v>
      </c>
      <c r="G41" s="27">
        <f>G44-G38</f>
        <v>0</v>
      </c>
      <c r="H41" s="27">
        <f>H44-H38</f>
        <v>3073386.6926956242</v>
      </c>
      <c r="I41" s="27">
        <f>I44-I38</f>
        <v>0</v>
      </c>
      <c r="K41" s="19"/>
      <c r="L41" s="19"/>
      <c r="M41" s="19"/>
      <c r="N41" s="19"/>
      <c r="O41" s="19"/>
    </row>
    <row r="42" spans="1:15">
      <c r="A42" s="16"/>
      <c r="B42" s="23"/>
      <c r="C42" s="23"/>
      <c r="D42" s="23"/>
      <c r="E42" s="23"/>
      <c r="F42" s="23"/>
      <c r="G42" s="23"/>
      <c r="H42" s="23"/>
      <c r="I42" s="17"/>
      <c r="K42" s="19"/>
      <c r="L42" s="19"/>
      <c r="M42" s="19"/>
      <c r="N42" s="19"/>
      <c r="O42" s="19"/>
    </row>
    <row r="43" spans="1:15" ht="31.5">
      <c r="A43" s="45" t="s">
        <v>35</v>
      </c>
      <c r="B43" s="46" t="s">
        <v>1</v>
      </c>
      <c r="C43" s="46" t="s">
        <v>2</v>
      </c>
      <c r="D43" s="46" t="s">
        <v>3</v>
      </c>
      <c r="E43" s="46" t="s">
        <v>31</v>
      </c>
      <c r="F43" s="46" t="s">
        <v>5</v>
      </c>
      <c r="G43" s="46" t="s">
        <v>6</v>
      </c>
      <c r="H43" s="46" t="s">
        <v>7</v>
      </c>
      <c r="I43" s="47" t="s">
        <v>8</v>
      </c>
      <c r="K43" s="19"/>
      <c r="L43" s="19"/>
      <c r="M43" s="19"/>
      <c r="N43" s="19"/>
      <c r="O43" s="19"/>
    </row>
    <row r="44" spans="1:15" ht="15.75">
      <c r="A44" s="48" t="s">
        <v>13</v>
      </c>
      <c r="B44" s="49">
        <v>15000</v>
      </c>
      <c r="C44" s="49">
        <v>970</v>
      </c>
      <c r="D44" s="49">
        <f>(B44*C44)</f>
        <v>14550000</v>
      </c>
      <c r="E44" s="49">
        <v>46</v>
      </c>
      <c r="F44" s="49">
        <f>D44*(E44/60/60)</f>
        <v>185916.66666666669</v>
      </c>
      <c r="G44" s="60">
        <f>$D$74</f>
        <v>30.995607613469986</v>
      </c>
      <c r="H44" s="51">
        <f>F44*G44</f>
        <v>5762600.0488042952</v>
      </c>
      <c r="I44" s="51">
        <v>0</v>
      </c>
      <c r="K44" s="19"/>
      <c r="L44" s="19"/>
      <c r="M44" s="19"/>
      <c r="N44" s="19"/>
      <c r="O44" s="19"/>
    </row>
    <row r="45" spans="1:15" ht="15.75">
      <c r="K45" s="19"/>
      <c r="L45" s="19"/>
      <c r="M45" s="19"/>
      <c r="N45" s="19"/>
      <c r="O45" s="19"/>
    </row>
    <row r="46" spans="1:15" ht="31.5">
      <c r="A46" s="4" t="s">
        <v>36</v>
      </c>
      <c r="B46" s="22" t="s">
        <v>28</v>
      </c>
      <c r="C46" s="22" t="s">
        <v>29</v>
      </c>
      <c r="D46" s="22" t="s">
        <v>30</v>
      </c>
      <c r="E46" s="22" t="s">
        <v>37</v>
      </c>
      <c r="F46" s="22" t="s">
        <v>5</v>
      </c>
      <c r="G46" s="22" t="s">
        <v>6</v>
      </c>
      <c r="H46" s="22" t="s">
        <v>7</v>
      </c>
      <c r="I46" s="1" t="s">
        <v>8</v>
      </c>
      <c r="K46" s="19"/>
      <c r="L46" s="19"/>
      <c r="M46" s="19"/>
      <c r="N46" s="19"/>
      <c r="O46" s="19"/>
    </row>
    <row r="47" spans="1:15" ht="15.75">
      <c r="A47" s="3"/>
      <c r="B47" s="9">
        <v>7000</v>
      </c>
      <c r="C47" s="9">
        <v>970</v>
      </c>
      <c r="D47" s="9">
        <f>(B47*C47)</f>
        <v>6790000</v>
      </c>
      <c r="E47" s="9">
        <v>45</v>
      </c>
      <c r="F47" s="9">
        <f>D47*(E47/60/60)</f>
        <v>84875</v>
      </c>
      <c r="G47" s="37">
        <f>$D$74</f>
        <v>30.995607613469986</v>
      </c>
      <c r="H47" s="8">
        <f>F47*G47</f>
        <v>2630752.1961932648</v>
      </c>
      <c r="I47" s="8">
        <v>0</v>
      </c>
      <c r="K47" s="19"/>
      <c r="L47" s="19"/>
      <c r="M47" s="19"/>
      <c r="N47" s="19"/>
      <c r="O47" s="19"/>
    </row>
    <row r="48" spans="1:15" ht="15.75">
      <c r="A48" s="16"/>
      <c r="B48" s="23"/>
      <c r="C48" s="23"/>
      <c r="D48" s="23"/>
      <c r="E48" s="23"/>
      <c r="F48" s="23"/>
      <c r="G48" s="23"/>
      <c r="H48" s="23"/>
      <c r="I48" s="17"/>
      <c r="K48" s="19"/>
      <c r="L48" s="19"/>
      <c r="M48" s="19"/>
      <c r="N48" s="19"/>
      <c r="O48" s="19"/>
    </row>
    <row r="49" spans="1:15" ht="31.5">
      <c r="A49" s="53" t="s">
        <v>38</v>
      </c>
      <c r="B49" s="54" t="s">
        <v>1</v>
      </c>
      <c r="C49" s="54" t="s">
        <v>2</v>
      </c>
      <c r="D49" s="54" t="s">
        <v>3</v>
      </c>
      <c r="E49" s="54" t="s">
        <v>4</v>
      </c>
      <c r="F49" s="54" t="s">
        <v>5</v>
      </c>
      <c r="G49" s="54" t="s">
        <v>6</v>
      </c>
      <c r="H49" s="54" t="s">
        <v>7</v>
      </c>
      <c r="I49" s="55" t="s">
        <v>8</v>
      </c>
      <c r="K49" s="19"/>
      <c r="L49" s="19"/>
      <c r="M49" s="19"/>
      <c r="N49" s="19"/>
      <c r="O49" s="19"/>
    </row>
    <row r="50" spans="1:15" ht="15.75">
      <c r="A50" s="56"/>
      <c r="B50" s="57">
        <f>B53-B47</f>
        <v>8000</v>
      </c>
      <c r="C50" s="57">
        <f>C53-C47</f>
        <v>0</v>
      </c>
      <c r="D50" s="57">
        <f>D53-D47</f>
        <v>7760000</v>
      </c>
      <c r="E50" s="57">
        <f>E53-E47</f>
        <v>0</v>
      </c>
      <c r="F50" s="57">
        <f>F53-F47</f>
        <v>97000</v>
      </c>
      <c r="G50" s="57">
        <f>G53-G47</f>
        <v>0</v>
      </c>
      <c r="H50" s="57">
        <f>H53-H47</f>
        <v>3006573.9385065893</v>
      </c>
      <c r="I50" s="57">
        <f>I53-I47</f>
        <v>0</v>
      </c>
      <c r="K50" s="19"/>
      <c r="L50" s="19"/>
      <c r="M50" s="19"/>
      <c r="N50" s="19"/>
      <c r="O50" s="19"/>
    </row>
    <row r="51" spans="1:15">
      <c r="K51" s="19"/>
      <c r="L51" s="19"/>
      <c r="M51" s="19"/>
      <c r="N51" s="19"/>
      <c r="O51" s="19"/>
    </row>
    <row r="52" spans="1:15" ht="31.5">
      <c r="A52" s="45" t="s">
        <v>39</v>
      </c>
      <c r="B52" s="46" t="s">
        <v>1</v>
      </c>
      <c r="C52" s="46" t="s">
        <v>2</v>
      </c>
      <c r="D52" s="46" t="s">
        <v>3</v>
      </c>
      <c r="E52" s="46" t="s">
        <v>37</v>
      </c>
      <c r="F52" s="46" t="s">
        <v>5</v>
      </c>
      <c r="G52" s="46" t="s">
        <v>6</v>
      </c>
      <c r="H52" s="46" t="s">
        <v>7</v>
      </c>
      <c r="I52" s="47" t="s">
        <v>8</v>
      </c>
      <c r="K52" s="19"/>
      <c r="L52" s="19"/>
      <c r="M52" s="19"/>
      <c r="N52" s="19"/>
      <c r="O52" s="19"/>
    </row>
    <row r="53" spans="1:15" ht="15.75">
      <c r="A53" s="48" t="s">
        <v>13</v>
      </c>
      <c r="B53" s="49">
        <v>15000</v>
      </c>
      <c r="C53" s="49">
        <v>970</v>
      </c>
      <c r="D53" s="49">
        <f>(B53*C53)</f>
        <v>14550000</v>
      </c>
      <c r="E53" s="49">
        <v>45</v>
      </c>
      <c r="F53" s="49">
        <f>D53*(E53/60/60)</f>
        <v>181875</v>
      </c>
      <c r="G53" s="60">
        <f>$D$74</f>
        <v>30.995607613469986</v>
      </c>
      <c r="H53" s="51">
        <f>F53*G53</f>
        <v>5637326.1346998541</v>
      </c>
      <c r="I53" s="51">
        <v>0</v>
      </c>
      <c r="K53" s="19"/>
      <c r="L53" s="19"/>
      <c r="M53" s="19"/>
      <c r="N53" s="19"/>
      <c r="O53" s="19"/>
    </row>
    <row r="54" spans="1:15" ht="15.75">
      <c r="K54" s="19"/>
      <c r="L54" s="19"/>
      <c r="M54" s="19"/>
      <c r="N54" s="19"/>
      <c r="O54" s="19"/>
    </row>
    <row r="55" spans="1:15" ht="31.5">
      <c r="A55" s="4" t="s">
        <v>40</v>
      </c>
      <c r="B55" s="22" t="s">
        <v>15</v>
      </c>
      <c r="C55" s="26" t="s">
        <v>24</v>
      </c>
      <c r="D55" s="22" t="s">
        <v>25</v>
      </c>
      <c r="E55" s="22" t="s">
        <v>18</v>
      </c>
      <c r="F55" s="22" t="s">
        <v>5</v>
      </c>
      <c r="G55" s="22" t="s">
        <v>6</v>
      </c>
      <c r="H55" s="22" t="s">
        <v>7</v>
      </c>
      <c r="I55" s="1" t="s">
        <v>8</v>
      </c>
      <c r="K55" s="19"/>
      <c r="L55" s="19"/>
      <c r="M55" s="19"/>
      <c r="N55" s="19"/>
      <c r="O55" s="19"/>
    </row>
    <row r="56" spans="1:15" ht="15.75">
      <c r="A56" s="3" t="s">
        <v>22</v>
      </c>
      <c r="B56" s="9">
        <v>330</v>
      </c>
      <c r="C56" s="9">
        <v>1</v>
      </c>
      <c r="D56" s="9">
        <f>B56*C56</f>
        <v>330</v>
      </c>
      <c r="E56" s="9">
        <v>6</v>
      </c>
      <c r="F56" s="9">
        <f>D56*(E56/60)</f>
        <v>33</v>
      </c>
      <c r="G56" s="37">
        <f>$D$74</f>
        <v>30.995607613469986</v>
      </c>
      <c r="H56" s="8">
        <f>F56*G56</f>
        <v>1022.8550512445095</v>
      </c>
      <c r="I56" s="8">
        <v>0</v>
      </c>
      <c r="K56" s="19"/>
      <c r="L56" s="19"/>
      <c r="M56" s="19"/>
      <c r="N56" s="19"/>
      <c r="O56" s="19"/>
    </row>
    <row r="57" spans="1:15" ht="15.75">
      <c r="K57" s="19"/>
      <c r="L57" s="19"/>
      <c r="M57" s="19"/>
      <c r="N57" s="19"/>
      <c r="O57" s="19"/>
    </row>
    <row r="58" spans="1:15" ht="31.5">
      <c r="A58" s="38" t="s">
        <v>41</v>
      </c>
      <c r="B58" s="39" t="s">
        <v>15</v>
      </c>
      <c r="C58" s="39" t="s">
        <v>24</v>
      </c>
      <c r="D58" s="39" t="s">
        <v>25</v>
      </c>
      <c r="E58" s="39" t="s">
        <v>18</v>
      </c>
      <c r="F58" s="39" t="s">
        <v>5</v>
      </c>
      <c r="G58" s="39" t="s">
        <v>6</v>
      </c>
      <c r="H58" s="39" t="s">
        <v>7</v>
      </c>
      <c r="I58" s="40" t="s">
        <v>8</v>
      </c>
      <c r="K58" s="19"/>
      <c r="L58" s="19"/>
      <c r="M58" s="19"/>
      <c r="N58" s="19"/>
      <c r="O58" s="19"/>
    </row>
    <row r="59" spans="1:15" ht="15.75">
      <c r="A59" s="41" t="s">
        <v>13</v>
      </c>
      <c r="B59" s="42">
        <v>2300</v>
      </c>
      <c r="C59" s="42">
        <v>2</v>
      </c>
      <c r="D59" s="42">
        <f>B59*C59</f>
        <v>4600</v>
      </c>
      <c r="E59" s="42">
        <v>5</v>
      </c>
      <c r="F59" s="42">
        <f>D59*(E59/60)</f>
        <v>383.33333333333331</v>
      </c>
      <c r="G59" s="43">
        <f>$D$74</f>
        <v>30.995607613469986</v>
      </c>
      <c r="H59" s="44">
        <f>F59*G59</f>
        <v>11881.649585163494</v>
      </c>
      <c r="I59" s="44">
        <v>0</v>
      </c>
      <c r="K59" s="19"/>
      <c r="L59" s="19"/>
      <c r="M59" s="20"/>
      <c r="N59" s="19"/>
      <c r="O59" s="19"/>
    </row>
    <row r="60" spans="1:15">
      <c r="K60" s="19"/>
      <c r="L60" s="19"/>
      <c r="M60" s="19"/>
      <c r="N60" s="19"/>
      <c r="O60" s="19"/>
    </row>
    <row r="61" spans="1:15" ht="31.15">
      <c r="A61" s="6" t="s">
        <v>42</v>
      </c>
      <c r="B61" s="22" t="s">
        <v>15</v>
      </c>
      <c r="C61" s="26" t="s">
        <v>24</v>
      </c>
      <c r="D61" s="22" t="s">
        <v>25</v>
      </c>
      <c r="E61" s="22" t="s">
        <v>18</v>
      </c>
      <c r="F61" s="22" t="s">
        <v>5</v>
      </c>
      <c r="G61" s="22" t="s">
        <v>6</v>
      </c>
      <c r="H61" s="22" t="s">
        <v>7</v>
      </c>
      <c r="I61" s="1" t="s">
        <v>8</v>
      </c>
      <c r="K61" s="19"/>
      <c r="L61" s="19"/>
      <c r="M61" s="19"/>
      <c r="N61" s="19"/>
      <c r="O61" s="19"/>
    </row>
    <row r="62" spans="1:15">
      <c r="A62" s="5" t="s">
        <v>13</v>
      </c>
      <c r="B62" s="25">
        <v>47</v>
      </c>
      <c r="C62" s="25">
        <v>50</v>
      </c>
      <c r="D62" s="9">
        <f>B62*C62</f>
        <v>2350</v>
      </c>
      <c r="E62" s="25">
        <v>12</v>
      </c>
      <c r="F62" s="9">
        <f>D62*(E62/60)</f>
        <v>470</v>
      </c>
      <c r="G62" s="37">
        <f>$D$74</f>
        <v>30.995607613469986</v>
      </c>
      <c r="H62" s="8">
        <f>F62*G62</f>
        <v>14567.935578330893</v>
      </c>
      <c r="I62" s="8">
        <v>0</v>
      </c>
      <c r="K62" s="19"/>
      <c r="L62" s="19"/>
      <c r="M62" s="19"/>
      <c r="N62" s="19"/>
      <c r="O62" s="19"/>
    </row>
    <row r="63" spans="1:15">
      <c r="K63" s="19"/>
      <c r="L63" s="19"/>
      <c r="M63" s="19"/>
      <c r="N63" s="19"/>
      <c r="O63" s="19"/>
    </row>
    <row r="64" spans="1:15" s="11" customFormat="1" ht="31.15">
      <c r="A64" s="6" t="s">
        <v>42</v>
      </c>
      <c r="B64" s="22" t="s">
        <v>15</v>
      </c>
      <c r="C64" s="26" t="s">
        <v>24</v>
      </c>
      <c r="D64" s="22" t="s">
        <v>25</v>
      </c>
      <c r="E64" s="22" t="s">
        <v>18</v>
      </c>
      <c r="F64" s="22" t="s">
        <v>5</v>
      </c>
      <c r="G64" s="22" t="s">
        <v>6</v>
      </c>
      <c r="H64" s="22" t="s">
        <v>7</v>
      </c>
      <c r="I64" s="1" t="s">
        <v>8</v>
      </c>
      <c r="K64" s="21"/>
      <c r="L64" s="21"/>
      <c r="M64" s="21"/>
      <c r="N64" s="21"/>
      <c r="O64" s="21"/>
    </row>
    <row r="65" spans="1:15" s="11" customFormat="1">
      <c r="A65" s="5" t="s">
        <v>22</v>
      </c>
      <c r="B65" s="9">
        <v>6</v>
      </c>
      <c r="C65" s="9">
        <v>1</v>
      </c>
      <c r="D65" s="9">
        <f>B65*C65</f>
        <v>6</v>
      </c>
      <c r="E65" s="9">
        <v>10</v>
      </c>
      <c r="F65" s="9">
        <f>D65*(E65/60)</f>
        <v>1</v>
      </c>
      <c r="G65" s="37">
        <f>$D$74</f>
        <v>30.995607613469986</v>
      </c>
      <c r="H65" s="8">
        <f>F65*G65</f>
        <v>30.995607613469986</v>
      </c>
      <c r="I65" s="8">
        <v>0</v>
      </c>
      <c r="K65" s="21"/>
      <c r="L65" s="21"/>
      <c r="M65" s="21"/>
      <c r="N65" s="21"/>
      <c r="O65" s="21"/>
    </row>
    <row r="66" spans="1:15" s="11" customFormat="1">
      <c r="A66" s="7"/>
      <c r="B66" s="24"/>
      <c r="C66" s="24"/>
      <c r="D66" s="24"/>
      <c r="E66" s="24"/>
      <c r="F66" s="24"/>
      <c r="G66" s="24"/>
      <c r="H66" s="24"/>
      <c r="I66" s="2"/>
    </row>
    <row r="67" spans="1:15" ht="31.15">
      <c r="A67" s="13" t="s">
        <v>43</v>
      </c>
      <c r="B67" s="26" t="s">
        <v>15</v>
      </c>
      <c r="C67" s="26" t="s">
        <v>24</v>
      </c>
      <c r="D67" s="26" t="s">
        <v>25</v>
      </c>
      <c r="E67" s="26" t="s">
        <v>18</v>
      </c>
      <c r="F67" s="26" t="s">
        <v>5</v>
      </c>
      <c r="G67" s="22" t="s">
        <v>6</v>
      </c>
      <c r="H67" s="22" t="s">
        <v>7</v>
      </c>
      <c r="I67" s="10" t="s">
        <v>8</v>
      </c>
    </row>
    <row r="68" spans="1:15">
      <c r="A68" s="12" t="s">
        <v>13</v>
      </c>
      <c r="B68" s="27">
        <v>8</v>
      </c>
      <c r="C68" s="27">
        <v>1</v>
      </c>
      <c r="D68" s="27">
        <f>B68*C68</f>
        <v>8</v>
      </c>
      <c r="E68" s="27">
        <v>15</v>
      </c>
      <c r="F68" s="27">
        <f>D68*(E68/60)</f>
        <v>2</v>
      </c>
      <c r="G68" s="37">
        <f>$D$74</f>
        <v>30.995607613469986</v>
      </c>
      <c r="H68" s="8">
        <f>F68*G68</f>
        <v>61.991215226939971</v>
      </c>
      <c r="I68" s="14">
        <v>0</v>
      </c>
    </row>
    <row r="69" spans="1:15">
      <c r="A69" s="15"/>
      <c r="B69" s="28"/>
      <c r="C69" s="28"/>
      <c r="D69" s="28"/>
      <c r="E69" s="28"/>
      <c r="F69" s="28"/>
      <c r="G69" s="28"/>
      <c r="H69" s="28"/>
      <c r="I69" s="11"/>
    </row>
    <row r="71" spans="1:15" ht="31.15">
      <c r="C71" s="22" t="s">
        <v>44</v>
      </c>
      <c r="D71" s="22" t="s">
        <v>45</v>
      </c>
      <c r="E71" s="22" t="s">
        <v>5</v>
      </c>
      <c r="F71" s="22" t="s">
        <v>7</v>
      </c>
      <c r="G71" s="22" t="s">
        <v>46</v>
      </c>
      <c r="H71" s="32"/>
    </row>
    <row r="72" spans="1:15">
      <c r="C72" s="30">
        <f>SUM(B68,B65,B62,B59,B56,B53,B44,B29,B26,B23,B14)</f>
        <v>33194</v>
      </c>
      <c r="D72" s="30">
        <f>SUM(D68,D65,D62,D59,D56,D53,D44,D29,D26,D23,D14)</f>
        <v>29208822</v>
      </c>
      <c r="E72" s="30">
        <f>SUM(F14,F23,F26,F29,F44,F53,F56,F59,F62,F65,F68)</f>
        <v>380921.875</v>
      </c>
      <c r="F72" s="31">
        <f>SUM(H68,H65,H62,H59,H56,H53,H44,H29,H26,H23,H14)</f>
        <v>11806904.968887262</v>
      </c>
      <c r="G72" s="31">
        <f>SUM(I68,I65,I62,I59,I56,I53,I44,I29,I26,I23,I15)</f>
        <v>0</v>
      </c>
      <c r="H72" s="33"/>
    </row>
    <row r="73" spans="1:15">
      <c r="C73" s="29"/>
      <c r="D73" s="29"/>
      <c r="E73" s="29"/>
    </row>
    <row r="74" spans="1:15" ht="234">
      <c r="A74" s="34" t="s">
        <v>47</v>
      </c>
      <c r="B74" s="35">
        <v>21.17</v>
      </c>
      <c r="C74" s="36">
        <v>0.68300000000000005</v>
      </c>
      <c r="D74" s="35">
        <f>B74/C74</f>
        <v>30.995607613469986</v>
      </c>
    </row>
    <row r="75" spans="1:15" ht="15.75"/>
    <row r="76" spans="1:15" ht="15.75"/>
    <row r="77" spans="1:15" ht="15.75"/>
    <row r="78" spans="1:15" ht="15.75"/>
    <row r="79" spans="1:15" ht="15.75"/>
    <row r="80" spans="1:15" ht="15.75"/>
    <row r="81" ht="15.75"/>
    <row r="84" ht="15.75"/>
  </sheetData>
  <pageMargins left="0.7" right="0.7" top="0.75" bottom="0.75" header="0.3" footer="0.3"/>
  <pageSetup scale="7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16F6FF-B783-4970-91AA-1AEAC654780D}"/>
</file>

<file path=customXml/itemProps2.xml><?xml version="1.0" encoding="utf-8"?>
<ds:datastoreItem xmlns:ds="http://schemas.openxmlformats.org/officeDocument/2006/customXml" ds:itemID="{5AFC212E-5487-4986-A1F1-65933C8F9A66}"/>
</file>

<file path=customXml/itemProps3.xml><?xml version="1.0" encoding="utf-8"?>
<ds:datastoreItem xmlns:ds="http://schemas.openxmlformats.org/officeDocument/2006/customXml" ds:itemID="{172F8441-E7B9-48E4-B132-A91794259BB3}"/>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2021-03-01T14:38:53Z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