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ions\Paperwork Reduction Act\RHS\0575-0173 - CF\2021\updates as of 9-23-21\"/>
    </mc:Choice>
  </mc:AlternateContent>
  <xr:revisionPtr revIDLastSave="0" documentId="8_{AAE36F63-DA93-43F5-8432-3DEC23764C9E}" xr6:coauthVersionLast="46" xr6:coauthVersionMax="46" xr10:uidLastSave="{00000000-0000-0000-0000-000000000000}"/>
  <bookViews>
    <workbookView xWindow="7650" yWindow="0" windowWidth="21150" windowHeight="15600" xr2:uid="{00000000-000D-0000-FFFF-FFFF00000000}"/>
  </bookViews>
  <sheets>
    <sheet name="Cost to the public" sheetId="1" r:id="rId1"/>
    <sheet name="Fed cost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F5" i="2" l="1"/>
  <c r="F4" i="2"/>
  <c r="D5" i="2"/>
  <c r="D4" i="2"/>
  <c r="L7" i="1"/>
  <c r="L21" i="1" s="1"/>
  <c r="L20" i="1"/>
  <c r="L12" i="1"/>
  <c r="L13" i="1"/>
  <c r="L14" i="1"/>
  <c r="L15" i="1"/>
  <c r="L16" i="1"/>
  <c r="L17" i="1"/>
  <c r="L18" i="1"/>
  <c r="L19" i="1"/>
  <c r="L11" i="1"/>
  <c r="L8" i="1"/>
  <c r="L5" i="1"/>
  <c r="L6" i="1"/>
  <c r="L4" i="1"/>
  <c r="P4" i="1"/>
  <c r="P3" i="1"/>
  <c r="J11" i="1"/>
  <c r="J12" i="1"/>
  <c r="J13" i="1"/>
  <c r="H20" i="1"/>
  <c r="F20" i="1"/>
  <c r="H12" i="1"/>
  <c r="F12" i="1"/>
  <c r="F13" i="1"/>
  <c r="H13" i="1" s="1"/>
  <c r="F11" i="1"/>
  <c r="H11" i="1" s="1"/>
  <c r="F5" i="1" l="1"/>
  <c r="F8" i="1" l="1"/>
  <c r="H8" i="1" s="1"/>
  <c r="J8" i="1" s="1"/>
  <c r="F6" i="1"/>
  <c r="H6" i="1" s="1"/>
  <c r="J6" i="1" s="1"/>
  <c r="F14" i="1"/>
  <c r="F15" i="1"/>
  <c r="H15" i="1" s="1"/>
  <c r="J15" i="1" s="1"/>
  <c r="F16" i="1"/>
  <c r="H16" i="1" s="1"/>
  <c r="J16" i="1" s="1"/>
  <c r="F17" i="1"/>
  <c r="H17" i="1" s="1"/>
  <c r="J17" i="1" s="1"/>
  <c r="F18" i="1"/>
  <c r="H18" i="1" s="1"/>
  <c r="J18" i="1" s="1"/>
  <c r="F4" i="1"/>
  <c r="F24" i="1"/>
  <c r="H24" i="1" s="1"/>
  <c r="J24" i="1" s="1"/>
  <c r="F19" i="1"/>
  <c r="H19" i="1" s="1"/>
  <c r="J19" i="1" s="1"/>
  <c r="H5" i="1"/>
  <c r="J5" i="1" s="1"/>
  <c r="H14" i="1" l="1"/>
  <c r="F7" i="1"/>
  <c r="H4" i="1"/>
  <c r="H7" i="1" s="1"/>
  <c r="J14" i="1" l="1"/>
  <c r="J20" i="1" s="1"/>
  <c r="H21" i="1"/>
  <c r="F21" i="1"/>
  <c r="J4" i="1"/>
  <c r="J7" i="1" s="1"/>
  <c r="J21" i="1" l="1"/>
</calcChain>
</file>

<file path=xl/sharedStrings.xml><?xml version="1.0" encoding="utf-8"?>
<sst xmlns="http://schemas.openxmlformats.org/spreadsheetml/2006/main" count="79" uniqueCount="69">
  <si>
    <t>Section of Regulations</t>
  </si>
  <si>
    <t>Title</t>
  </si>
  <si>
    <t>Form No. (if any)</t>
  </si>
  <si>
    <t>Estimated No. of Respondents</t>
  </si>
  <si>
    <t>Reports Filed Annually</t>
  </si>
  <si>
    <t>Total Annual Responses (D) X (E)</t>
  </si>
  <si>
    <t>Estimated Number of Man Hours per Response</t>
  </si>
  <si>
    <t>Wage Class $/hr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</si>
  <si>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</si>
  <si>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</si>
  <si>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</si>
  <si>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</si>
  <si>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</si>
  <si>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</si>
  <si>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</si>
  <si>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</si>
  <si>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</si>
  <si>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3570.80(a)</t>
  </si>
  <si>
    <t>Community Facilities Grant Agreement</t>
  </si>
  <si>
    <t>3570.61(e)</t>
  </si>
  <si>
    <t>Lease/Management Agreement</t>
  </si>
  <si>
    <t>3570.62(d)(4)(v)</t>
  </si>
  <si>
    <t>Interim Financing</t>
  </si>
  <si>
    <t>3570.65(a)</t>
  </si>
  <si>
    <t>3570.65(b)(2)</t>
  </si>
  <si>
    <t>Liens on real property</t>
  </si>
  <si>
    <t>3570.83(b)</t>
  </si>
  <si>
    <t>Audits/financial statements</t>
  </si>
  <si>
    <t>Written</t>
  </si>
  <si>
    <t>3570.61(c)</t>
  </si>
  <si>
    <t>3570.80 (c)</t>
  </si>
  <si>
    <t>Estimated Total Man Hours     (F) X (G)</t>
  </si>
  <si>
    <t>Total Cost to the Public  (H)x( (I)</t>
  </si>
  <si>
    <t>(J)</t>
  </si>
  <si>
    <t>Equal Opportunity Agreement</t>
  </si>
  <si>
    <t>Assurance Agreement</t>
  </si>
  <si>
    <t>Financial Feasibility Report</t>
  </si>
  <si>
    <t>Reporting Requirements - Forms Approved With This Docket</t>
  </si>
  <si>
    <t>Statement of Inability to Obtain Credit Elsewhere</t>
  </si>
  <si>
    <t>Reporting Requirements - No Forms</t>
  </si>
  <si>
    <t>Application for Federal Assistance</t>
  </si>
  <si>
    <t>Reporting Requirements - Forms Approved Under Other OMB</t>
  </si>
  <si>
    <t>Federal Financial Report</t>
  </si>
  <si>
    <t>RD 3570-3</t>
  </si>
  <si>
    <t>SF-425 (4040-0014)</t>
  </si>
  <si>
    <t>Subtotal</t>
  </si>
  <si>
    <t>Grand Total</t>
  </si>
  <si>
    <t>RD 400-1</t>
  </si>
  <si>
    <t>RD 400-4</t>
  </si>
  <si>
    <t xml:space="preserve">SF 424         (4040-0004)       </t>
  </si>
  <si>
    <t>Evidence of Legal Existence and Authority</t>
  </si>
  <si>
    <t>Intergovernmental Review Comments</t>
  </si>
  <si>
    <t>Environmental Information in response to 7 CFR 1970</t>
  </si>
  <si>
    <t>https://www.bls.gov/oes/current/oes_stru.htm#13-0000</t>
  </si>
  <si>
    <t>hourly wage</t>
  </si>
  <si>
    <t>w/ benefits</t>
  </si>
  <si>
    <t>13-2098 Financial specialists</t>
  </si>
  <si>
    <t>43-3031 Bookkeeping, accounting, and auditing clerks</t>
  </si>
  <si>
    <t>Wage Class $/hr + benefits</t>
  </si>
  <si>
    <t>Total Cost Incl. Benefits</t>
  </si>
  <si>
    <t># Positions</t>
  </si>
  <si>
    <t>Position</t>
  </si>
  <si>
    <t>Wage GS</t>
  </si>
  <si>
    <t>National Office Loan Specialist (13/5)</t>
  </si>
  <si>
    <t>State Office Loan Specialist (12/5)</t>
  </si>
  <si>
    <t>Fringe Benefits 36.25%</t>
  </si>
  <si>
    <t>Time</t>
  </si>
  <si>
    <t>Total Costs to the Federal Government</t>
  </si>
  <si>
    <t>Estimates of Annualized Cost to the Federal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</si>
</sst>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Calibri"/>
      <family val="2"/>
    </font>
    <font>
      <u/>
      <sz val="10"/>
      <color theme="10"/>
      <name val="Arial"/>
    </font>
    <font>
      <b/>
      <u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0" xfId="0" applyBorder="1"/>
    <xf numFmtId="0" fontId="2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right" wrapText="1"/>
    </xf>
    <xf numFmtId="6" fontId="0" fillId="0" borderId="0" xfId="0" applyNumberFormat="1" applyBorder="1" applyAlignment="1">
      <alignment wrapText="1"/>
    </xf>
    <xf numFmtId="6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3" fontId="0" fillId="0" borderId="0" xfId="0" applyNumberFormat="1" applyAlignment="1">
      <alignment wrapText="1"/>
    </xf>
    <xf numFmtId="3" fontId="5" fillId="0" borderId="3" xfId="0" applyNumberFormat="1" applyFont="1" applyBorder="1" applyAlignment="1">
      <alignment wrapText="1"/>
    </xf>
    <xf numFmtId="3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3" fontId="0" fillId="0" borderId="0" xfId="0" applyNumberForma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3" fontId="0" fillId="0" borderId="5" xfId="0" applyNumberFormat="1" applyBorder="1" applyAlignment="1">
      <alignment wrapText="1"/>
    </xf>
    <xf numFmtId="6" fontId="0" fillId="0" borderId="5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6" fontId="2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2"/>
    <xf numFmtId="0" fontId="8" fillId="0" borderId="0" xfId="0" applyFont="1" applyBorder="1"/>
    <xf numFmtId="2" fontId="8" fillId="0" borderId="0" xfId="0" applyNumberFormat="1" applyFont="1"/>
    <xf numFmtId="2" fontId="0" fillId="0" borderId="0" xfId="0" applyNumberFormat="1"/>
    <xf numFmtId="2" fontId="8" fillId="0" borderId="0" xfId="0" applyNumberFormat="1" applyFont="1" applyBorder="1"/>
    <xf numFmtId="44" fontId="2" fillId="0" borderId="3" xfId="1" applyFont="1" applyBorder="1" applyAlignment="1">
      <alignment wrapText="1"/>
    </xf>
    <xf numFmtId="44" fontId="0" fillId="0" borderId="1" xfId="1" applyFont="1" applyBorder="1" applyAlignment="1">
      <alignment horizontal="center" wrapText="1"/>
    </xf>
    <xf numFmtId="44" fontId="0" fillId="0" borderId="1" xfId="1" applyFont="1" applyBorder="1" applyAlignment="1">
      <alignment wrapText="1"/>
    </xf>
    <xf numFmtId="44" fontId="2" fillId="0" borderId="2" xfId="1" applyFont="1" applyBorder="1" applyAlignment="1">
      <alignment wrapText="1"/>
    </xf>
    <xf numFmtId="44" fontId="0" fillId="0" borderId="0" xfId="1" applyFont="1" applyBorder="1" applyAlignment="1">
      <alignment wrapText="1"/>
    </xf>
    <xf numFmtId="44" fontId="2" fillId="0" borderId="1" xfId="1" applyFont="1" applyBorder="1" applyAlignment="1">
      <alignment wrapText="1"/>
    </xf>
    <xf numFmtId="44" fontId="0" fillId="0" borderId="0" xfId="1" applyFont="1" applyAlignment="1">
      <alignment wrapText="1"/>
    </xf>
    <xf numFmtId="44" fontId="2" fillId="0" borderId="7" xfId="1" applyFont="1" applyFill="1" applyBorder="1" applyAlignment="1">
      <alignment wrapText="1"/>
    </xf>
    <xf numFmtId="44" fontId="0" fillId="0" borderId="0" xfId="1" applyFont="1" applyBorder="1"/>
    <xf numFmtId="44" fontId="2" fillId="0" borderId="0" xfId="1" applyFont="1" applyAlignment="1">
      <alignment horizontal="center" vertical="center"/>
    </xf>
    <xf numFmtId="44" fontId="0" fillId="0" borderId="0" xfId="1" applyFont="1"/>
    <xf numFmtId="44" fontId="2" fillId="0" borderId="0" xfId="1" applyFont="1"/>
    <xf numFmtId="164" fontId="0" fillId="0" borderId="0" xfId="1" applyNumberFormat="1" applyFont="1"/>
    <xf numFmtId="0" fontId="6" fillId="0" borderId="1" xfId="0" applyFont="1" applyBorder="1"/>
    <xf numFmtId="0" fontId="0" fillId="0" borderId="1" xfId="0" applyBorder="1"/>
    <xf numFmtId="164" fontId="6" fillId="0" borderId="1" xfId="1" applyNumberFormat="1" applyFont="1" applyBorder="1"/>
    <xf numFmtId="44" fontId="0" fillId="0" borderId="1" xfId="0" applyNumberFormat="1" applyBorder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164" fontId="10" fillId="2" borderId="1" xfId="1" applyNumberFormat="1" applyFont="1" applyFill="1" applyBorder="1" applyAlignment="1">
      <alignment horizontal="right" wrapText="1"/>
    </xf>
    <xf numFmtId="0" fontId="2" fillId="0" borderId="0" xfId="0" applyFont="1"/>
    <xf numFmtId="44" fontId="0" fillId="0" borderId="0" xfId="0" applyNumberFormat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wrapText="1"/>
    </xf>
    <xf numFmtId="44" fontId="11" fillId="0" borderId="1" xfId="1" applyFont="1" applyBorder="1" applyAlignment="1">
      <alignment wrapText="1"/>
    </xf>
    <xf numFmtId="6" fontId="11" fillId="0" borderId="1" xfId="0" applyNumberFormat="1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_str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zoomScaleNormal="100" workbookViewId="0">
      <selection activeCell="J5" sqref="J5"/>
    </sheetView>
  </sheetViews>
  <sheetFormatPr defaultRowHeight="12.75" x14ac:dyDescent="0.2"/>
  <cols>
    <col min="1" max="1" width="14" style="1" customWidth="1"/>
    <col min="2" max="2" width="18.85546875" style="1" customWidth="1"/>
    <col min="3" max="3" width="11.140625" style="1" customWidth="1"/>
    <col min="4" max="4" width="11.7109375" style="1" customWidth="1"/>
    <col min="5" max="5" width="9.140625" style="1"/>
    <col min="6" max="6" width="10.7109375" style="1" customWidth="1"/>
    <col min="7" max="7" width="10.140625" style="1" customWidth="1"/>
    <col min="8" max="8" width="9.140625" style="21"/>
    <col min="9" max="9" width="7.7109375" style="51" bestFit="1" customWidth="1"/>
    <col min="10" max="10" width="9.7109375" style="1" bestFit="1" customWidth="1"/>
    <col min="11" max="11" width="9" style="55" bestFit="1" customWidth="1"/>
    <col min="12" max="12" width="12.7109375" style="55" customWidth="1"/>
    <col min="13" max="13" width="21.85546875" customWidth="1"/>
  </cols>
  <sheetData>
    <row r="1" spans="1:22" ht="63.75" x14ac:dyDescent="0.2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1" t="s">
        <v>5</v>
      </c>
      <c r="G1" s="11" t="s">
        <v>6</v>
      </c>
      <c r="H1" s="22" t="s">
        <v>31</v>
      </c>
      <c r="I1" s="45" t="s">
        <v>7</v>
      </c>
      <c r="J1" s="11" t="s">
        <v>32</v>
      </c>
      <c r="K1" s="52" t="s">
        <v>58</v>
      </c>
      <c r="L1" s="52" t="s">
        <v>59</v>
      </c>
      <c r="N1" s="40" t="s">
        <v>53</v>
      </c>
      <c r="O1" s="38"/>
      <c r="P1" s="38"/>
    </row>
    <row r="2" spans="1:22" s="8" customFormat="1" x14ac:dyDescent="0.2">
      <c r="A2" s="5" t="s">
        <v>8</v>
      </c>
      <c r="B2" s="9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23" t="s">
        <v>15</v>
      </c>
      <c r="I2" s="46" t="s">
        <v>16</v>
      </c>
      <c r="J2" s="5" t="s">
        <v>33</v>
      </c>
      <c r="K2" s="53"/>
      <c r="L2" s="53"/>
      <c r="M2" s="10"/>
      <c r="N2" s="38"/>
      <c r="O2" s="38" t="s">
        <v>54</v>
      </c>
      <c r="P2" s="38" t="s">
        <v>55</v>
      </c>
      <c r="Q2" s="10"/>
      <c r="R2" s="10"/>
      <c r="S2" s="10"/>
      <c r="T2" s="10"/>
      <c r="U2" s="10"/>
      <c r="V2" s="10"/>
    </row>
    <row r="3" spans="1:22" s="18" customFormat="1" x14ac:dyDescent="0.2">
      <c r="A3" s="72" t="s">
        <v>37</v>
      </c>
      <c r="B3" s="73"/>
      <c r="C3" s="73"/>
      <c r="D3" s="73"/>
      <c r="E3" s="73"/>
      <c r="F3" s="73"/>
      <c r="G3" s="73"/>
      <c r="H3" s="73"/>
      <c r="I3" s="73"/>
      <c r="J3" s="73"/>
      <c r="K3" s="54"/>
      <c r="L3" s="54"/>
      <c r="N3" s="38" t="s">
        <v>56</v>
      </c>
      <c r="O3" s="42">
        <v>46.46</v>
      </c>
      <c r="P3" s="43">
        <f>(O3*0.296)+O3</f>
        <v>60.212159999999997</v>
      </c>
    </row>
    <row r="4" spans="1:22" ht="25.5" x14ac:dyDescent="0.2">
      <c r="A4" s="4" t="s">
        <v>17</v>
      </c>
      <c r="B4" s="4" t="s">
        <v>18</v>
      </c>
      <c r="C4" s="4" t="s">
        <v>43</v>
      </c>
      <c r="D4" s="4">
        <v>1000</v>
      </c>
      <c r="E4" s="4">
        <v>1</v>
      </c>
      <c r="F4" s="4">
        <f>D4*E4</f>
        <v>1000</v>
      </c>
      <c r="G4" s="4">
        <v>0.25</v>
      </c>
      <c r="H4" s="24">
        <f>G4*F4</f>
        <v>250</v>
      </c>
      <c r="I4" s="47">
        <v>21.2</v>
      </c>
      <c r="J4" s="6">
        <f>H4*I4</f>
        <v>5300</v>
      </c>
      <c r="K4" s="55">
        <v>27.48</v>
      </c>
      <c r="L4" s="55">
        <f>K4*H4</f>
        <v>6870</v>
      </c>
      <c r="N4" s="41" t="s">
        <v>57</v>
      </c>
      <c r="O4" s="44">
        <v>21.2</v>
      </c>
      <c r="P4" s="43">
        <f>(O4*0.296)+O4</f>
        <v>27.475200000000001</v>
      </c>
    </row>
    <row r="5" spans="1:22" ht="25.5" x14ac:dyDescent="0.2">
      <c r="A5" s="67">
        <v>3570.92</v>
      </c>
      <c r="B5" s="68" t="s">
        <v>34</v>
      </c>
      <c r="C5" s="68" t="s">
        <v>47</v>
      </c>
      <c r="D5" s="68">
        <v>1000</v>
      </c>
      <c r="E5" s="68">
        <v>1</v>
      </c>
      <c r="F5" s="68">
        <f>D5*E5</f>
        <v>1000</v>
      </c>
      <c r="G5" s="68">
        <v>0.16700000000000001</v>
      </c>
      <c r="H5" s="69">
        <f>F5*G5</f>
        <v>167</v>
      </c>
      <c r="I5" s="70">
        <v>21.2</v>
      </c>
      <c r="J5" s="71">
        <f>H5*I5</f>
        <v>3540.4</v>
      </c>
      <c r="K5" s="55">
        <v>27.48</v>
      </c>
      <c r="L5" s="55">
        <f t="shared" ref="L5:L6" si="0">K5*H5</f>
        <v>4589.16</v>
      </c>
    </row>
    <row r="6" spans="1:22" ht="25.5" x14ac:dyDescent="0.2">
      <c r="A6" s="20">
        <v>3570.92</v>
      </c>
      <c r="B6" s="4" t="s">
        <v>35</v>
      </c>
      <c r="C6" s="35" t="s">
        <v>48</v>
      </c>
      <c r="D6" s="4">
        <v>1000</v>
      </c>
      <c r="E6" s="4">
        <v>1</v>
      </c>
      <c r="F6" s="4">
        <f>D6*E6</f>
        <v>1000</v>
      </c>
      <c r="G6" s="4">
        <v>0.25</v>
      </c>
      <c r="H6" s="24">
        <f>F6*G6</f>
        <v>250</v>
      </c>
      <c r="I6" s="47">
        <v>21.2</v>
      </c>
      <c r="J6" s="7">
        <f>H6*I6</f>
        <v>5300</v>
      </c>
      <c r="K6" s="55">
        <v>27.48</v>
      </c>
      <c r="L6" s="55">
        <f t="shared" si="0"/>
        <v>6870</v>
      </c>
      <c r="P6" s="38"/>
    </row>
    <row r="7" spans="1:22" x14ac:dyDescent="0.2">
      <c r="A7" s="2"/>
      <c r="B7" s="13" t="s">
        <v>45</v>
      </c>
      <c r="C7" s="2"/>
      <c r="D7" s="2"/>
      <c r="E7" s="2"/>
      <c r="F7" s="30">
        <f>SUM(F4:F6)</f>
        <v>3000</v>
      </c>
      <c r="G7" s="31"/>
      <c r="H7" s="32">
        <f>SUM(H4:H6)</f>
        <v>667</v>
      </c>
      <c r="I7" s="48"/>
      <c r="J7" s="33">
        <f>SUM(J4:J6)</f>
        <v>14140.4</v>
      </c>
      <c r="L7" s="56">
        <f>SUM(L4:L6)</f>
        <v>18329.16</v>
      </c>
      <c r="P7" s="38"/>
    </row>
    <row r="8" spans="1:22" ht="25.5" x14ac:dyDescent="0.2">
      <c r="A8" s="4" t="s">
        <v>23</v>
      </c>
      <c r="B8" s="4" t="s">
        <v>40</v>
      </c>
      <c r="C8" s="35" t="s">
        <v>49</v>
      </c>
      <c r="D8" s="4">
        <v>1272</v>
      </c>
      <c r="E8" s="4">
        <v>1</v>
      </c>
      <c r="F8" s="4">
        <f>D8*E8</f>
        <v>1272</v>
      </c>
      <c r="G8" s="4">
        <v>1</v>
      </c>
      <c r="H8" s="24">
        <f>F8*G8</f>
        <v>1272</v>
      </c>
      <c r="I8" s="47">
        <v>21.2</v>
      </c>
      <c r="J8" s="7">
        <f>H8*I8</f>
        <v>26966.399999999998</v>
      </c>
      <c r="K8" s="55">
        <v>27.48</v>
      </c>
      <c r="L8" s="55">
        <f>K8*H8</f>
        <v>34954.559999999998</v>
      </c>
      <c r="M8" s="39"/>
      <c r="N8" s="38"/>
      <c r="P8" s="38"/>
    </row>
    <row r="9" spans="1:22" x14ac:dyDescent="0.2">
      <c r="A9" s="2"/>
      <c r="B9" s="2"/>
      <c r="C9" s="2"/>
      <c r="D9" s="2"/>
      <c r="E9" s="2"/>
      <c r="F9" s="2"/>
      <c r="G9" s="2"/>
      <c r="H9" s="25"/>
      <c r="I9" s="49"/>
      <c r="J9" s="19"/>
    </row>
    <row r="10" spans="1:22" s="10" customFormat="1" x14ac:dyDescent="0.2">
      <c r="A10" s="2"/>
      <c r="B10" s="36"/>
      <c r="C10" s="3" t="s">
        <v>39</v>
      </c>
      <c r="D10" s="2"/>
      <c r="E10" s="2"/>
      <c r="F10" s="2"/>
      <c r="G10" s="2"/>
      <c r="H10" s="25"/>
      <c r="I10" s="49"/>
      <c r="J10" s="16"/>
      <c r="K10" s="53"/>
      <c r="L10" s="53"/>
    </row>
    <row r="11" spans="1:22" s="10" customFormat="1" ht="38.25" x14ac:dyDescent="0.2">
      <c r="A11" s="20">
        <v>3570.65</v>
      </c>
      <c r="B11" s="4" t="s">
        <v>50</v>
      </c>
      <c r="C11" s="4" t="s">
        <v>28</v>
      </c>
      <c r="D11" s="4">
        <v>1272</v>
      </c>
      <c r="E11" s="4">
        <v>1</v>
      </c>
      <c r="F11" s="4">
        <f>D11*E11</f>
        <v>1272</v>
      </c>
      <c r="G11" s="4">
        <v>0.25</v>
      </c>
      <c r="H11" s="24">
        <f>F11*G11</f>
        <v>318</v>
      </c>
      <c r="I11" s="47">
        <v>21.2</v>
      </c>
      <c r="J11" s="29">
        <f t="shared" ref="J11:J13" si="1">H11*I11</f>
        <v>6741.5999999999995</v>
      </c>
      <c r="K11" s="55">
        <v>27.48</v>
      </c>
      <c r="L11" s="53">
        <f>K11*H11</f>
        <v>8738.64</v>
      </c>
    </row>
    <row r="12" spans="1:22" s="10" customFormat="1" ht="51" x14ac:dyDescent="0.2">
      <c r="A12" s="20">
        <v>3570.69</v>
      </c>
      <c r="B12" s="4" t="s">
        <v>52</v>
      </c>
      <c r="C12" s="4" t="s">
        <v>28</v>
      </c>
      <c r="D12" s="4">
        <v>750</v>
      </c>
      <c r="E12" s="4">
        <v>1</v>
      </c>
      <c r="F12" s="4">
        <f t="shared" ref="F12:F13" si="2">D12*E12</f>
        <v>750</v>
      </c>
      <c r="G12" s="4">
        <v>1</v>
      </c>
      <c r="H12" s="24">
        <f t="shared" ref="H12:H13" si="3">F12*G12</f>
        <v>750</v>
      </c>
      <c r="I12" s="47">
        <v>21.2</v>
      </c>
      <c r="J12" s="29">
        <f t="shared" si="1"/>
        <v>15900</v>
      </c>
      <c r="K12" s="55">
        <v>27.48</v>
      </c>
      <c r="L12" s="53">
        <f t="shared" ref="L12:L19" si="4">K12*H12</f>
        <v>20610</v>
      </c>
    </row>
    <row r="13" spans="1:22" ht="25.5" x14ac:dyDescent="0.2">
      <c r="A13" s="20">
        <v>3570.69</v>
      </c>
      <c r="B13" s="4" t="s">
        <v>51</v>
      </c>
      <c r="C13" s="35" t="s">
        <v>28</v>
      </c>
      <c r="D13" s="4">
        <v>600</v>
      </c>
      <c r="E13" s="4">
        <v>1</v>
      </c>
      <c r="F13" s="4">
        <f t="shared" si="2"/>
        <v>600</v>
      </c>
      <c r="G13" s="4">
        <v>0.25</v>
      </c>
      <c r="H13" s="24">
        <f t="shared" si="3"/>
        <v>150</v>
      </c>
      <c r="I13" s="47">
        <v>21.2</v>
      </c>
      <c r="J13" s="29">
        <f t="shared" si="1"/>
        <v>3180</v>
      </c>
      <c r="K13" s="55">
        <v>27.48</v>
      </c>
      <c r="L13" s="53">
        <f t="shared" si="4"/>
        <v>4122</v>
      </c>
    </row>
    <row r="14" spans="1:22" ht="25.5" x14ac:dyDescent="0.2">
      <c r="A14" s="4" t="s">
        <v>19</v>
      </c>
      <c r="B14" s="4" t="s">
        <v>20</v>
      </c>
      <c r="C14" s="4" t="s">
        <v>28</v>
      </c>
      <c r="D14" s="4">
        <v>100</v>
      </c>
      <c r="E14" s="4">
        <v>1</v>
      </c>
      <c r="F14" s="27">
        <f t="shared" ref="F14:F19" si="5">D14*E14</f>
        <v>100</v>
      </c>
      <c r="G14" s="27">
        <v>5</v>
      </c>
      <c r="H14" s="28">
        <f t="shared" ref="H14:H19" si="6">F14*G14</f>
        <v>500</v>
      </c>
      <c r="I14" s="47">
        <v>21.2</v>
      </c>
      <c r="J14" s="29">
        <f t="shared" ref="J14:J19" si="7">H14*I14</f>
        <v>10600</v>
      </c>
      <c r="K14" s="55">
        <v>27.48</v>
      </c>
      <c r="L14" s="53">
        <f t="shared" si="4"/>
        <v>13740</v>
      </c>
    </row>
    <row r="15" spans="1:22" x14ac:dyDescent="0.2">
      <c r="A15" s="4" t="s">
        <v>21</v>
      </c>
      <c r="B15" s="4" t="s">
        <v>22</v>
      </c>
      <c r="C15" s="4" t="s">
        <v>28</v>
      </c>
      <c r="D15" s="4">
        <v>230</v>
      </c>
      <c r="E15" s="4">
        <v>1</v>
      </c>
      <c r="F15" s="4">
        <f t="shared" si="5"/>
        <v>230</v>
      </c>
      <c r="G15" s="4">
        <v>4</v>
      </c>
      <c r="H15" s="24">
        <f t="shared" si="6"/>
        <v>920</v>
      </c>
      <c r="I15" s="47">
        <v>21.2</v>
      </c>
      <c r="J15" s="7">
        <f t="shared" si="7"/>
        <v>19504</v>
      </c>
      <c r="K15" s="55">
        <v>27.48</v>
      </c>
      <c r="L15" s="53">
        <f t="shared" si="4"/>
        <v>25281.600000000002</v>
      </c>
    </row>
    <row r="16" spans="1:22" ht="38.25" x14ac:dyDescent="0.2">
      <c r="A16" s="4" t="s">
        <v>29</v>
      </c>
      <c r="B16" s="4" t="s">
        <v>38</v>
      </c>
      <c r="C16" s="4" t="s">
        <v>28</v>
      </c>
      <c r="D16" s="4">
        <v>1272</v>
      </c>
      <c r="E16" s="4">
        <v>1</v>
      </c>
      <c r="F16" s="4">
        <f t="shared" si="5"/>
        <v>1272</v>
      </c>
      <c r="G16" s="4">
        <v>1</v>
      </c>
      <c r="H16" s="24">
        <f t="shared" si="6"/>
        <v>1272</v>
      </c>
      <c r="I16" s="47">
        <v>21.2</v>
      </c>
      <c r="J16" s="7">
        <f t="shared" si="7"/>
        <v>26966.399999999998</v>
      </c>
      <c r="K16" s="55">
        <v>27.48</v>
      </c>
      <c r="L16" s="53">
        <f t="shared" si="4"/>
        <v>34954.559999999998</v>
      </c>
    </row>
    <row r="17" spans="1:12" ht="25.5" x14ac:dyDescent="0.2">
      <c r="A17" s="4" t="s">
        <v>24</v>
      </c>
      <c r="B17" s="4" t="s">
        <v>36</v>
      </c>
      <c r="C17" s="4" t="s">
        <v>28</v>
      </c>
      <c r="D17" s="4">
        <v>1272</v>
      </c>
      <c r="E17" s="4">
        <v>1</v>
      </c>
      <c r="F17" s="4">
        <f t="shared" si="5"/>
        <v>1272</v>
      </c>
      <c r="G17" s="4">
        <v>4</v>
      </c>
      <c r="H17" s="24">
        <f t="shared" si="6"/>
        <v>5088</v>
      </c>
      <c r="I17" s="47">
        <v>46.46</v>
      </c>
      <c r="J17" s="7">
        <f t="shared" si="7"/>
        <v>236388.48000000001</v>
      </c>
      <c r="K17" s="55">
        <v>60.21</v>
      </c>
      <c r="L17" s="53">
        <f t="shared" si="4"/>
        <v>306348.48</v>
      </c>
    </row>
    <row r="18" spans="1:12" ht="25.5" x14ac:dyDescent="0.2">
      <c r="A18" s="4" t="s">
        <v>30</v>
      </c>
      <c r="B18" s="4" t="s">
        <v>25</v>
      </c>
      <c r="C18" s="4" t="s">
        <v>28</v>
      </c>
      <c r="D18" s="4">
        <v>35</v>
      </c>
      <c r="E18" s="4">
        <v>1</v>
      </c>
      <c r="F18" s="4">
        <f t="shared" si="5"/>
        <v>35</v>
      </c>
      <c r="G18" s="4">
        <v>1</v>
      </c>
      <c r="H18" s="24">
        <f t="shared" si="6"/>
        <v>35</v>
      </c>
      <c r="I18" s="47">
        <v>21.2</v>
      </c>
      <c r="J18" s="7">
        <f t="shared" si="7"/>
        <v>742</v>
      </c>
      <c r="K18" s="55">
        <v>27.48</v>
      </c>
      <c r="L18" s="53">
        <f t="shared" si="4"/>
        <v>961.80000000000007</v>
      </c>
    </row>
    <row r="19" spans="1:12" ht="25.5" x14ac:dyDescent="0.2">
      <c r="A19" s="4" t="s">
        <v>26</v>
      </c>
      <c r="B19" s="4" t="s">
        <v>27</v>
      </c>
      <c r="C19" s="4" t="s">
        <v>28</v>
      </c>
      <c r="D19" s="4">
        <v>1140</v>
      </c>
      <c r="E19" s="4">
        <v>1</v>
      </c>
      <c r="F19" s="4">
        <f t="shared" si="5"/>
        <v>1140</v>
      </c>
      <c r="G19" s="4">
        <v>7</v>
      </c>
      <c r="H19" s="24">
        <f t="shared" si="6"/>
        <v>7980</v>
      </c>
      <c r="I19" s="47">
        <v>46.46</v>
      </c>
      <c r="J19" s="7">
        <f t="shared" si="7"/>
        <v>370750.8</v>
      </c>
      <c r="K19" s="55">
        <v>60.21</v>
      </c>
      <c r="L19" s="53">
        <f t="shared" si="4"/>
        <v>480475.8</v>
      </c>
    </row>
    <row r="20" spans="1:12" x14ac:dyDescent="0.2">
      <c r="A20" s="2"/>
      <c r="B20" s="13" t="s">
        <v>45</v>
      </c>
      <c r="C20" s="13"/>
      <c r="D20" s="13"/>
      <c r="E20" s="13"/>
      <c r="F20" s="30">
        <f>SUM(F11:F19)</f>
        <v>6671</v>
      </c>
      <c r="G20" s="30"/>
      <c r="H20" s="32">
        <f>SUM(H11:H19)</f>
        <v>17013</v>
      </c>
      <c r="I20" s="50"/>
      <c r="J20" s="34">
        <f>SUM(J11:J19)</f>
        <v>690773.28</v>
      </c>
      <c r="K20" s="34"/>
      <c r="L20" s="34">
        <f t="shared" ref="L20" si="8">SUM(L11:L19)</f>
        <v>895232.87999999989</v>
      </c>
    </row>
    <row r="21" spans="1:12" x14ac:dyDescent="0.2">
      <c r="A21" s="2"/>
      <c r="B21" s="13" t="s">
        <v>46</v>
      </c>
      <c r="C21" s="13"/>
      <c r="D21" s="13"/>
      <c r="E21" s="13"/>
      <c r="F21" s="30">
        <f>F7+F20</f>
        <v>9671</v>
      </c>
      <c r="G21" s="30"/>
      <c r="H21" s="32">
        <f>H7+H20</f>
        <v>17680</v>
      </c>
      <c r="I21" s="50"/>
      <c r="J21" s="33">
        <f>J7+J20</f>
        <v>704913.68</v>
      </c>
      <c r="K21" s="33"/>
      <c r="L21" s="33">
        <f t="shared" ref="L21" si="9">L7+L20</f>
        <v>913562.03999999992</v>
      </c>
    </row>
    <row r="22" spans="1:12" x14ac:dyDescent="0.2">
      <c r="J22" s="17"/>
    </row>
    <row r="23" spans="1:12" x14ac:dyDescent="0.2">
      <c r="A23" s="2"/>
      <c r="B23" s="2"/>
      <c r="C23" s="3" t="s">
        <v>41</v>
      </c>
      <c r="D23" s="2"/>
      <c r="E23" s="2"/>
      <c r="F23" s="2"/>
      <c r="G23" s="2"/>
      <c r="H23" s="25"/>
      <c r="I23" s="49"/>
      <c r="J23" s="2"/>
    </row>
    <row r="24" spans="1:12" ht="25.5" x14ac:dyDescent="0.2">
      <c r="A24" s="4" t="s">
        <v>17</v>
      </c>
      <c r="B24" s="4" t="s">
        <v>42</v>
      </c>
      <c r="C24" s="4" t="s">
        <v>44</v>
      </c>
      <c r="D24" s="4">
        <v>1140</v>
      </c>
      <c r="E24" s="4">
        <v>4</v>
      </c>
      <c r="F24" s="4">
        <f>D24*E24</f>
        <v>4560</v>
      </c>
      <c r="G24" s="4">
        <v>1</v>
      </c>
      <c r="H24" s="24">
        <f>F24*G24</f>
        <v>4560</v>
      </c>
      <c r="I24" s="47">
        <v>21.2</v>
      </c>
      <c r="J24" s="7">
        <f>H24*I24</f>
        <v>96672</v>
      </c>
      <c r="K24" s="55">
        <v>27.48</v>
      </c>
    </row>
    <row r="25" spans="1:12" ht="13.5" thickBot="1" x14ac:dyDescent="0.25">
      <c r="A25" s="2"/>
      <c r="B25" s="37"/>
      <c r="E25" s="2"/>
      <c r="F25" s="2"/>
      <c r="G25" s="2"/>
      <c r="H25" s="25"/>
      <c r="I25" s="49"/>
      <c r="J25" s="16"/>
    </row>
    <row r="26" spans="1:12" ht="15" x14ac:dyDescent="0.35">
      <c r="A26" s="13"/>
      <c r="B26" s="2"/>
      <c r="C26" s="2"/>
      <c r="D26" s="2"/>
      <c r="E26" s="2"/>
      <c r="F26" s="14"/>
      <c r="G26" s="2"/>
      <c r="H26" s="26"/>
      <c r="I26" s="49"/>
      <c r="J26" s="15"/>
    </row>
    <row r="27" spans="1:12" x14ac:dyDescent="0.2">
      <c r="C27" s="2"/>
      <c r="D27" s="2"/>
    </row>
  </sheetData>
  <mergeCells count="1">
    <mergeCell ref="A3:J3"/>
  </mergeCells>
  <phoneticPr fontId="0" type="noConversion"/>
  <hyperlinks>
    <hyperlink ref="N1" r:id="rId1" location="13-0000" xr:uid="{CF3AB327-2111-41FE-B7A2-CDE7D2BEA13E}"/>
  </hyperlinks>
  <pageMargins left="0.75" right="0.75" top="1" bottom="1" header="0.5" footer="0.5"/>
  <pageSetup orientation="landscape" horizontalDpi="4294967292" r:id="rId2"/>
  <headerFooter alignWithMargins="0">
    <oddHeader>&amp;C2018 0575-0173 7 CFR 3570-B - Community Facilities Grant Program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"/>
  <sheetViews>
    <sheetView workbookViewId="0">
      <selection activeCell="G11" sqref="G11"/>
    </sheetView>
  </sheetViews>
  <sheetFormatPr defaultRowHeight="12.75" x14ac:dyDescent="0.2"/>
  <cols>
    <col min="1" max="1" width="28.5703125" customWidth="1"/>
    <col min="3" max="3" width="12.42578125" style="57" bestFit="1" customWidth="1"/>
    <col min="4" max="4" width="12.42578125" bestFit="1" customWidth="1"/>
    <col min="6" max="6" width="15.140625" customWidth="1"/>
  </cols>
  <sheetData>
    <row r="2" spans="1:6" x14ac:dyDescent="0.2">
      <c r="A2" s="65" t="s">
        <v>68</v>
      </c>
    </row>
    <row r="3" spans="1:6" s="1" customFormat="1" ht="38.25" x14ac:dyDescent="0.2">
      <c r="A3" s="62" t="s">
        <v>61</v>
      </c>
      <c r="B3" s="63" t="s">
        <v>60</v>
      </c>
      <c r="C3" s="64" t="s">
        <v>62</v>
      </c>
      <c r="D3" s="63" t="s">
        <v>65</v>
      </c>
      <c r="E3" s="63" t="s">
        <v>66</v>
      </c>
      <c r="F3" s="63" t="s">
        <v>67</v>
      </c>
    </row>
    <row r="4" spans="1:6" x14ac:dyDescent="0.2">
      <c r="A4" s="58" t="s">
        <v>63</v>
      </c>
      <c r="B4" s="59">
        <v>2</v>
      </c>
      <c r="C4" s="60">
        <v>117516</v>
      </c>
      <c r="D4" s="61">
        <f>(C4*0.3625)+C4</f>
        <v>160115.54999999999</v>
      </c>
      <c r="E4" s="59">
        <v>0.08</v>
      </c>
      <c r="F4" s="61">
        <f>(D4*E4)*B4</f>
        <v>25618.487999999998</v>
      </c>
    </row>
    <row r="5" spans="1:6" x14ac:dyDescent="0.2">
      <c r="A5" s="58" t="s">
        <v>64</v>
      </c>
      <c r="B5" s="59">
        <v>48</v>
      </c>
      <c r="C5" s="60">
        <v>87822</v>
      </c>
      <c r="D5" s="61">
        <f>(C5*0.3625)+C5</f>
        <v>119657.47500000001</v>
      </c>
      <c r="E5" s="59">
        <v>0.15</v>
      </c>
      <c r="F5" s="61">
        <f>(D5*E5)*B5</f>
        <v>861533.82000000007</v>
      </c>
    </row>
    <row r="6" spans="1:6" x14ac:dyDescent="0.2">
      <c r="F6" s="66">
        <f>SUM(F4:F5)</f>
        <v>887152.30800000008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to the public</vt:lpstr>
      <vt:lpstr>Fed cost</vt:lpstr>
      <vt:lpstr>Sheet3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JBen-Israel</dc:creator>
  <cp:lastModifiedBy>Jones, Robin.M - RD, WASHINGTON, DC</cp:lastModifiedBy>
  <cp:lastPrinted>2018-01-16T17:38:31Z</cp:lastPrinted>
  <dcterms:created xsi:type="dcterms:W3CDTF">2000-05-09T19:13:02Z</dcterms:created>
  <dcterms:modified xsi:type="dcterms:W3CDTF">2021-09-23T14:43:38Z</dcterms:modified>
</cp:coreProperties>
</file>