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MDRDFS11\MRPBS - Marketing &amp; Regulatory Programs Business Services\ITD - Information Technology Division\IMC\ICS - VS\0332\0332 (2021)\IMB\"/>
    </mc:Choice>
  </mc:AlternateContent>
  <xr:revisionPtr revIDLastSave="0" documentId="13_ncr:1_{3E0F7D81-3A46-4DB9-B743-FD228D6BCC38}" xr6:coauthVersionLast="45" xr6:coauthVersionMax="45" xr10:uidLastSave="{00000000-0000-0000-0000-000000000000}"/>
  <bookViews>
    <workbookView xWindow="-120" yWindow="-120" windowWidth="29040" windowHeight="17640" tabRatio="431" xr2:uid="{00000000-000D-0000-FFFF-FFFF00000000}"/>
  </bookViews>
  <sheets>
    <sheet name="APHIS 71" sheetId="2" r:id="rId1"/>
    <sheet name="ROCIS Calculations" sheetId="5" r:id="rId2"/>
  </sheets>
  <definedNames>
    <definedName name="_xlnm.Print_Area" localSheetId="0">'APHIS 71'!$A$1:$AG$27</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F11" i="2"/>
  <c r="AE29" i="2"/>
  <c r="AE28" i="2"/>
  <c r="AE27" i="2"/>
  <c r="AE26" i="2"/>
  <c r="AE25" i="2"/>
  <c r="AE24" i="2"/>
  <c r="AE23" i="2"/>
  <c r="AE22" i="2"/>
  <c r="AE21" i="2"/>
  <c r="AE20" i="2"/>
  <c r="AE19" i="2"/>
  <c r="AE18" i="2"/>
  <c r="AE17" i="2"/>
  <c r="AE16" i="2"/>
  <c r="O11" i="2" l="1"/>
  <c r="AE15" i="2"/>
  <c r="T11" i="2" l="1"/>
  <c r="B1" i="5"/>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C11" i="5"/>
  <c r="C7" i="5"/>
  <c r="C41" i="5"/>
  <c r="C75" i="5"/>
  <c r="E41" i="5"/>
  <c r="D56" i="5"/>
  <c r="C26" i="5" l="1"/>
  <c r="C71" i="5"/>
  <c r="D71" i="5"/>
  <c r="C13" i="5"/>
  <c r="C15" i="5" s="1"/>
  <c r="C50" i="5"/>
  <c r="C52" i="5" s="1"/>
  <c r="C67" i="5"/>
  <c r="C22" i="5"/>
  <c r="C35" i="5"/>
  <c r="C37" i="5" s="1"/>
  <c r="F16" i="5"/>
  <c r="C9" i="5"/>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<sst xmlns="http://schemas.openxmlformats.org/spreadsheetml/2006/main" count="182" uniqueCount="104">
  <si>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</si>
  <si>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</si>
  <si>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</si>
  <si>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</si>
  <si>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</si>
  <si>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</si>
  <si>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</si>
  <si>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</si>
  <si>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</si>
  <si>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</si>
  <si>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</si>
  <si>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</si>
  <si>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</si>
  <si>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</si>
  <si>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</si>
  <si>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</si>
  <si>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</si>
  <si>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</si>
  <si>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</si>
  <si>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</si>
  <si>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</si>
  <si>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</si>
  <si>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</si>
  <si>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</si>
  <si>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</si>
  <si>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</si>
  <si>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</si>
  <si>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</si>
  <si>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</si>
  <si>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</si>
  <si>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</si>
  <si>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</si>
  <si>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</si>
  <si>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</si>
  <si>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</si>
  <si>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</si>
  <si>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</si>
  <si>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</si>
  <si>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</si>
  <si>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</si>
  <si>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</si>
  <si>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</si>
  <si>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</si>
  <si>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</si>
  <si>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</si>
  <si>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</si>
  <si>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</si>
  <si>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</si>
  <si>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</si>
  <si>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</si>
  <si>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</si>
  <si>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</si>
  <si>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</si>
  <si>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</si>
  <si>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</si>
  <si>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</si>
  <si>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</si>
  <si>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</si>
  <si>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</si>
  <si>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</si>
  <si>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</si>
  <si>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</si>
  <si>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</si>
  <si>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</si>
  <si>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</si>
  <si>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E1 = Estimate Adjustments (Responses)</t>
  </si>
  <si>
    <t>E2 = Estimate Adjustments (Hours)</t>
  </si>
  <si>
    <t>ESTIMATED ANNUAL NUMBER OF RESPONDENTS            or                    RECORDKEEPERS</t>
  </si>
  <si>
    <t>ESTIMATED ANNUAL RESPONSES</t>
  </si>
  <si>
    <t>ESTIMATED ANNUAL BURDEN HOURS</t>
  </si>
  <si>
    <t>Question 12 calculations?</t>
  </si>
  <si>
    <t>Renewal</t>
  </si>
  <si>
    <t>None</t>
  </si>
  <si>
    <t>E</t>
  </si>
  <si>
    <t>P1</t>
  </si>
  <si>
    <t>X</t>
  </si>
  <si>
    <t>PDF</t>
  </si>
  <si>
    <t>04/30/2021</t>
  </si>
  <si>
    <t>Standardizing Phytosanitary Treatment Regulations:  Approval of Cold Treatment and Irradiation Facilities; Cold Treatment Schedules; Establishment of Fumigation and Cold Treatment Compliance Agreements</t>
  </si>
  <si>
    <t>I</t>
  </si>
  <si>
    <t>03/03/2021</t>
  </si>
  <si>
    <t>0579-0332</t>
  </si>
  <si>
    <t>Mr. Rory Carolan</t>
  </si>
  <si>
    <t>(301) 851-3558</t>
  </si>
  <si>
    <t>APHIS-2020-0103</t>
  </si>
  <si>
    <t>Vol. 85, No. 223 PG 78113</t>
  </si>
  <si>
    <t xml:space="preserve">Business Information  -   Drivers of Transport Vehicles (Business) </t>
  </si>
  <si>
    <t>88.4(a)(3)</t>
  </si>
  <si>
    <t>Owner/Shipper Certificate of Fitness to Travel to a Slaughter Facility    (Business)</t>
  </si>
  <si>
    <t>VS 10-13</t>
  </si>
  <si>
    <t>Owner/Shipper Certificate of Fitness to Travel to a Slaughter Facility    (Individual)</t>
  </si>
  <si>
    <t>FG</t>
  </si>
  <si>
    <t>Owner/Shipper Certificate of Fitness to Travel to a Slaughter Facility    (Foreign Government)</t>
  </si>
  <si>
    <t>Owner/Shipper Certificate of Fitness to Travel to a Slaughter Facility Continuation Sheet (Business)</t>
  </si>
  <si>
    <t>Owner/Shipper Certificate of Fitness to Travel to a Slaughter Facility Continuation Sheet (Individual)</t>
  </si>
  <si>
    <t>Owner/Shipper Certificate of Fitness to Travel to a Slaughter Facility Continuation Sheet  (Foreign Government)</t>
  </si>
  <si>
    <t>VS 10-13A</t>
  </si>
  <si>
    <t>Certificate of Veterinary Inspection (Business)</t>
  </si>
  <si>
    <t>R</t>
  </si>
  <si>
    <t>88.4(f)</t>
  </si>
  <si>
    <t>Recordkeeping (Business)</t>
  </si>
  <si>
    <t>88.4(a)(1)</t>
  </si>
  <si>
    <t>TP</t>
  </si>
  <si>
    <t xml:space="preserve">Application of backtags (Business)     (third party discolsure)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</si>
</sst>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9" formatCode="_(* #,##0_);_(* \(#,##0\);_(* &quot;-&quot;??_);_(@_)"/>
    <numFmt numFmtId="171" formatCode="_(* #,##0.000_);_(* \(#,##0.000\);_(* &quot;-&quot;??_);_(@_)"/>
    <numFmt numFmtId="172" formatCode="0000\-0000"/>
    <numFmt numFmtId="173" formatCode="_(* #,##0.00000_);_(* \(#,##0.00000\);_(* &quot;-&quot;??_);_(@_)"/>
  </numFmts>
  <fonts count="18"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10"/>
      <name val="Arial"/>
      <family val="2"/>
    </font>
    <font>
      <sz val="8.5"/>
      <name val="Arial"/>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82">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horizontal="left" vertical="center"/>
    </xf>
    <xf numFmtId="3" fontId="5" fillId="0" borderId="0" xfId="0" applyNumberFormat="1" applyFont="1" applyAlignment="1">
      <alignment vertical="center"/>
    </xf>
    <xf numFmtId="0" fontId="13" fillId="0" borderId="0" xfId="0" applyFont="1" applyAlignment="1">
      <alignment horizontal="center" vertical="center"/>
    </xf>
    <xf numFmtId="169" fontId="5" fillId="0" borderId="0" xfId="0" applyNumberFormat="1" applyFont="1" applyBorder="1" applyAlignment="1">
      <alignment vertical="center"/>
    </xf>
    <xf numFmtId="171" fontId="5" fillId="0" borderId="0" xfId="0" applyNumberFormat="1" applyFont="1" applyAlignment="1">
      <alignment vertical="center"/>
    </xf>
    <xf numFmtId="169" fontId="14" fillId="0" borderId="0" xfId="1" applyNumberFormat="1" applyFont="1" applyAlignment="1">
      <alignment vertical="center"/>
    </xf>
    <xf numFmtId="169" fontId="14" fillId="0" borderId="0" xfId="1" applyNumberFormat="1" applyFont="1" applyBorder="1" applyAlignment="1">
      <alignment vertical="center"/>
    </xf>
    <xf numFmtId="169" fontId="14"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10" fillId="0" borderId="0" xfId="0" applyFont="1" applyAlignment="1">
      <alignment vertical="center"/>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17" fillId="0" borderId="10" xfId="0" applyNumberFormat="1"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5" fillId="0" borderId="4" xfId="0" applyFont="1" applyBorder="1" applyAlignment="1">
      <alignment horizontal="left" vertical="top"/>
    </xf>
    <xf numFmtId="0" fontId="5" fillId="0" borderId="6" xfId="0" applyFont="1" applyBorder="1" applyAlignment="1">
      <alignment horizontal="left" vertical="top"/>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3" fontId="16" fillId="0" borderId="6"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9" fontId="16" fillId="2" borderId="6" xfId="0" applyNumberFormat="1"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3" fontId="8" fillId="0" borderId="1" xfId="0" applyNumberFormat="1"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72" fontId="8" fillId="2" borderId="6" xfId="0" applyNumberFormat="1" applyFont="1" applyFill="1" applyBorder="1" applyAlignment="1">
      <alignment horizontal="center" vertical="center"/>
    </xf>
    <xf numFmtId="172" fontId="8" fillId="2" borderId="8" xfId="0" applyNumberFormat="1" applyFont="1" applyFill="1" applyBorder="1" applyAlignment="1">
      <alignment horizontal="center" vertical="center"/>
    </xf>
    <xf numFmtId="172" fontId="8" fillId="2" borderId="9"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 fontId="16" fillId="0" borderId="6" xfId="0" applyNumberFormat="1" applyFont="1" applyBorder="1" applyAlignment="1">
      <alignment horizontal="center" vertical="center"/>
    </xf>
    <xf numFmtId="1" fontId="16" fillId="0" borderId="8" xfId="0" applyNumberFormat="1" applyFont="1" applyBorder="1" applyAlignment="1">
      <alignment horizontal="center" vertical="center"/>
    </xf>
    <xf numFmtId="1" fontId="16" fillId="0" borderId="9" xfId="0" applyNumberFormat="1" applyFont="1" applyBorder="1" applyAlignment="1">
      <alignment horizontal="center" vertical="center"/>
    </xf>
    <xf numFmtId="3" fontId="16" fillId="0" borderId="6"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49" fontId="8" fillId="2" borderId="6"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164" fontId="16" fillId="0" borderId="6" xfId="0" applyNumberFormat="1" applyFont="1" applyBorder="1" applyAlignment="1" applyProtection="1">
      <alignment horizontal="center" vertical="center"/>
      <protection locked="0"/>
    </xf>
    <xf numFmtId="164" fontId="16" fillId="0" borderId="8" xfId="0" applyNumberFormat="1" applyFont="1" applyBorder="1" applyAlignment="1" applyProtection="1">
      <alignment horizontal="center" vertical="center"/>
      <protection locked="0"/>
    </xf>
    <xf numFmtId="164" fontId="16" fillId="0" borderId="9" xfId="0" applyNumberFormat="1" applyFont="1" applyBorder="1" applyAlignment="1" applyProtection="1">
      <alignment horizontal="center" vertical="center"/>
      <protection locked="0"/>
    </xf>
    <xf numFmtId="14" fontId="8" fillId="2" borderId="6" xfId="0" applyNumberFormat="1" applyFont="1" applyFill="1" applyBorder="1" applyAlignment="1">
      <alignment horizontal="center" vertical="center"/>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xf>
    <xf numFmtId="165" fontId="8" fillId="0" borderId="10"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8" fillId="0" borderId="12" xfId="0" applyNumberFormat="1" applyFont="1" applyBorder="1" applyAlignment="1">
      <alignment horizontal="center" vertical="center"/>
    </xf>
    <xf numFmtId="0" fontId="8" fillId="0" borderId="1" xfId="0" applyFont="1" applyBorder="1" applyAlignment="1">
      <alignment horizontal="center" vertical="center"/>
    </xf>
    <xf numFmtId="49" fontId="17" fillId="0" borderId="11" xfId="0" applyNumberFormat="1" applyFont="1" applyBorder="1" applyAlignment="1">
      <alignment horizontal="left" vertical="center" wrapText="1"/>
    </xf>
    <xf numFmtId="49" fontId="17" fillId="0" borderId="12" xfId="0" applyNumberFormat="1" applyFont="1" applyBorder="1" applyAlignment="1">
      <alignment horizontal="left" vertical="center" wrapText="1"/>
    </xf>
    <xf numFmtId="0" fontId="13" fillId="0" borderId="31" xfId="0" applyFont="1" applyBorder="1" applyAlignment="1">
      <alignment horizontal="center" vertical="center"/>
    </xf>
    <xf numFmtId="0" fontId="13" fillId="0" borderId="0" xfId="0" applyFont="1" applyAlignment="1">
      <alignment horizontal="center" vertical="center"/>
    </xf>
    <xf numFmtId="0" fontId="5" fillId="0" borderId="14" xfId="0" applyFont="1" applyBorder="1" applyAlignment="1">
      <alignment horizontal="left" vertical="center"/>
    </xf>
    <xf numFmtId="0" fontId="14" fillId="0" borderId="30" xfId="0" applyFont="1" applyBorder="1" applyAlignment="1">
      <alignment horizontal="left" vertical="center"/>
    </xf>
    <xf numFmtId="0" fontId="14" fillId="0" borderId="1" xfId="0" applyFont="1" applyBorder="1" applyAlignment="1">
      <alignment horizontal="left" vertical="center"/>
    </xf>
    <xf numFmtId="169" fontId="5" fillId="2" borderId="26" xfId="1" applyNumberFormat="1" applyFont="1" applyFill="1" applyBorder="1" applyAlignment="1">
      <alignment horizontal="center" vertical="center"/>
    </xf>
    <xf numFmtId="169" fontId="5" fillId="2" borderId="17" xfId="1" applyNumberFormat="1" applyFont="1" applyFill="1" applyBorder="1" applyAlignment="1">
      <alignment horizontal="center" vertical="center"/>
    </xf>
    <xf numFmtId="0" fontId="5" fillId="0" borderId="31" xfId="0" applyFont="1" applyBorder="1" applyAlignment="1">
      <alignment horizontal="left" vertical="center"/>
    </xf>
    <xf numFmtId="0" fontId="5" fillId="0" borderId="0" xfId="0" applyFont="1" applyAlignment="1">
      <alignment horizontal="left" vertical="center"/>
    </xf>
    <xf numFmtId="0" fontId="14" fillId="0" borderId="31" xfId="0" applyFont="1" applyBorder="1" applyAlignment="1">
      <alignment horizontal="left" vertical="center"/>
    </xf>
    <xf numFmtId="0" fontId="14" fillId="0" borderId="0" xfId="0" applyFont="1" applyAlignment="1">
      <alignment horizontal="left"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1" fontId="10" fillId="0" borderId="24" xfId="0" applyNumberFormat="1" applyFont="1" applyBorder="1" applyAlignment="1">
      <alignment horizontal="center" vertical="center"/>
    </xf>
    <xf numFmtId="1" fontId="10" fillId="0" borderId="25" xfId="0" applyNumberFormat="1" applyFont="1" applyBorder="1" applyAlignment="1">
      <alignment horizontal="center" vertical="center"/>
    </xf>
    <xf numFmtId="1" fontId="10" fillId="0" borderId="6" xfId="0" applyNumberFormat="1" applyFont="1" applyBorder="1" applyAlignment="1">
      <alignment horizontal="center" vertical="center"/>
    </xf>
    <xf numFmtId="1" fontId="10"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169" fontId="5" fillId="0" borderId="17" xfId="1" applyNumberFormat="1" applyFont="1" applyBorder="1" applyAlignment="1">
      <alignment horizontal="left" vertical="center"/>
    </xf>
    <xf numFmtId="0" fontId="5"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173" fontId="5" fillId="0" borderId="36" xfId="1" applyNumberFormat="1" applyFont="1" applyBorder="1" applyAlignment="1">
      <alignment horizontal="left" vertical="center"/>
    </xf>
    <xf numFmtId="173" fontId="5" fillId="0" borderId="37" xfId="1" applyNumberFormat="1"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vertical="center"/>
    </xf>
    <xf numFmtId="169" fontId="5" fillId="0" borderId="21" xfId="0" applyNumberFormat="1" applyFont="1" applyBorder="1" applyAlignment="1">
      <alignment horizontal="center" vertical="center"/>
    </xf>
    <xf numFmtId="173" fontId="5" fillId="0" borderId="17" xfId="0" applyNumberFormat="1" applyFont="1" applyBorder="1" applyAlignment="1">
      <alignment horizontal="left" vertical="center"/>
    </xf>
    <xf numFmtId="169" fontId="5" fillId="0" borderId="19" xfId="0" applyNumberFormat="1" applyFont="1" applyBorder="1" applyAlignment="1">
      <alignment horizontal="center" vertical="center"/>
    </xf>
    <xf numFmtId="169" fontId="5" fillId="0" borderId="1"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169" fontId="5" fillId="2" borderId="26" xfId="0" applyNumberFormat="1" applyFont="1" applyFill="1" applyBorder="1" applyAlignment="1">
      <alignment horizontal="center" vertical="center"/>
    </xf>
    <xf numFmtId="169" fontId="5" fillId="2" borderId="17" xfId="0" applyNumberFormat="1" applyFont="1" applyFill="1" applyBorder="1" applyAlignment="1">
      <alignment horizontal="center" vertical="center"/>
    </xf>
    <xf numFmtId="0" fontId="5" fillId="0" borderId="15" xfId="0" applyFont="1" applyBorder="1" applyAlignment="1">
      <alignment horizontal="left" vertical="center"/>
    </xf>
    <xf numFmtId="0" fontId="14" fillId="0" borderId="2" xfId="0" applyFont="1" applyBorder="1" applyAlignment="1">
      <alignment horizontal="left" vertical="center"/>
    </xf>
    <xf numFmtId="169" fontId="5" fillId="2" borderId="18" xfId="0" applyNumberFormat="1" applyFont="1" applyFill="1" applyBorder="1" applyAlignment="1">
      <alignment horizontal="center" vertical="center"/>
    </xf>
    <xf numFmtId="169" fontId="5" fillId="2" borderId="19" xfId="0" applyNumberFormat="1" applyFont="1" applyFill="1" applyBorder="1" applyAlignment="1">
      <alignment horizontal="right" vertical="center"/>
    </xf>
    <xf numFmtId="169" fontId="5" fillId="2" borderId="20" xfId="0" applyNumberFormat="1" applyFont="1" applyFill="1" applyBorder="1" applyAlignment="1">
      <alignment horizontal="right" vertical="center"/>
    </xf>
    <xf numFmtId="169" fontId="5" fillId="2" borderId="1" xfId="0" applyNumberFormat="1" applyFont="1" applyFill="1" applyBorder="1" applyAlignment="1">
      <alignment horizontal="right" vertical="center"/>
    </xf>
    <xf numFmtId="169" fontId="5" fillId="2" borderId="16" xfId="0" applyNumberFormat="1" applyFont="1" applyFill="1" applyBorder="1" applyAlignment="1">
      <alignment horizontal="right" vertical="center"/>
    </xf>
    <xf numFmtId="169" fontId="5" fillId="2" borderId="21" xfId="0" applyNumberFormat="1" applyFont="1" applyFill="1" applyBorder="1" applyAlignment="1">
      <alignment horizontal="right" vertical="center"/>
    </xf>
    <xf numFmtId="169" fontId="5" fillId="2" borderId="22" xfId="0" applyNumberFormat="1" applyFont="1" applyFill="1" applyBorder="1" applyAlignment="1">
      <alignment horizontal="right" vertical="center"/>
    </xf>
    <xf numFmtId="169" fontId="5" fillId="0" borderId="19" xfId="0" applyNumberFormat="1" applyFont="1" applyBorder="1" applyAlignment="1">
      <alignment horizontal="right" vertical="center"/>
    </xf>
    <xf numFmtId="169" fontId="5" fillId="0" borderId="1" xfId="0" applyNumberFormat="1" applyFont="1" applyBorder="1" applyAlignment="1">
      <alignment horizontal="right" vertical="center"/>
    </xf>
    <xf numFmtId="169" fontId="5" fillId="0" borderId="21" xfId="0" applyNumberFormat="1" applyFont="1" applyBorder="1" applyAlignment="1">
      <alignment horizontal="right" vertical="center"/>
    </xf>
    <xf numFmtId="171" fontId="5" fillId="0" borderId="17" xfId="0" applyNumberFormat="1" applyFont="1" applyBorder="1" applyAlignment="1">
      <alignment horizontal="left" vertical="center"/>
    </xf>
    <xf numFmtId="0" fontId="5" fillId="0" borderId="23" xfId="0" applyFont="1" applyBorder="1" applyAlignment="1">
      <alignment horizontal="left" vertical="center"/>
    </xf>
    <xf numFmtId="0" fontId="14" fillId="0" borderId="42" xfId="0" applyFont="1" applyBorder="1" applyAlignment="1">
      <alignment horizontal="left" vertical="center"/>
    </xf>
    <xf numFmtId="169" fontId="5" fillId="2" borderId="41" xfId="0" applyNumberFormat="1" applyFont="1" applyFill="1" applyBorder="1" applyAlignment="1">
      <alignment horizontal="center" vertical="center"/>
    </xf>
    <xf numFmtId="169" fontId="5" fillId="0" borderId="27" xfId="0" applyNumberFormat="1" applyFont="1" applyFill="1" applyBorder="1" applyAlignment="1">
      <alignment horizontal="right" vertical="center"/>
    </xf>
    <xf numFmtId="169" fontId="5" fillId="0" borderId="19" xfId="0" applyNumberFormat="1" applyFont="1" applyFill="1" applyBorder="1" applyAlignment="1">
      <alignment horizontal="right" vertical="center"/>
    </xf>
    <xf numFmtId="169" fontId="5" fillId="0" borderId="28" xfId="0" applyNumberFormat="1" applyFont="1" applyFill="1" applyBorder="1" applyAlignment="1">
      <alignment horizontal="right" vertical="center"/>
    </xf>
    <xf numFmtId="169" fontId="5" fillId="0" borderId="1" xfId="0" applyNumberFormat="1" applyFont="1" applyFill="1" applyBorder="1" applyAlignment="1">
      <alignment horizontal="right" vertical="center"/>
    </xf>
    <xf numFmtId="169" fontId="5" fillId="0" borderId="29" xfId="0" applyNumberFormat="1" applyFont="1" applyFill="1" applyBorder="1" applyAlignment="1">
      <alignment horizontal="right" vertical="center"/>
    </xf>
    <xf numFmtId="169" fontId="5" fillId="0" borderId="21" xfId="0" applyNumberFormat="1" applyFont="1" applyFill="1" applyBorder="1" applyAlignment="1">
      <alignment horizontal="right" vertical="center"/>
    </xf>
    <xf numFmtId="0" fontId="5" fillId="0" borderId="38"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9" fontId="5" fillId="0" borderId="39" xfId="0" applyNumberFormat="1" applyFont="1" applyFill="1" applyBorder="1" applyAlignment="1">
      <alignment horizontal="right" vertical="center"/>
    </xf>
    <xf numFmtId="169" fontId="5" fillId="0" borderId="20" xfId="0" applyNumberFormat="1" applyFont="1" applyFill="1" applyBorder="1" applyAlignment="1">
      <alignment horizontal="right" vertical="center"/>
    </xf>
    <xf numFmtId="169" fontId="5" fillId="0" borderId="30" xfId="0" applyNumberFormat="1" applyFont="1" applyFill="1" applyBorder="1" applyAlignment="1">
      <alignment horizontal="right" vertical="center"/>
    </xf>
    <xf numFmtId="169" fontId="5" fillId="0" borderId="16" xfId="0" applyNumberFormat="1" applyFont="1" applyFill="1" applyBorder="1" applyAlignment="1">
      <alignment horizontal="right" vertical="center"/>
    </xf>
    <xf numFmtId="169" fontId="5" fillId="0" borderId="40" xfId="0" applyNumberFormat="1" applyFont="1" applyFill="1" applyBorder="1" applyAlignment="1">
      <alignment horizontal="right" vertical="center"/>
    </xf>
    <xf numFmtId="169" fontId="5" fillId="0" borderId="22" xfId="0" applyNumberFormat="1" applyFont="1" applyFill="1" applyBorder="1" applyAlignment="1">
      <alignment horizontal="righ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
  <sheetViews>
    <sheetView tabSelected="1" view="pageBreakPreview" zoomScale="200" zoomScaleNormal="100" zoomScaleSheetLayoutView="200" workbookViewId="0">
      <selection activeCell="AE20" sqref="AE20:AG20"/>
    </sheetView>
  </sheetViews>
  <sheetFormatPr defaultColWidth="9.140625" defaultRowHeight="8.25" x14ac:dyDescent="0.2"/>
  <cols>
    <col min="1" max="1" width="3.85546875" style="20" customWidth="1"/>
    <col min="2" max="32" width="3.85546875" style="4" customWidth="1"/>
    <col min="33" max="33" width="3.28515625" style="21" customWidth="1"/>
    <col min="34" max="16384" width="9.140625" style="4"/>
  </cols>
  <sheetData>
    <row r="1" spans="1:33" s="16" customFormat="1" ht="12" customHeight="1" x14ac:dyDescent="0.2">
      <c r="A1" s="62" t="s">
        <v>27</v>
      </c>
      <c r="B1" s="63"/>
      <c r="C1" s="63"/>
      <c r="D1" s="63"/>
      <c r="E1" s="64"/>
      <c r="F1" s="62" t="s">
        <v>14</v>
      </c>
      <c r="G1" s="63"/>
      <c r="H1" s="63"/>
      <c r="I1" s="63"/>
      <c r="J1" s="63"/>
      <c r="K1" s="63"/>
      <c r="L1" s="63"/>
      <c r="M1" s="63"/>
      <c r="N1" s="63"/>
      <c r="O1" s="63"/>
      <c r="P1" s="63"/>
      <c r="Q1" s="63"/>
      <c r="R1" s="63"/>
      <c r="S1" s="63"/>
      <c r="T1" s="63"/>
      <c r="U1" s="63"/>
      <c r="V1" s="63"/>
      <c r="W1" s="63"/>
      <c r="X1" s="63"/>
      <c r="Y1" s="63"/>
      <c r="Z1" s="63"/>
      <c r="AA1" s="64"/>
      <c r="AB1" s="62" t="s">
        <v>0</v>
      </c>
      <c r="AC1" s="63"/>
      <c r="AD1" s="63"/>
      <c r="AE1" s="63"/>
      <c r="AF1" s="63"/>
      <c r="AG1" s="64"/>
    </row>
    <row r="2" spans="1:33" s="2" customFormat="1" ht="15" customHeight="1" x14ac:dyDescent="0.2">
      <c r="A2" s="65" t="s">
        <v>81</v>
      </c>
      <c r="B2" s="66"/>
      <c r="C2" s="66"/>
      <c r="D2" s="66"/>
      <c r="E2" s="67"/>
      <c r="F2" s="38"/>
      <c r="G2" s="39"/>
      <c r="H2" s="39"/>
      <c r="I2" s="39"/>
      <c r="J2" s="39"/>
      <c r="K2" s="39"/>
      <c r="L2" s="39"/>
      <c r="M2" s="39"/>
      <c r="N2" s="39"/>
      <c r="O2" s="39"/>
      <c r="P2" s="39"/>
      <c r="Q2" s="39"/>
      <c r="R2" s="39"/>
      <c r="S2" s="39"/>
      <c r="T2" s="39"/>
      <c r="U2" s="39"/>
      <c r="V2" s="39"/>
      <c r="W2" s="39"/>
      <c r="X2" s="39"/>
      <c r="Y2" s="39"/>
      <c r="Z2" s="39"/>
      <c r="AA2" s="40"/>
      <c r="AB2" s="77" t="s">
        <v>80</v>
      </c>
      <c r="AC2" s="78"/>
      <c r="AD2" s="78"/>
      <c r="AE2" s="78"/>
      <c r="AF2" s="78"/>
      <c r="AG2" s="79"/>
    </row>
    <row r="3" spans="1:33" s="2" customFormat="1" ht="12" customHeight="1" x14ac:dyDescent="0.2">
      <c r="A3" s="62" t="s">
        <v>20</v>
      </c>
      <c r="B3" s="63"/>
      <c r="C3" s="63"/>
      <c r="D3" s="63"/>
      <c r="E3" s="64"/>
      <c r="F3" s="45"/>
      <c r="G3" s="41" t="s">
        <v>78</v>
      </c>
      <c r="H3" s="41"/>
      <c r="I3" s="41"/>
      <c r="J3" s="41"/>
      <c r="K3" s="41"/>
      <c r="L3" s="41"/>
      <c r="M3" s="41"/>
      <c r="N3" s="41"/>
      <c r="O3" s="41"/>
      <c r="P3" s="41"/>
      <c r="Q3" s="41"/>
      <c r="R3" s="41"/>
      <c r="S3" s="41"/>
      <c r="T3" s="41"/>
      <c r="U3" s="41"/>
      <c r="V3" s="41"/>
      <c r="W3" s="41"/>
      <c r="X3" s="41"/>
      <c r="Y3" s="41"/>
      <c r="Z3" s="41"/>
      <c r="AA3" s="42"/>
      <c r="AB3" s="90" t="s">
        <v>36</v>
      </c>
      <c r="AC3" s="91"/>
      <c r="AD3" s="91"/>
      <c r="AE3" s="91"/>
      <c r="AF3" s="91"/>
      <c r="AG3" s="92"/>
    </row>
    <row r="4" spans="1:33" s="2" customFormat="1" ht="15" customHeight="1" x14ac:dyDescent="0.2">
      <c r="A4" s="68" t="s">
        <v>71</v>
      </c>
      <c r="B4" s="69"/>
      <c r="C4" s="69"/>
      <c r="D4" s="69"/>
      <c r="E4" s="70"/>
      <c r="F4" s="45"/>
      <c r="G4" s="41"/>
      <c r="H4" s="41"/>
      <c r="I4" s="41"/>
      <c r="J4" s="41"/>
      <c r="K4" s="41"/>
      <c r="L4" s="41"/>
      <c r="M4" s="41"/>
      <c r="N4" s="41"/>
      <c r="O4" s="41"/>
      <c r="P4" s="41"/>
      <c r="Q4" s="41"/>
      <c r="R4" s="41"/>
      <c r="S4" s="41"/>
      <c r="T4" s="41"/>
      <c r="U4" s="41"/>
      <c r="V4" s="41"/>
      <c r="W4" s="41"/>
      <c r="X4" s="41"/>
      <c r="Y4" s="41"/>
      <c r="Z4" s="41"/>
      <c r="AA4" s="42"/>
      <c r="AB4" s="80" t="s">
        <v>84</v>
      </c>
      <c r="AC4" s="81"/>
      <c r="AD4" s="81"/>
      <c r="AE4" s="81"/>
      <c r="AF4" s="81"/>
      <c r="AG4" s="82"/>
    </row>
    <row r="5" spans="1:33" s="2" customFormat="1" ht="12" customHeight="1" x14ac:dyDescent="0.2">
      <c r="A5" s="62" t="s">
        <v>21</v>
      </c>
      <c r="B5" s="63"/>
      <c r="C5" s="63"/>
      <c r="D5" s="63"/>
      <c r="E5" s="64"/>
      <c r="F5" s="45"/>
      <c r="G5" s="41"/>
      <c r="H5" s="41"/>
      <c r="I5" s="41"/>
      <c r="J5" s="41"/>
      <c r="K5" s="41"/>
      <c r="L5" s="41"/>
      <c r="M5" s="41"/>
      <c r="N5" s="41"/>
      <c r="O5" s="41"/>
      <c r="P5" s="41"/>
      <c r="Q5" s="41"/>
      <c r="R5" s="41"/>
      <c r="S5" s="41"/>
      <c r="T5" s="41"/>
      <c r="U5" s="41"/>
      <c r="V5" s="41"/>
      <c r="W5" s="41"/>
      <c r="X5" s="41"/>
      <c r="Y5" s="41"/>
      <c r="Z5" s="41"/>
      <c r="AA5" s="42"/>
      <c r="AB5" s="87" t="s">
        <v>38</v>
      </c>
      <c r="AC5" s="88"/>
      <c r="AD5" s="88"/>
      <c r="AE5" s="88"/>
      <c r="AF5" s="88"/>
      <c r="AG5" s="89"/>
    </row>
    <row r="6" spans="1:33" s="2" customFormat="1" ht="15" customHeight="1" x14ac:dyDescent="0.2">
      <c r="A6" s="68" t="s">
        <v>82</v>
      </c>
      <c r="B6" s="69"/>
      <c r="C6" s="69"/>
      <c r="D6" s="69"/>
      <c r="E6" s="70"/>
      <c r="F6" s="45"/>
      <c r="G6" s="41"/>
      <c r="H6" s="41"/>
      <c r="I6" s="41"/>
      <c r="J6" s="41"/>
      <c r="K6" s="41"/>
      <c r="L6" s="41"/>
      <c r="M6" s="41"/>
      <c r="N6" s="41"/>
      <c r="O6" s="41"/>
      <c r="P6" s="41"/>
      <c r="Q6" s="41"/>
      <c r="R6" s="41"/>
      <c r="S6" s="41"/>
      <c r="T6" s="41"/>
      <c r="U6" s="41"/>
      <c r="V6" s="41"/>
      <c r="W6" s="41"/>
      <c r="X6" s="41"/>
      <c r="Y6" s="41"/>
      <c r="Z6" s="41"/>
      <c r="AA6" s="42"/>
      <c r="AB6" s="68" t="s">
        <v>85</v>
      </c>
      <c r="AC6" s="69"/>
      <c r="AD6" s="69"/>
      <c r="AE6" s="69"/>
      <c r="AF6" s="69"/>
      <c r="AG6" s="70"/>
    </row>
    <row r="7" spans="1:33" s="2" customFormat="1" ht="12" customHeight="1" x14ac:dyDescent="0.2">
      <c r="A7" s="62" t="s">
        <v>24</v>
      </c>
      <c r="B7" s="63"/>
      <c r="C7" s="63"/>
      <c r="D7" s="63"/>
      <c r="E7" s="64"/>
      <c r="F7" s="45"/>
      <c r="G7" s="41"/>
      <c r="H7" s="41"/>
      <c r="I7" s="41"/>
      <c r="J7" s="41"/>
      <c r="K7" s="41"/>
      <c r="L7" s="41"/>
      <c r="M7" s="41"/>
      <c r="N7" s="41"/>
      <c r="O7" s="41"/>
      <c r="P7" s="41"/>
      <c r="Q7" s="41"/>
      <c r="R7" s="41"/>
      <c r="S7" s="41"/>
      <c r="T7" s="41"/>
      <c r="U7" s="41"/>
      <c r="V7" s="41"/>
      <c r="W7" s="41"/>
      <c r="X7" s="41"/>
      <c r="Y7" s="41"/>
      <c r="Z7" s="41"/>
      <c r="AA7" s="42"/>
      <c r="AB7" s="62" t="s">
        <v>37</v>
      </c>
      <c r="AC7" s="63"/>
      <c r="AD7" s="63"/>
      <c r="AE7" s="63"/>
      <c r="AF7" s="63"/>
      <c r="AG7" s="64"/>
    </row>
    <row r="8" spans="1:33" s="2" customFormat="1" ht="15" customHeight="1" x14ac:dyDescent="0.2">
      <c r="A8" s="68" t="s">
        <v>83</v>
      </c>
      <c r="B8" s="69"/>
      <c r="C8" s="69"/>
      <c r="D8" s="69"/>
      <c r="E8" s="70"/>
      <c r="F8" s="46"/>
      <c r="G8" s="43"/>
      <c r="H8" s="43"/>
      <c r="I8" s="43"/>
      <c r="J8" s="43"/>
      <c r="K8" s="43"/>
      <c r="L8" s="43"/>
      <c r="M8" s="43"/>
      <c r="N8" s="43"/>
      <c r="O8" s="43"/>
      <c r="P8" s="43"/>
      <c r="Q8" s="43"/>
      <c r="R8" s="43"/>
      <c r="S8" s="43"/>
      <c r="T8" s="43"/>
      <c r="U8" s="43"/>
      <c r="V8" s="43"/>
      <c r="W8" s="43"/>
      <c r="X8" s="43"/>
      <c r="Y8" s="43"/>
      <c r="Z8" s="43"/>
      <c r="AA8" s="44"/>
      <c r="AB8" s="86">
        <v>44168</v>
      </c>
      <c r="AC8" s="69"/>
      <c r="AD8" s="69"/>
      <c r="AE8" s="69"/>
      <c r="AF8" s="69"/>
      <c r="AG8" s="70"/>
    </row>
    <row r="9" spans="1:33" s="2" customFormat="1" ht="15" customHeight="1" x14ac:dyDescent="0.2">
      <c r="A9" s="26" t="s">
        <v>22</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8"/>
    </row>
    <row r="10" spans="1:33" s="18" customFormat="1" ht="12" customHeight="1" x14ac:dyDescent="0.2">
      <c r="A10" s="47" t="s">
        <v>15</v>
      </c>
      <c r="B10" s="48"/>
      <c r="C10" s="48"/>
      <c r="D10" s="48"/>
      <c r="E10" s="49"/>
      <c r="F10" s="47" t="s">
        <v>12</v>
      </c>
      <c r="G10" s="48"/>
      <c r="H10" s="48"/>
      <c r="I10" s="48"/>
      <c r="J10" s="49"/>
      <c r="K10" s="47" t="s">
        <v>30</v>
      </c>
      <c r="L10" s="48"/>
      <c r="M10" s="48"/>
      <c r="N10" s="49"/>
      <c r="O10" s="47" t="s">
        <v>17</v>
      </c>
      <c r="P10" s="48"/>
      <c r="Q10" s="48"/>
      <c r="R10" s="48"/>
      <c r="S10" s="49"/>
      <c r="T10" s="47" t="s">
        <v>16</v>
      </c>
      <c r="U10" s="48"/>
      <c r="V10" s="48"/>
      <c r="W10" s="48"/>
      <c r="X10" s="49"/>
      <c r="Y10" s="47" t="s">
        <v>13</v>
      </c>
      <c r="Z10" s="48"/>
      <c r="AA10" s="48"/>
      <c r="AB10" s="49"/>
      <c r="AC10" s="47" t="s">
        <v>29</v>
      </c>
      <c r="AD10" s="48"/>
      <c r="AE10" s="48"/>
      <c r="AF10" s="48"/>
      <c r="AG10" s="49"/>
    </row>
    <row r="11" spans="1:33" s="2" customFormat="1" ht="18" customHeight="1" x14ac:dyDescent="0.2">
      <c r="A11" s="50">
        <f>SUMIF(C15:C49,"*x*",V15:V49)</f>
        <v>332</v>
      </c>
      <c r="B11" s="51"/>
      <c r="C11" s="51"/>
      <c r="D11" s="51"/>
      <c r="E11" s="52"/>
      <c r="F11" s="50">
        <f>SUM(Y15:Y49)</f>
        <v>18500</v>
      </c>
      <c r="G11" s="51"/>
      <c r="H11" s="51"/>
      <c r="I11" s="51"/>
      <c r="J11" s="52"/>
      <c r="K11" s="53">
        <v>0.6</v>
      </c>
      <c r="L11" s="54"/>
      <c r="M11" s="54"/>
      <c r="N11" s="55"/>
      <c r="O11" s="71">
        <f>F11/A11</f>
        <v>55.722891566265062</v>
      </c>
      <c r="P11" s="72"/>
      <c r="Q11" s="72"/>
      <c r="R11" s="72"/>
      <c r="S11" s="73"/>
      <c r="T11" s="74">
        <f>SUM(AE15:AE49)</f>
        <v>8608</v>
      </c>
      <c r="U11" s="75"/>
      <c r="V11" s="75"/>
      <c r="W11" s="75"/>
      <c r="X11" s="76"/>
      <c r="Y11" s="83">
        <f>T11/F11</f>
        <v>0.4652972972972973</v>
      </c>
      <c r="Z11" s="84"/>
      <c r="AA11" s="84"/>
      <c r="AB11" s="85"/>
      <c r="AC11" s="53">
        <v>0.7</v>
      </c>
      <c r="AD11" s="54"/>
      <c r="AE11" s="54"/>
      <c r="AF11" s="54"/>
      <c r="AG11" s="55"/>
    </row>
    <row r="12" spans="1:33" s="2" customFormat="1" ht="15" customHeight="1" x14ac:dyDescent="0.2">
      <c r="A12" s="26" t="s">
        <v>25</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8"/>
    </row>
    <row r="13" spans="1:33" s="18" customFormat="1" ht="75" customHeight="1" x14ac:dyDescent="0.2">
      <c r="A13" s="1" t="s">
        <v>18</v>
      </c>
      <c r="B13" s="1" t="s">
        <v>19</v>
      </c>
      <c r="C13" s="1" t="s">
        <v>26</v>
      </c>
      <c r="D13" s="1" t="s">
        <v>23</v>
      </c>
      <c r="E13" s="60" t="s">
        <v>33</v>
      </c>
      <c r="F13" s="60"/>
      <c r="G13" s="60"/>
      <c r="H13" s="61" t="s">
        <v>32</v>
      </c>
      <c r="I13" s="61"/>
      <c r="J13" s="61"/>
      <c r="K13" s="61"/>
      <c r="L13" s="61"/>
      <c r="M13" s="61"/>
      <c r="N13" s="61"/>
      <c r="O13" s="61"/>
      <c r="P13" s="61" t="s">
        <v>28</v>
      </c>
      <c r="Q13" s="61"/>
      <c r="R13" s="61"/>
      <c r="S13" s="61" t="s">
        <v>31</v>
      </c>
      <c r="T13" s="61"/>
      <c r="U13" s="61"/>
      <c r="V13" s="61" t="s">
        <v>67</v>
      </c>
      <c r="W13" s="61"/>
      <c r="X13" s="61"/>
      <c r="Y13" s="61" t="s">
        <v>68</v>
      </c>
      <c r="Z13" s="61"/>
      <c r="AA13" s="61"/>
      <c r="AB13" s="61" t="s">
        <v>35</v>
      </c>
      <c r="AC13" s="61"/>
      <c r="AD13" s="61"/>
      <c r="AE13" s="61" t="s">
        <v>69</v>
      </c>
      <c r="AF13" s="61"/>
      <c r="AG13" s="61"/>
    </row>
    <row r="14" spans="1:33" s="18" customFormat="1" ht="12" customHeight="1" x14ac:dyDescent="0.2">
      <c r="A14" s="15" t="s">
        <v>1</v>
      </c>
      <c r="B14" s="15" t="s">
        <v>2</v>
      </c>
      <c r="C14" s="15" t="s">
        <v>3</v>
      </c>
      <c r="D14" s="15" t="s">
        <v>4</v>
      </c>
      <c r="E14" s="35" t="s">
        <v>5</v>
      </c>
      <c r="F14" s="36"/>
      <c r="G14" s="37"/>
      <c r="H14" s="57" t="s">
        <v>6</v>
      </c>
      <c r="I14" s="58"/>
      <c r="J14" s="58"/>
      <c r="K14" s="58"/>
      <c r="L14" s="58"/>
      <c r="M14" s="58"/>
      <c r="N14" s="58"/>
      <c r="O14" s="59"/>
      <c r="P14" s="57" t="s">
        <v>7</v>
      </c>
      <c r="Q14" s="58"/>
      <c r="R14" s="59"/>
      <c r="S14" s="57" t="s">
        <v>8</v>
      </c>
      <c r="T14" s="58"/>
      <c r="U14" s="59"/>
      <c r="V14" s="57" t="s">
        <v>9</v>
      </c>
      <c r="W14" s="58"/>
      <c r="X14" s="59"/>
      <c r="Y14" s="57" t="s">
        <v>10</v>
      </c>
      <c r="Z14" s="58"/>
      <c r="AA14" s="59"/>
      <c r="AB14" s="57" t="s">
        <v>11</v>
      </c>
      <c r="AC14" s="58"/>
      <c r="AD14" s="59"/>
      <c r="AE14" s="57" t="s">
        <v>34</v>
      </c>
      <c r="AF14" s="58"/>
      <c r="AG14" s="59"/>
    </row>
    <row r="15" spans="1:33" s="3" customFormat="1" ht="40.5" customHeight="1" x14ac:dyDescent="0.2">
      <c r="A15" s="19" t="s">
        <v>73</v>
      </c>
      <c r="B15" s="19" t="s">
        <v>74</v>
      </c>
      <c r="C15" s="19" t="s">
        <v>75</v>
      </c>
      <c r="D15" s="19" t="s">
        <v>79</v>
      </c>
      <c r="E15" s="29">
        <v>88.2</v>
      </c>
      <c r="F15" s="30"/>
      <c r="G15" s="31"/>
      <c r="H15" s="32" t="s">
        <v>86</v>
      </c>
      <c r="I15" s="33"/>
      <c r="J15" s="33"/>
      <c r="K15" s="33"/>
      <c r="L15" s="33"/>
      <c r="M15" s="33"/>
      <c r="N15" s="33"/>
      <c r="O15" s="34"/>
      <c r="P15" s="93" t="s">
        <v>72</v>
      </c>
      <c r="Q15" s="94"/>
      <c r="R15" s="95"/>
      <c r="S15" s="96"/>
      <c r="T15" s="96"/>
      <c r="U15" s="96"/>
      <c r="V15" s="56">
        <v>100</v>
      </c>
      <c r="W15" s="56"/>
      <c r="X15" s="56"/>
      <c r="Y15" s="56">
        <v>100</v>
      </c>
      <c r="Z15" s="56"/>
      <c r="AA15" s="56"/>
      <c r="AB15" s="97">
        <v>0.03</v>
      </c>
      <c r="AC15" s="97"/>
      <c r="AD15" s="97"/>
      <c r="AE15" s="56">
        <f>ROUNDUP(Y15*AB15,0)</f>
        <v>3</v>
      </c>
      <c r="AF15" s="56"/>
      <c r="AG15" s="56"/>
    </row>
    <row r="16" spans="1:33" s="3" customFormat="1" ht="40.5" customHeight="1" x14ac:dyDescent="0.2">
      <c r="A16" s="19" t="s">
        <v>73</v>
      </c>
      <c r="B16" s="19" t="s">
        <v>74</v>
      </c>
      <c r="C16" s="19"/>
      <c r="D16" s="19" t="s">
        <v>79</v>
      </c>
      <c r="E16" s="29" t="s">
        <v>87</v>
      </c>
      <c r="F16" s="30"/>
      <c r="G16" s="31"/>
      <c r="H16" s="32" t="s">
        <v>88</v>
      </c>
      <c r="I16" s="33"/>
      <c r="J16" s="33"/>
      <c r="K16" s="33"/>
      <c r="L16" s="33"/>
      <c r="M16" s="33"/>
      <c r="N16" s="33"/>
      <c r="O16" s="34"/>
      <c r="P16" s="93" t="s">
        <v>89</v>
      </c>
      <c r="Q16" s="94"/>
      <c r="R16" s="95"/>
      <c r="S16" s="96" t="s">
        <v>76</v>
      </c>
      <c r="T16" s="96"/>
      <c r="U16" s="96"/>
      <c r="V16" s="56">
        <v>170</v>
      </c>
      <c r="W16" s="56"/>
      <c r="X16" s="56"/>
      <c r="Y16" s="56">
        <v>2550</v>
      </c>
      <c r="Z16" s="56"/>
      <c r="AA16" s="56"/>
      <c r="AB16" s="97">
        <v>0.5</v>
      </c>
      <c r="AC16" s="97"/>
      <c r="AD16" s="97"/>
      <c r="AE16" s="56">
        <f>ROUNDUP(Y16*AB16,0)</f>
        <v>1275</v>
      </c>
      <c r="AF16" s="56"/>
      <c r="AG16" s="56"/>
    </row>
    <row r="17" spans="1:33" s="22" customFormat="1" ht="40.5" customHeight="1" x14ac:dyDescent="0.2">
      <c r="A17" s="23" t="s">
        <v>73</v>
      </c>
      <c r="B17" s="23" t="s">
        <v>79</v>
      </c>
      <c r="C17" s="23" t="s">
        <v>75</v>
      </c>
      <c r="D17" s="23" t="s">
        <v>79</v>
      </c>
      <c r="E17" s="29" t="s">
        <v>87</v>
      </c>
      <c r="F17" s="30"/>
      <c r="G17" s="31"/>
      <c r="H17" s="32" t="s">
        <v>90</v>
      </c>
      <c r="I17" s="33"/>
      <c r="J17" s="33"/>
      <c r="K17" s="33"/>
      <c r="L17" s="33"/>
      <c r="M17" s="33"/>
      <c r="N17" s="33"/>
      <c r="O17" s="34"/>
      <c r="P17" s="93" t="s">
        <v>89</v>
      </c>
      <c r="Q17" s="94"/>
      <c r="R17" s="95"/>
      <c r="S17" s="96" t="s">
        <v>76</v>
      </c>
      <c r="T17" s="96"/>
      <c r="U17" s="96"/>
      <c r="V17" s="56">
        <v>30</v>
      </c>
      <c r="W17" s="56"/>
      <c r="X17" s="56"/>
      <c r="Y17" s="56">
        <v>450</v>
      </c>
      <c r="Z17" s="56"/>
      <c r="AA17" s="56"/>
      <c r="AB17" s="97">
        <v>0.5</v>
      </c>
      <c r="AC17" s="97"/>
      <c r="AD17" s="97"/>
      <c r="AE17" s="56">
        <f t="shared" ref="AE17:AE29" si="0">ROUNDUP(Y17*AB17,0)</f>
        <v>225</v>
      </c>
      <c r="AF17" s="56"/>
      <c r="AG17" s="56"/>
    </row>
    <row r="18" spans="1:33" s="22" customFormat="1" ht="40.5" customHeight="1" x14ac:dyDescent="0.2">
      <c r="A18" s="23" t="s">
        <v>73</v>
      </c>
      <c r="B18" s="23" t="s">
        <v>91</v>
      </c>
      <c r="C18" s="23" t="s">
        <v>75</v>
      </c>
      <c r="D18" s="23" t="s">
        <v>79</v>
      </c>
      <c r="E18" s="29" t="s">
        <v>87</v>
      </c>
      <c r="F18" s="30"/>
      <c r="G18" s="31"/>
      <c r="H18" s="32" t="s">
        <v>92</v>
      </c>
      <c r="I18" s="33"/>
      <c r="J18" s="33"/>
      <c r="K18" s="33"/>
      <c r="L18" s="33"/>
      <c r="M18" s="33"/>
      <c r="N18" s="33"/>
      <c r="O18" s="34"/>
      <c r="P18" s="93" t="s">
        <v>89</v>
      </c>
      <c r="Q18" s="94"/>
      <c r="R18" s="95"/>
      <c r="S18" s="96" t="s">
        <v>76</v>
      </c>
      <c r="T18" s="96"/>
      <c r="U18" s="96"/>
      <c r="V18" s="56">
        <v>2</v>
      </c>
      <c r="W18" s="56"/>
      <c r="X18" s="56"/>
      <c r="Y18" s="56">
        <v>3000</v>
      </c>
      <c r="Z18" s="56"/>
      <c r="AA18" s="56"/>
      <c r="AB18" s="97">
        <v>0.1</v>
      </c>
      <c r="AC18" s="97"/>
      <c r="AD18" s="97"/>
      <c r="AE18" s="56">
        <f t="shared" si="0"/>
        <v>300</v>
      </c>
      <c r="AF18" s="56"/>
      <c r="AG18" s="56"/>
    </row>
    <row r="19" spans="1:33" s="22" customFormat="1" ht="40.5" customHeight="1" x14ac:dyDescent="0.2">
      <c r="A19" s="23" t="s">
        <v>73</v>
      </c>
      <c r="B19" s="25" t="s">
        <v>74</v>
      </c>
      <c r="C19" s="25"/>
      <c r="D19" s="25" t="s">
        <v>79</v>
      </c>
      <c r="E19" s="29" t="s">
        <v>87</v>
      </c>
      <c r="F19" s="30"/>
      <c r="G19" s="31"/>
      <c r="H19" s="32" t="s">
        <v>93</v>
      </c>
      <c r="I19" s="33"/>
      <c r="J19" s="33"/>
      <c r="K19" s="33"/>
      <c r="L19" s="33"/>
      <c r="M19" s="33"/>
      <c r="N19" s="33"/>
      <c r="O19" s="34"/>
      <c r="P19" s="93" t="s">
        <v>96</v>
      </c>
      <c r="Q19" s="94"/>
      <c r="R19" s="95"/>
      <c r="S19" s="96" t="s">
        <v>76</v>
      </c>
      <c r="T19" s="96"/>
      <c r="U19" s="96"/>
      <c r="V19" s="56">
        <v>170</v>
      </c>
      <c r="W19" s="56"/>
      <c r="X19" s="56"/>
      <c r="Y19" s="56">
        <v>2550</v>
      </c>
      <c r="Z19" s="56"/>
      <c r="AA19" s="56"/>
      <c r="AB19" s="97">
        <v>0.5</v>
      </c>
      <c r="AC19" s="97"/>
      <c r="AD19" s="97"/>
      <c r="AE19" s="56">
        <f t="shared" si="0"/>
        <v>1275</v>
      </c>
      <c r="AF19" s="56"/>
      <c r="AG19" s="56"/>
    </row>
    <row r="20" spans="1:33" s="22" customFormat="1" ht="40.5" customHeight="1" x14ac:dyDescent="0.2">
      <c r="A20" s="23" t="s">
        <v>73</v>
      </c>
      <c r="B20" s="25" t="s">
        <v>79</v>
      </c>
      <c r="C20" s="25"/>
      <c r="D20" s="25" t="s">
        <v>79</v>
      </c>
      <c r="E20" s="29" t="s">
        <v>87</v>
      </c>
      <c r="F20" s="30"/>
      <c r="G20" s="31"/>
      <c r="H20" s="32" t="s">
        <v>94</v>
      </c>
      <c r="I20" s="33"/>
      <c r="J20" s="33"/>
      <c r="K20" s="33"/>
      <c r="L20" s="33"/>
      <c r="M20" s="33"/>
      <c r="N20" s="33"/>
      <c r="O20" s="34"/>
      <c r="P20" s="93" t="s">
        <v>96</v>
      </c>
      <c r="Q20" s="94"/>
      <c r="R20" s="95"/>
      <c r="S20" s="96" t="s">
        <v>76</v>
      </c>
      <c r="T20" s="96"/>
      <c r="U20" s="96"/>
      <c r="V20" s="56">
        <v>30</v>
      </c>
      <c r="W20" s="56"/>
      <c r="X20" s="56"/>
      <c r="Y20" s="56">
        <v>450</v>
      </c>
      <c r="Z20" s="56"/>
      <c r="AA20" s="56"/>
      <c r="AB20" s="97">
        <v>0.5</v>
      </c>
      <c r="AC20" s="97"/>
      <c r="AD20" s="97"/>
      <c r="AE20" s="56">
        <f t="shared" si="0"/>
        <v>225</v>
      </c>
      <c r="AF20" s="56"/>
      <c r="AG20" s="56"/>
    </row>
    <row r="21" spans="1:33" s="22" customFormat="1" ht="40.5" customHeight="1" x14ac:dyDescent="0.2">
      <c r="A21" s="23" t="s">
        <v>73</v>
      </c>
      <c r="B21" s="25" t="s">
        <v>91</v>
      </c>
      <c r="C21" s="25"/>
      <c r="D21" s="25" t="s">
        <v>79</v>
      </c>
      <c r="E21" s="29" t="s">
        <v>87</v>
      </c>
      <c r="F21" s="30"/>
      <c r="G21" s="31"/>
      <c r="H21" s="32" t="s">
        <v>95</v>
      </c>
      <c r="I21" s="33"/>
      <c r="J21" s="33"/>
      <c r="K21" s="33"/>
      <c r="L21" s="33"/>
      <c r="M21" s="33"/>
      <c r="N21" s="33"/>
      <c r="O21" s="34"/>
      <c r="P21" s="93" t="s">
        <v>96</v>
      </c>
      <c r="Q21" s="94"/>
      <c r="R21" s="95"/>
      <c r="S21" s="96" t="s">
        <v>76</v>
      </c>
      <c r="T21" s="96"/>
      <c r="U21" s="96"/>
      <c r="V21" s="56">
        <v>2</v>
      </c>
      <c r="W21" s="56"/>
      <c r="X21" s="56"/>
      <c r="Y21" s="56">
        <v>3000</v>
      </c>
      <c r="Z21" s="56"/>
      <c r="AA21" s="56"/>
      <c r="AB21" s="98">
        <v>0.1</v>
      </c>
      <c r="AC21" s="99"/>
      <c r="AD21" s="100"/>
      <c r="AE21" s="56">
        <f t="shared" si="0"/>
        <v>300</v>
      </c>
      <c r="AF21" s="56"/>
      <c r="AG21" s="56"/>
    </row>
    <row r="22" spans="1:33" s="22" customFormat="1" ht="45" customHeight="1" x14ac:dyDescent="0.2">
      <c r="A22" s="23" t="s">
        <v>73</v>
      </c>
      <c r="B22" s="23" t="s">
        <v>74</v>
      </c>
      <c r="C22" s="23"/>
      <c r="D22" s="23" t="s">
        <v>79</v>
      </c>
      <c r="E22" s="29">
        <v>88.4</v>
      </c>
      <c r="F22" s="30"/>
      <c r="G22" s="31"/>
      <c r="H22" s="32" t="s">
        <v>97</v>
      </c>
      <c r="I22" s="33"/>
      <c r="J22" s="33"/>
      <c r="K22" s="33"/>
      <c r="L22" s="33"/>
      <c r="M22" s="33"/>
      <c r="N22" s="33"/>
      <c r="O22" s="34"/>
      <c r="P22" s="93" t="s">
        <v>72</v>
      </c>
      <c r="Q22" s="94"/>
      <c r="R22" s="95"/>
      <c r="S22" s="96"/>
      <c r="T22" s="96"/>
      <c r="U22" s="96"/>
      <c r="V22" s="56">
        <v>200</v>
      </c>
      <c r="W22" s="56"/>
      <c r="X22" s="56"/>
      <c r="Y22" s="56">
        <v>3200</v>
      </c>
      <c r="Z22" s="56"/>
      <c r="AA22" s="56"/>
      <c r="AB22" s="98">
        <v>1.5</v>
      </c>
      <c r="AC22" s="99"/>
      <c r="AD22" s="100"/>
      <c r="AE22" s="56">
        <f t="shared" si="0"/>
        <v>4800</v>
      </c>
      <c r="AF22" s="56"/>
      <c r="AG22" s="56"/>
    </row>
    <row r="23" spans="1:33" s="22" customFormat="1" ht="45" customHeight="1" x14ac:dyDescent="0.2">
      <c r="A23" s="23" t="s">
        <v>73</v>
      </c>
      <c r="B23" s="23" t="s">
        <v>74</v>
      </c>
      <c r="C23" s="23"/>
      <c r="D23" s="23" t="s">
        <v>98</v>
      </c>
      <c r="E23" s="29" t="s">
        <v>99</v>
      </c>
      <c r="F23" s="30"/>
      <c r="G23" s="31"/>
      <c r="H23" s="32" t="s">
        <v>100</v>
      </c>
      <c r="I23" s="33"/>
      <c r="J23" s="33"/>
      <c r="K23" s="33"/>
      <c r="L23" s="33"/>
      <c r="M23" s="33"/>
      <c r="N23" s="33"/>
      <c r="O23" s="34"/>
      <c r="P23" s="93"/>
      <c r="Q23" s="94"/>
      <c r="R23" s="95"/>
      <c r="S23" s="96"/>
      <c r="T23" s="96"/>
      <c r="U23" s="96"/>
      <c r="V23" s="56"/>
      <c r="W23" s="56"/>
      <c r="X23" s="56"/>
      <c r="Y23" s="56">
        <v>200</v>
      </c>
      <c r="Z23" s="56"/>
      <c r="AA23" s="56"/>
      <c r="AB23" s="97">
        <v>1</v>
      </c>
      <c r="AC23" s="97"/>
      <c r="AD23" s="97"/>
      <c r="AE23" s="56">
        <f t="shared" si="0"/>
        <v>200</v>
      </c>
      <c r="AF23" s="56"/>
      <c r="AG23" s="56"/>
    </row>
    <row r="24" spans="1:33" s="22" customFormat="1" ht="45" customHeight="1" x14ac:dyDescent="0.2">
      <c r="A24" s="25" t="s">
        <v>73</v>
      </c>
      <c r="B24" s="25" t="s">
        <v>74</v>
      </c>
      <c r="C24" s="23" t="s">
        <v>75</v>
      </c>
      <c r="D24" s="23" t="s">
        <v>102</v>
      </c>
      <c r="E24" s="29" t="s">
        <v>101</v>
      </c>
      <c r="F24" s="30"/>
      <c r="G24" s="31"/>
      <c r="H24" s="32" t="s">
        <v>103</v>
      </c>
      <c r="I24" s="33"/>
      <c r="J24" s="33"/>
      <c r="K24" s="33"/>
      <c r="L24" s="33"/>
      <c r="M24" s="33"/>
      <c r="N24" s="33"/>
      <c r="O24" s="34"/>
      <c r="P24" s="93" t="s">
        <v>72</v>
      </c>
      <c r="Q24" s="94"/>
      <c r="R24" s="95"/>
      <c r="S24" s="96"/>
      <c r="T24" s="96"/>
      <c r="U24" s="96"/>
      <c r="V24" s="56">
        <v>200</v>
      </c>
      <c r="W24" s="56"/>
      <c r="X24" s="56"/>
      <c r="Y24" s="56">
        <v>3000</v>
      </c>
      <c r="Z24" s="56"/>
      <c r="AA24" s="56"/>
      <c r="AB24" s="97">
        <v>1.5E-3</v>
      </c>
      <c r="AC24" s="97"/>
      <c r="AD24" s="97"/>
      <c r="AE24" s="56">
        <f t="shared" si="0"/>
        <v>5</v>
      </c>
      <c r="AF24" s="56"/>
      <c r="AG24" s="56"/>
    </row>
    <row r="25" spans="1:33" s="22" customFormat="1" ht="45" customHeight="1" x14ac:dyDescent="0.2">
      <c r="A25" s="23"/>
      <c r="B25" s="24"/>
      <c r="C25" s="23"/>
      <c r="D25" s="24"/>
      <c r="E25" s="29"/>
      <c r="F25" s="30"/>
      <c r="G25" s="31"/>
      <c r="H25" s="32"/>
      <c r="I25" s="33"/>
      <c r="J25" s="33"/>
      <c r="K25" s="33"/>
      <c r="L25" s="33"/>
      <c r="M25" s="33"/>
      <c r="N25" s="33"/>
      <c r="O25" s="34"/>
      <c r="P25" s="93"/>
      <c r="Q25" s="94"/>
      <c r="R25" s="95"/>
      <c r="S25" s="96"/>
      <c r="T25" s="96"/>
      <c r="U25" s="96"/>
      <c r="V25" s="56"/>
      <c r="W25" s="56"/>
      <c r="X25" s="56"/>
      <c r="Y25" s="56"/>
      <c r="Z25" s="56"/>
      <c r="AA25" s="56"/>
      <c r="AB25" s="97"/>
      <c r="AC25" s="97"/>
      <c r="AD25" s="97"/>
      <c r="AE25" s="56">
        <f t="shared" si="0"/>
        <v>0</v>
      </c>
      <c r="AF25" s="56"/>
      <c r="AG25" s="56"/>
    </row>
    <row r="26" spans="1:33" s="22" customFormat="1" ht="36.75" customHeight="1" x14ac:dyDescent="0.2">
      <c r="A26" s="23"/>
      <c r="B26" s="24"/>
      <c r="C26" s="23"/>
      <c r="D26" s="24"/>
      <c r="E26" s="29"/>
      <c r="F26" s="30"/>
      <c r="G26" s="31"/>
      <c r="H26" s="32"/>
      <c r="I26" s="33"/>
      <c r="J26" s="33"/>
      <c r="K26" s="33"/>
      <c r="L26" s="33"/>
      <c r="M26" s="33"/>
      <c r="N26" s="33"/>
      <c r="O26" s="34"/>
      <c r="P26" s="93"/>
      <c r="Q26" s="94"/>
      <c r="R26" s="95"/>
      <c r="S26" s="96"/>
      <c r="T26" s="96"/>
      <c r="U26" s="96"/>
      <c r="V26" s="56"/>
      <c r="W26" s="56"/>
      <c r="X26" s="56"/>
      <c r="Y26" s="56"/>
      <c r="Z26" s="56"/>
      <c r="AA26" s="56"/>
      <c r="AB26" s="97"/>
      <c r="AC26" s="97"/>
      <c r="AD26" s="97"/>
      <c r="AE26" s="56">
        <f t="shared" si="0"/>
        <v>0</v>
      </c>
      <c r="AF26" s="56"/>
      <c r="AG26" s="56"/>
    </row>
    <row r="27" spans="1:33" s="22" customFormat="1" ht="36.75" customHeight="1" x14ac:dyDescent="0.2">
      <c r="A27" s="23"/>
      <c r="B27" s="24"/>
      <c r="C27" s="23"/>
      <c r="D27" s="23"/>
      <c r="E27" s="29"/>
      <c r="F27" s="30"/>
      <c r="G27" s="31"/>
      <c r="H27" s="32"/>
      <c r="I27" s="33"/>
      <c r="J27" s="33"/>
      <c r="K27" s="33"/>
      <c r="L27" s="33"/>
      <c r="M27" s="33"/>
      <c r="N27" s="33"/>
      <c r="O27" s="34"/>
      <c r="P27" s="93"/>
      <c r="Q27" s="94"/>
      <c r="R27" s="95"/>
      <c r="S27" s="101"/>
      <c r="T27" s="101"/>
      <c r="U27" s="101"/>
      <c r="V27" s="56"/>
      <c r="W27" s="56"/>
      <c r="X27" s="56"/>
      <c r="Y27" s="56"/>
      <c r="Z27" s="56"/>
      <c r="AA27" s="56"/>
      <c r="AB27" s="97"/>
      <c r="AC27" s="97"/>
      <c r="AD27" s="97"/>
      <c r="AE27" s="56">
        <f t="shared" si="0"/>
        <v>0</v>
      </c>
      <c r="AF27" s="56"/>
      <c r="AG27" s="56"/>
    </row>
    <row r="28" spans="1:33" s="22" customFormat="1" ht="36.75" customHeight="1" x14ac:dyDescent="0.2">
      <c r="A28" s="23"/>
      <c r="B28" s="24"/>
      <c r="C28" s="23"/>
      <c r="D28" s="24"/>
      <c r="E28" s="29"/>
      <c r="F28" s="30"/>
      <c r="G28" s="31"/>
      <c r="H28" s="32"/>
      <c r="I28" s="33"/>
      <c r="J28" s="33"/>
      <c r="K28" s="33"/>
      <c r="L28" s="33"/>
      <c r="M28" s="33"/>
      <c r="N28" s="33"/>
      <c r="O28" s="34"/>
      <c r="P28" s="93"/>
      <c r="Q28" s="94"/>
      <c r="R28" s="95"/>
      <c r="S28" s="101"/>
      <c r="T28" s="101"/>
      <c r="U28" s="101"/>
      <c r="V28" s="56"/>
      <c r="W28" s="56"/>
      <c r="X28" s="56"/>
      <c r="Y28" s="56"/>
      <c r="Z28" s="56"/>
      <c r="AA28" s="56"/>
      <c r="AB28" s="97"/>
      <c r="AC28" s="97"/>
      <c r="AD28" s="97"/>
      <c r="AE28" s="56">
        <f t="shared" si="0"/>
        <v>0</v>
      </c>
      <c r="AF28" s="56"/>
      <c r="AG28" s="56"/>
    </row>
    <row r="29" spans="1:33" s="22" customFormat="1" ht="36.75" customHeight="1" x14ac:dyDescent="0.2">
      <c r="A29" s="23"/>
      <c r="B29" s="24"/>
      <c r="C29" s="23"/>
      <c r="D29" s="24"/>
      <c r="E29" s="29"/>
      <c r="F29" s="30"/>
      <c r="G29" s="31"/>
      <c r="H29" s="32"/>
      <c r="I29" s="33"/>
      <c r="J29" s="33"/>
      <c r="K29" s="33"/>
      <c r="L29" s="33"/>
      <c r="M29" s="33"/>
      <c r="N29" s="33"/>
      <c r="O29" s="34"/>
      <c r="P29" s="93"/>
      <c r="Q29" s="94"/>
      <c r="R29" s="95"/>
      <c r="S29" s="96"/>
      <c r="T29" s="96"/>
      <c r="U29" s="96"/>
      <c r="V29" s="56"/>
      <c r="W29" s="56"/>
      <c r="X29" s="56"/>
      <c r="Y29" s="56"/>
      <c r="Z29" s="56"/>
      <c r="AA29" s="56"/>
      <c r="AB29" s="97"/>
      <c r="AC29" s="97"/>
      <c r="AD29" s="97"/>
      <c r="AE29" s="56">
        <f t="shared" si="0"/>
        <v>0</v>
      </c>
      <c r="AF29" s="56"/>
      <c r="AG29" s="56"/>
    </row>
    <row r="30" spans="1:33" s="22" customFormat="1" ht="36.75" customHeight="1" x14ac:dyDescent="0.2">
      <c r="A30" s="23"/>
      <c r="B30" s="24"/>
      <c r="C30" s="23"/>
      <c r="D30" s="24"/>
      <c r="E30" s="29"/>
      <c r="F30" s="30"/>
      <c r="G30" s="31"/>
      <c r="H30" s="32"/>
      <c r="I30" s="33"/>
      <c r="J30" s="33"/>
      <c r="K30" s="33"/>
      <c r="L30" s="33"/>
      <c r="M30" s="33"/>
      <c r="N30" s="33"/>
      <c r="O30" s="34"/>
      <c r="P30" s="93"/>
      <c r="Q30" s="94"/>
      <c r="R30" s="95"/>
      <c r="S30" s="96"/>
      <c r="T30" s="96"/>
      <c r="U30" s="96"/>
      <c r="V30" s="56"/>
      <c r="W30" s="56"/>
      <c r="X30" s="56"/>
      <c r="Y30" s="56"/>
      <c r="Z30" s="56"/>
      <c r="AA30" s="56"/>
      <c r="AB30" s="97"/>
      <c r="AC30" s="97"/>
      <c r="AD30" s="97"/>
      <c r="AE30" s="56"/>
      <c r="AF30" s="56"/>
      <c r="AG30" s="56"/>
    </row>
    <row r="31" spans="1:33" s="22" customFormat="1" ht="36.75" customHeight="1" x14ac:dyDescent="0.2">
      <c r="A31" s="23"/>
      <c r="B31" s="23"/>
      <c r="C31" s="23"/>
      <c r="D31" s="23"/>
      <c r="E31" s="29"/>
      <c r="F31" s="30"/>
      <c r="G31" s="31"/>
      <c r="H31" s="32"/>
      <c r="I31" s="33"/>
      <c r="J31" s="33"/>
      <c r="K31" s="33"/>
      <c r="L31" s="33"/>
      <c r="M31" s="33"/>
      <c r="N31" s="33"/>
      <c r="O31" s="34"/>
      <c r="P31" s="93"/>
      <c r="Q31" s="94"/>
      <c r="R31" s="95"/>
      <c r="S31" s="101"/>
      <c r="T31" s="101"/>
      <c r="U31" s="101"/>
      <c r="V31" s="56"/>
      <c r="W31" s="56"/>
      <c r="X31" s="56"/>
      <c r="Y31" s="56"/>
      <c r="Z31" s="56"/>
      <c r="AA31" s="56"/>
      <c r="AB31" s="97"/>
      <c r="AC31" s="97"/>
      <c r="AD31" s="97"/>
      <c r="AE31" s="56"/>
      <c r="AF31" s="56"/>
      <c r="AG31" s="56"/>
    </row>
    <row r="32" spans="1:33" s="22" customFormat="1" ht="36.75" customHeight="1" x14ac:dyDescent="0.2">
      <c r="A32" s="23"/>
      <c r="B32" s="23"/>
      <c r="C32" s="23"/>
      <c r="D32" s="23"/>
      <c r="E32" s="29"/>
      <c r="F32" s="30"/>
      <c r="G32" s="31"/>
      <c r="H32" s="32"/>
      <c r="I32" s="33"/>
      <c r="J32" s="33"/>
      <c r="K32" s="33"/>
      <c r="L32" s="33"/>
      <c r="M32" s="33"/>
      <c r="N32" s="33"/>
      <c r="O32" s="34"/>
      <c r="P32" s="93"/>
      <c r="Q32" s="94"/>
      <c r="R32" s="95"/>
      <c r="S32" s="96"/>
      <c r="T32" s="96"/>
      <c r="U32" s="96"/>
      <c r="V32" s="56"/>
      <c r="W32" s="56"/>
      <c r="X32" s="56"/>
      <c r="Y32" s="56"/>
      <c r="Z32" s="56"/>
      <c r="AA32" s="56"/>
      <c r="AB32" s="97"/>
      <c r="AC32" s="97"/>
      <c r="AD32" s="97"/>
      <c r="AE32" s="56"/>
      <c r="AF32" s="56"/>
      <c r="AG32" s="56"/>
    </row>
    <row r="33" spans="1:33" s="22" customFormat="1" ht="36.75" customHeight="1" x14ac:dyDescent="0.2">
      <c r="A33" s="23"/>
      <c r="B33" s="23"/>
      <c r="C33" s="23"/>
      <c r="D33" s="23"/>
      <c r="E33" s="29"/>
      <c r="F33" s="30"/>
      <c r="G33" s="31"/>
      <c r="H33" s="32"/>
      <c r="I33" s="33"/>
      <c r="J33" s="33"/>
      <c r="K33" s="33"/>
      <c r="L33" s="33"/>
      <c r="M33" s="33"/>
      <c r="N33" s="33"/>
      <c r="O33" s="34"/>
      <c r="P33" s="93"/>
      <c r="Q33" s="94"/>
      <c r="R33" s="95"/>
      <c r="S33" s="101"/>
      <c r="T33" s="101"/>
      <c r="U33" s="101"/>
      <c r="V33" s="56"/>
      <c r="W33" s="56"/>
      <c r="X33" s="56"/>
      <c r="Y33" s="56"/>
      <c r="Z33" s="56"/>
      <c r="AA33" s="56"/>
      <c r="AB33" s="97"/>
      <c r="AC33" s="97"/>
      <c r="AD33" s="97"/>
      <c r="AE33" s="56"/>
      <c r="AF33" s="56"/>
      <c r="AG33" s="56"/>
    </row>
    <row r="34" spans="1:33" s="22" customFormat="1" ht="36.75" customHeight="1" x14ac:dyDescent="0.2">
      <c r="A34" s="23"/>
      <c r="B34" s="23"/>
      <c r="C34" s="23"/>
      <c r="D34" s="23"/>
      <c r="E34" s="29"/>
      <c r="F34" s="30"/>
      <c r="G34" s="31"/>
      <c r="H34" s="32"/>
      <c r="I34" s="102"/>
      <c r="J34" s="102"/>
      <c r="K34" s="102"/>
      <c r="L34" s="102"/>
      <c r="M34" s="102"/>
      <c r="N34" s="102"/>
      <c r="O34" s="103"/>
      <c r="P34" s="93"/>
      <c r="Q34" s="94"/>
      <c r="R34" s="95"/>
      <c r="S34" s="101"/>
      <c r="T34" s="101"/>
      <c r="U34" s="101"/>
      <c r="V34" s="56"/>
      <c r="W34" s="56"/>
      <c r="X34" s="56"/>
      <c r="Y34" s="56"/>
      <c r="Z34" s="56"/>
      <c r="AA34" s="56"/>
      <c r="AB34" s="97"/>
      <c r="AC34" s="97"/>
      <c r="AD34" s="97"/>
      <c r="AE34" s="56"/>
      <c r="AF34" s="56"/>
      <c r="AG34" s="56"/>
    </row>
    <row r="35" spans="1:33" s="22" customFormat="1" ht="36.75" customHeight="1" x14ac:dyDescent="0.2">
      <c r="A35" s="23"/>
      <c r="B35" s="23"/>
      <c r="C35" s="23"/>
      <c r="D35" s="23"/>
      <c r="E35" s="29"/>
      <c r="F35" s="30"/>
      <c r="G35" s="31"/>
      <c r="H35" s="32"/>
      <c r="I35" s="33"/>
      <c r="J35" s="33"/>
      <c r="K35" s="33"/>
      <c r="L35" s="33"/>
      <c r="M35" s="33"/>
      <c r="N35" s="33"/>
      <c r="O35" s="34"/>
      <c r="P35" s="93"/>
      <c r="Q35" s="94"/>
      <c r="R35" s="95"/>
      <c r="S35" s="101"/>
      <c r="T35" s="101"/>
      <c r="U35" s="101"/>
      <c r="V35" s="56"/>
      <c r="W35" s="56"/>
      <c r="X35" s="56"/>
      <c r="Y35" s="56"/>
      <c r="Z35" s="56"/>
      <c r="AA35" s="56"/>
      <c r="AB35" s="97"/>
      <c r="AC35" s="97"/>
      <c r="AD35" s="97"/>
      <c r="AE35" s="56"/>
      <c r="AF35" s="56"/>
      <c r="AG35" s="56"/>
    </row>
    <row r="36" spans="1:33" s="22" customFormat="1" ht="36.75" customHeight="1" x14ac:dyDescent="0.2">
      <c r="A36" s="23"/>
      <c r="B36" s="23"/>
      <c r="C36" s="23"/>
      <c r="D36" s="23"/>
      <c r="E36" s="29"/>
      <c r="F36" s="30"/>
      <c r="G36" s="31"/>
      <c r="H36" s="32"/>
      <c r="I36" s="33"/>
      <c r="J36" s="33"/>
      <c r="K36" s="33"/>
      <c r="L36" s="33"/>
      <c r="M36" s="33"/>
      <c r="N36" s="33"/>
      <c r="O36" s="34"/>
      <c r="P36" s="93"/>
      <c r="Q36" s="94"/>
      <c r="R36" s="95"/>
      <c r="S36" s="101"/>
      <c r="T36" s="101"/>
      <c r="U36" s="101"/>
      <c r="V36" s="56"/>
      <c r="W36" s="56"/>
      <c r="X36" s="56"/>
      <c r="Y36" s="56"/>
      <c r="Z36" s="56"/>
      <c r="AA36" s="56"/>
      <c r="AB36" s="97"/>
      <c r="AC36" s="97"/>
      <c r="AD36" s="97"/>
      <c r="AE36" s="56"/>
      <c r="AF36" s="56"/>
      <c r="AG36" s="56"/>
    </row>
    <row r="37" spans="1:33" s="22" customFormat="1" ht="36.75" customHeight="1" x14ac:dyDescent="0.2">
      <c r="A37" s="23"/>
      <c r="B37" s="23"/>
      <c r="C37" s="23"/>
      <c r="D37" s="23"/>
      <c r="E37" s="29"/>
      <c r="F37" s="30"/>
      <c r="G37" s="31"/>
      <c r="H37" s="32"/>
      <c r="I37" s="33"/>
      <c r="J37" s="33"/>
      <c r="K37" s="33"/>
      <c r="L37" s="33"/>
      <c r="M37" s="33"/>
      <c r="N37" s="33"/>
      <c r="O37" s="34"/>
      <c r="P37" s="93"/>
      <c r="Q37" s="94"/>
      <c r="R37" s="95"/>
      <c r="S37" s="101"/>
      <c r="T37" s="101"/>
      <c r="U37" s="101"/>
      <c r="V37" s="56"/>
      <c r="W37" s="56"/>
      <c r="X37" s="56"/>
      <c r="Y37" s="56"/>
      <c r="Z37" s="56"/>
      <c r="AA37" s="56"/>
      <c r="AB37" s="97"/>
      <c r="AC37" s="97"/>
      <c r="AD37" s="97"/>
      <c r="AE37" s="56"/>
      <c r="AF37" s="56"/>
      <c r="AG37" s="56"/>
    </row>
    <row r="38" spans="1:33" s="22" customFormat="1" ht="36.75" customHeight="1" x14ac:dyDescent="0.2">
      <c r="A38" s="23"/>
      <c r="B38" s="23"/>
      <c r="C38" s="23"/>
      <c r="D38" s="23"/>
      <c r="E38" s="29"/>
      <c r="F38" s="30"/>
      <c r="G38" s="31"/>
      <c r="H38" s="32"/>
      <c r="I38" s="33"/>
      <c r="J38" s="33"/>
      <c r="K38" s="33"/>
      <c r="L38" s="33"/>
      <c r="M38" s="33"/>
      <c r="N38" s="33"/>
      <c r="O38" s="34"/>
      <c r="P38" s="93"/>
      <c r="Q38" s="94"/>
      <c r="R38" s="95"/>
      <c r="S38" s="101"/>
      <c r="T38" s="101"/>
      <c r="U38" s="101"/>
      <c r="V38" s="56"/>
      <c r="W38" s="56"/>
      <c r="X38" s="56"/>
      <c r="Y38" s="56"/>
      <c r="Z38" s="56"/>
      <c r="AA38" s="56"/>
      <c r="AB38" s="97"/>
      <c r="AC38" s="97"/>
      <c r="AD38" s="97"/>
      <c r="AE38" s="56"/>
      <c r="AF38" s="56"/>
      <c r="AG38" s="56"/>
    </row>
    <row r="39" spans="1:33" s="22" customFormat="1" ht="36.75" customHeight="1" x14ac:dyDescent="0.2">
      <c r="A39" s="23"/>
      <c r="B39" s="23"/>
      <c r="C39" s="23"/>
      <c r="D39" s="23"/>
      <c r="E39" s="29"/>
      <c r="F39" s="30"/>
      <c r="G39" s="31"/>
      <c r="H39" s="32"/>
      <c r="I39" s="33"/>
      <c r="J39" s="33"/>
      <c r="K39" s="33"/>
      <c r="L39" s="33"/>
      <c r="M39" s="33"/>
      <c r="N39" s="33"/>
      <c r="O39" s="34"/>
      <c r="P39" s="93"/>
      <c r="Q39" s="94"/>
      <c r="R39" s="95"/>
      <c r="S39" s="101"/>
      <c r="T39" s="101"/>
      <c r="U39" s="101"/>
      <c r="V39" s="56"/>
      <c r="W39" s="56"/>
      <c r="X39" s="56"/>
      <c r="Y39" s="56"/>
      <c r="Z39" s="56"/>
      <c r="AA39" s="56"/>
      <c r="AB39" s="97"/>
      <c r="AC39" s="97"/>
      <c r="AD39" s="97"/>
      <c r="AE39" s="56"/>
      <c r="AF39" s="56"/>
      <c r="AG39" s="56"/>
    </row>
    <row r="40" spans="1:33" s="22" customFormat="1" ht="45" customHeight="1" x14ac:dyDescent="0.2">
      <c r="A40" s="23"/>
      <c r="B40" s="23"/>
      <c r="C40" s="23"/>
      <c r="D40" s="23"/>
      <c r="E40" s="29"/>
      <c r="F40" s="30"/>
      <c r="G40" s="31"/>
      <c r="H40" s="32"/>
      <c r="I40" s="33"/>
      <c r="J40" s="33"/>
      <c r="K40" s="33"/>
      <c r="L40" s="33"/>
      <c r="M40" s="33"/>
      <c r="N40" s="33"/>
      <c r="O40" s="34"/>
      <c r="P40" s="93"/>
      <c r="Q40" s="94"/>
      <c r="R40" s="95"/>
      <c r="S40" s="101"/>
      <c r="T40" s="101"/>
      <c r="U40" s="101"/>
      <c r="V40" s="56"/>
      <c r="W40" s="56"/>
      <c r="X40" s="56"/>
      <c r="Y40" s="56"/>
      <c r="Z40" s="56"/>
      <c r="AA40" s="56"/>
      <c r="AB40" s="97"/>
      <c r="AC40" s="97"/>
      <c r="AD40" s="97"/>
      <c r="AE40" s="56"/>
      <c r="AF40" s="56"/>
      <c r="AG40" s="56"/>
    </row>
  </sheetData>
  <mergeCells count="260">
    <mergeCell ref="Y39:AA39"/>
    <mergeCell ref="AB39:AD39"/>
    <mergeCell ref="AE39:AG39"/>
    <mergeCell ref="E40:G40"/>
    <mergeCell ref="H40:O40"/>
    <mergeCell ref="P40:R40"/>
    <mergeCell ref="S40:U40"/>
    <mergeCell ref="V40:X40"/>
    <mergeCell ref="Y40:AA40"/>
    <mergeCell ref="AB40:AD40"/>
    <mergeCell ref="AE40:AG40"/>
    <mergeCell ref="E39:G39"/>
    <mergeCell ref="H39:O39"/>
    <mergeCell ref="P39:R39"/>
    <mergeCell ref="S39:U39"/>
    <mergeCell ref="V39:X39"/>
    <mergeCell ref="Y37:AA37"/>
    <mergeCell ref="AB37:AD37"/>
    <mergeCell ref="AE37:AG37"/>
    <mergeCell ref="E38:G38"/>
    <mergeCell ref="H38:O38"/>
    <mergeCell ref="P38:R38"/>
    <mergeCell ref="S38:U38"/>
    <mergeCell ref="V38:X38"/>
    <mergeCell ref="Y38:AA38"/>
    <mergeCell ref="AB38:AD38"/>
    <mergeCell ref="AE38:AG38"/>
    <mergeCell ref="E37:G37"/>
    <mergeCell ref="H37:O37"/>
    <mergeCell ref="P37:R37"/>
    <mergeCell ref="S37:U37"/>
    <mergeCell ref="V37:X37"/>
    <mergeCell ref="Y35:AA35"/>
    <mergeCell ref="AB35:AD35"/>
    <mergeCell ref="AE35:AG35"/>
    <mergeCell ref="E36:G36"/>
    <mergeCell ref="H36:O36"/>
    <mergeCell ref="P36:R36"/>
    <mergeCell ref="S36:U36"/>
    <mergeCell ref="V36:X36"/>
    <mergeCell ref="Y36:AA36"/>
    <mergeCell ref="AB36:AD36"/>
    <mergeCell ref="AE36:AG36"/>
    <mergeCell ref="E35:G35"/>
    <mergeCell ref="H35:O35"/>
    <mergeCell ref="P35:R35"/>
    <mergeCell ref="S35:U35"/>
    <mergeCell ref="V35:X35"/>
    <mergeCell ref="Y33:AA33"/>
    <mergeCell ref="AB33:AD33"/>
    <mergeCell ref="AE33:AG33"/>
    <mergeCell ref="E34:G34"/>
    <mergeCell ref="H34:O34"/>
    <mergeCell ref="P34:R34"/>
    <mergeCell ref="S34:U34"/>
    <mergeCell ref="V34:X34"/>
    <mergeCell ref="Y34:AA34"/>
    <mergeCell ref="AB34:AD34"/>
    <mergeCell ref="AE34:AG34"/>
    <mergeCell ref="E33:G33"/>
    <mergeCell ref="H33:O33"/>
    <mergeCell ref="P33:R33"/>
    <mergeCell ref="S33:U33"/>
    <mergeCell ref="V33:X33"/>
    <mergeCell ref="Y31:AA31"/>
    <mergeCell ref="AB31:AD31"/>
    <mergeCell ref="AE31:AG31"/>
    <mergeCell ref="E32:G32"/>
    <mergeCell ref="H32:O32"/>
    <mergeCell ref="P32:R32"/>
    <mergeCell ref="S32:U32"/>
    <mergeCell ref="V32:X32"/>
    <mergeCell ref="Y32:AA32"/>
    <mergeCell ref="AB32:AD32"/>
    <mergeCell ref="AE32:AG32"/>
    <mergeCell ref="E31:G31"/>
    <mergeCell ref="H31:O31"/>
    <mergeCell ref="P31:R31"/>
    <mergeCell ref="S31:U31"/>
    <mergeCell ref="V31:X31"/>
    <mergeCell ref="Y29:AA29"/>
    <mergeCell ref="AB29:AD29"/>
    <mergeCell ref="AE29:AG29"/>
    <mergeCell ref="E30:G30"/>
    <mergeCell ref="H30:O30"/>
    <mergeCell ref="P30:R30"/>
    <mergeCell ref="S30:U30"/>
    <mergeCell ref="V30:X30"/>
    <mergeCell ref="Y30:AA30"/>
    <mergeCell ref="AB30:AD30"/>
    <mergeCell ref="AE30:AG30"/>
    <mergeCell ref="E29:G29"/>
    <mergeCell ref="H29:O29"/>
    <mergeCell ref="P29:R29"/>
    <mergeCell ref="S29:U29"/>
    <mergeCell ref="V29:X29"/>
    <mergeCell ref="Y27:AA27"/>
    <mergeCell ref="AB27:AD27"/>
    <mergeCell ref="AE27:AG27"/>
    <mergeCell ref="E28:G28"/>
    <mergeCell ref="H28:O28"/>
    <mergeCell ref="P28:R28"/>
    <mergeCell ref="S28:U28"/>
    <mergeCell ref="V28:X28"/>
    <mergeCell ref="Y28:AA28"/>
    <mergeCell ref="AB28:AD28"/>
    <mergeCell ref="AE28:AG28"/>
    <mergeCell ref="E27:G27"/>
    <mergeCell ref="H27:O27"/>
    <mergeCell ref="P27:R27"/>
    <mergeCell ref="S27:U27"/>
    <mergeCell ref="V27:X27"/>
    <mergeCell ref="Y25:AA25"/>
    <mergeCell ref="AB25:AD25"/>
    <mergeCell ref="AE25:AG25"/>
    <mergeCell ref="E26:G26"/>
    <mergeCell ref="H26:O26"/>
    <mergeCell ref="P26:R26"/>
    <mergeCell ref="S26:U26"/>
    <mergeCell ref="V26:X26"/>
    <mergeCell ref="Y26:AA26"/>
    <mergeCell ref="AB26:AD26"/>
    <mergeCell ref="AE26:AG26"/>
    <mergeCell ref="E25:G25"/>
    <mergeCell ref="H25:O25"/>
    <mergeCell ref="P25:R25"/>
    <mergeCell ref="S25:U25"/>
    <mergeCell ref="V25:X25"/>
    <mergeCell ref="Y23:AA23"/>
    <mergeCell ref="AB23:AD23"/>
    <mergeCell ref="AE23:AG23"/>
    <mergeCell ref="E24:G24"/>
    <mergeCell ref="H24:O24"/>
    <mergeCell ref="P24:R24"/>
    <mergeCell ref="S24:U24"/>
    <mergeCell ref="V24:X24"/>
    <mergeCell ref="Y24:AA24"/>
    <mergeCell ref="AB24:AD24"/>
    <mergeCell ref="AE24:AG24"/>
    <mergeCell ref="E23:G23"/>
    <mergeCell ref="H23:O23"/>
    <mergeCell ref="P23:R23"/>
    <mergeCell ref="S23:U23"/>
    <mergeCell ref="V23:X23"/>
    <mergeCell ref="Y21:AA21"/>
    <mergeCell ref="AB21:AD21"/>
    <mergeCell ref="AE21:AG21"/>
    <mergeCell ref="E22:G22"/>
    <mergeCell ref="H22:O22"/>
    <mergeCell ref="P22:R22"/>
    <mergeCell ref="S22:U22"/>
    <mergeCell ref="V22:X22"/>
    <mergeCell ref="Y22:AA22"/>
    <mergeCell ref="AB22:AD22"/>
    <mergeCell ref="AE22:AG22"/>
    <mergeCell ref="E21:G21"/>
    <mergeCell ref="H21:O21"/>
    <mergeCell ref="P21:R21"/>
    <mergeCell ref="S21:U21"/>
    <mergeCell ref="V21:X21"/>
    <mergeCell ref="Y19:AA19"/>
    <mergeCell ref="AB19:AD19"/>
    <mergeCell ref="AE19:AG19"/>
    <mergeCell ref="E20:G20"/>
    <mergeCell ref="H20:O20"/>
    <mergeCell ref="P20:R20"/>
    <mergeCell ref="S20:U20"/>
    <mergeCell ref="V20:X20"/>
    <mergeCell ref="Y20:AA20"/>
    <mergeCell ref="AB20:AD20"/>
    <mergeCell ref="AE20:AG20"/>
    <mergeCell ref="E19:G19"/>
    <mergeCell ref="H19:O19"/>
    <mergeCell ref="P19:R19"/>
    <mergeCell ref="S19:U19"/>
    <mergeCell ref="V19:X19"/>
    <mergeCell ref="AE17:AG17"/>
    <mergeCell ref="E18:G18"/>
    <mergeCell ref="H18:O18"/>
    <mergeCell ref="P18:R18"/>
    <mergeCell ref="S18:U18"/>
    <mergeCell ref="V18:X18"/>
    <mergeCell ref="Y18:AA18"/>
    <mergeCell ref="AB18:AD18"/>
    <mergeCell ref="AE18:AG18"/>
    <mergeCell ref="E17:G17"/>
    <mergeCell ref="H17:O17"/>
    <mergeCell ref="P17:R17"/>
    <mergeCell ref="S17:U17"/>
    <mergeCell ref="V17:X17"/>
    <mergeCell ref="Y17:AA17"/>
    <mergeCell ref="AB17:AD17"/>
    <mergeCell ref="E16:G16"/>
    <mergeCell ref="H16:O16"/>
    <mergeCell ref="P16:R16"/>
    <mergeCell ref="S16:U16"/>
    <mergeCell ref="V16:X16"/>
    <mergeCell ref="Y16:AA16"/>
    <mergeCell ref="AE16:AG16"/>
    <mergeCell ref="AB13:AD13"/>
    <mergeCell ref="V13:X13"/>
    <mergeCell ref="Y13:AA13"/>
    <mergeCell ref="P15:R15"/>
    <mergeCell ref="S15:U15"/>
    <mergeCell ref="V15:X15"/>
    <mergeCell ref="AB15:AD15"/>
    <mergeCell ref="AE15:AG15"/>
    <mergeCell ref="AB14:AD14"/>
    <mergeCell ref="AE14:AG14"/>
    <mergeCell ref="AB16:AD16"/>
    <mergeCell ref="H13:O13"/>
    <mergeCell ref="AE13:AG13"/>
    <mergeCell ref="Y14:AA14"/>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Y11:AB11"/>
    <mergeCell ref="AC11:AG11"/>
    <mergeCell ref="AB8:AG8"/>
    <mergeCell ref="AB7:AG7"/>
    <mergeCell ref="AB5:AG5"/>
    <mergeCell ref="Y10:AB10"/>
    <mergeCell ref="AC10:AG10"/>
    <mergeCell ref="AB3:AG3"/>
    <mergeCell ref="A12:AG12"/>
    <mergeCell ref="E15:G15"/>
    <mergeCell ref="H15:O15"/>
    <mergeCell ref="E14:G14"/>
    <mergeCell ref="F2:AA2"/>
    <mergeCell ref="G3:AA8"/>
    <mergeCell ref="F3:F8"/>
    <mergeCell ref="A9:AG9"/>
    <mergeCell ref="F10:J10"/>
    <mergeCell ref="K10:N10"/>
    <mergeCell ref="O10:S10"/>
    <mergeCell ref="F11:J11"/>
    <mergeCell ref="K11:N11"/>
    <mergeCell ref="A11:E11"/>
    <mergeCell ref="A10:E10"/>
    <mergeCell ref="Y15:AA15"/>
    <mergeCell ref="H14:O14"/>
    <mergeCell ref="P14:R14"/>
    <mergeCell ref="E13:G13"/>
    <mergeCell ref="P13:R13"/>
    <mergeCell ref="S13:U13"/>
    <mergeCell ref="S14:U14"/>
    <mergeCell ref="V14:X14"/>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
  <sheetViews>
    <sheetView topLeftCell="A13" zoomScale="145" zoomScaleNormal="145" workbookViewId="0">
      <selection activeCell="B3" sqref="B3:C4"/>
    </sheetView>
  </sheetViews>
  <sheetFormatPr defaultColWidth="9.140625" defaultRowHeight="9" customHeight="1" x14ac:dyDescent="0.2"/>
  <cols>
    <col min="1" max="1" width="40.42578125" style="6" customWidth="1"/>
    <col min="2" max="2" width="8.7109375" style="6" customWidth="1"/>
    <col min="3" max="6" width="10.7109375" style="6" customWidth="1"/>
    <col min="7" max="9" width="12.7109375" style="6" customWidth="1"/>
    <col min="10" max="10" width="16.7109375" style="6" bestFit="1" customWidth="1"/>
    <col min="11" max="13" width="12.7109375" style="6" customWidth="1"/>
    <col min="14" max="16384" width="9.140625" style="6"/>
  </cols>
  <sheetData>
    <row r="1" spans="1:8" ht="9" customHeight="1" x14ac:dyDescent="0.2">
      <c r="A1" s="115" t="s">
        <v>39</v>
      </c>
      <c r="B1" s="117" t="str">
        <f>'APHIS 71'!A2</f>
        <v>0579-0332</v>
      </c>
      <c r="C1" s="118"/>
      <c r="D1" s="5"/>
      <c r="E1" s="5"/>
    </row>
    <row r="2" spans="1:8" ht="9" customHeight="1" x14ac:dyDescent="0.2">
      <c r="A2" s="116"/>
      <c r="B2" s="119"/>
      <c r="C2" s="120"/>
      <c r="D2" s="5"/>
      <c r="E2" s="5"/>
    </row>
    <row r="3" spans="1:8" ht="9" customHeight="1" x14ac:dyDescent="0.2">
      <c r="A3" s="116" t="s">
        <v>40</v>
      </c>
      <c r="B3" s="121" t="s">
        <v>77</v>
      </c>
      <c r="C3" s="122"/>
      <c r="D3" s="5"/>
      <c r="E3" s="5"/>
    </row>
    <row r="4" spans="1:8" ht="9" customHeight="1" x14ac:dyDescent="0.2">
      <c r="A4" s="116"/>
      <c r="B4" s="123"/>
      <c r="C4" s="124"/>
      <c r="D4" s="5"/>
      <c r="E4" s="5"/>
    </row>
    <row r="5" spans="1:8" ht="9" customHeight="1" x14ac:dyDescent="0.2">
      <c r="A5" s="116" t="s">
        <v>41</v>
      </c>
      <c r="B5" s="125" t="s">
        <v>42</v>
      </c>
      <c r="C5" s="126"/>
      <c r="D5" s="7"/>
      <c r="E5" s="7"/>
      <c r="F5" s="7"/>
      <c r="H5" s="8"/>
    </row>
    <row r="6" spans="1:8" ht="9" customHeight="1" x14ac:dyDescent="0.2">
      <c r="A6" s="116"/>
      <c r="B6" s="127"/>
      <c r="C6" s="128"/>
      <c r="D6" s="104" t="s">
        <v>52</v>
      </c>
      <c r="E6" s="105"/>
      <c r="F6" s="9" t="s">
        <v>53</v>
      </c>
      <c r="G6" s="17" t="s">
        <v>70</v>
      </c>
    </row>
    <row r="7" spans="1:8" ht="10.15" customHeight="1" x14ac:dyDescent="0.2">
      <c r="A7" s="106" t="s">
        <v>43</v>
      </c>
      <c r="B7" s="107"/>
      <c r="C7" s="109">
        <f>'APHIS 71'!A11</f>
        <v>332</v>
      </c>
      <c r="D7" s="111"/>
      <c r="E7" s="112"/>
    </row>
    <row r="8" spans="1:8" ht="10.15" customHeight="1" x14ac:dyDescent="0.2">
      <c r="A8" s="106"/>
      <c r="B8" s="108"/>
      <c r="C8" s="110"/>
      <c r="D8" s="113" t="s">
        <v>55</v>
      </c>
      <c r="E8" s="114"/>
      <c r="F8" s="12">
        <f>SUMIFS('APHIS 71'!$V$15:$V$293,'APHIS 71'!$B$15:$B$293,"=FG", 'APHIS 71'!$C$15:$C$293,"=?")</f>
        <v>2</v>
      </c>
      <c r="H8" s="10"/>
    </row>
    <row r="9" spans="1:8" ht="10.15" customHeight="1" x14ac:dyDescent="0.2">
      <c r="A9" s="106" t="s">
        <v>44</v>
      </c>
      <c r="B9" s="108"/>
      <c r="C9" s="129">
        <f>C11/C7</f>
        <v>55.722891566265062</v>
      </c>
      <c r="D9" s="113" t="s">
        <v>54</v>
      </c>
      <c r="E9" s="114"/>
      <c r="F9" s="13">
        <f>SUMIFS('APHIS 71'!$V$15:$V$293,'APHIS 71'!$B$15:$B$293,"=S1", 'APHIS 71'!$C$15:$C$293,"=?")</f>
        <v>0</v>
      </c>
      <c r="H9" s="10"/>
    </row>
    <row r="10" spans="1:8" ht="10.15" customHeight="1" x14ac:dyDescent="0.2">
      <c r="A10" s="106"/>
      <c r="B10" s="108"/>
      <c r="C10" s="129"/>
      <c r="D10" s="113" t="s">
        <v>56</v>
      </c>
      <c r="E10" s="114"/>
      <c r="F10" s="12">
        <f>SUMIFS('APHIS 71'!$V$15:$V$293,'APHIS 71'!$B$15:$B$293,"=S2", 'APHIS 71'!$C$15:$C$293,"=?")</f>
        <v>0</v>
      </c>
      <c r="H10" s="10"/>
    </row>
    <row r="11" spans="1:8" ht="10.15" customHeight="1" x14ac:dyDescent="0.2">
      <c r="A11" s="106" t="s">
        <v>45</v>
      </c>
      <c r="B11" s="108"/>
      <c r="C11" s="110">
        <f>'APHIS 71'!F11</f>
        <v>18500</v>
      </c>
      <c r="D11" s="113" t="s">
        <v>57</v>
      </c>
      <c r="E11" s="114"/>
      <c r="F11" s="12">
        <f>SUMIFS('APHIS 71'!$V$15:$V$293,'APHIS 71'!$B$15:$B$293,"=S3", 'APHIS 71'!$C$15:$C$293,"=?")</f>
        <v>0</v>
      </c>
      <c r="H11" s="10"/>
    </row>
    <row r="12" spans="1:8" ht="10.15" customHeight="1" x14ac:dyDescent="0.2">
      <c r="A12" s="106"/>
      <c r="B12" s="108"/>
      <c r="C12" s="110"/>
      <c r="D12" s="113" t="s">
        <v>58</v>
      </c>
      <c r="E12" s="114"/>
      <c r="F12" s="12">
        <f>SUMIFS('APHIS 71'!$V$15:$V$293,'APHIS 71'!$B$15:$B$293,"=P1", 'APHIS 71'!$C$15:$C$293,"=?")</f>
        <v>300</v>
      </c>
      <c r="H12" s="10"/>
    </row>
    <row r="13" spans="1:8" ht="10.15" customHeight="1" x14ac:dyDescent="0.2">
      <c r="A13" s="106" t="s">
        <v>46</v>
      </c>
      <c r="B13" s="108"/>
      <c r="C13" s="110">
        <f>'APHIS 71'!T11</f>
        <v>8608</v>
      </c>
      <c r="D13" s="113" t="s">
        <v>59</v>
      </c>
      <c r="E13" s="114"/>
      <c r="F13" s="12">
        <f>SUMIFS('APHIS 71'!$V$15:$V$293,'APHIS 71'!$B$15:$B$293,"=P2", 'APHIS 71'!$C$15:$C$293,"=?")</f>
        <v>0</v>
      </c>
      <c r="G13" s="11"/>
      <c r="H13" s="10"/>
    </row>
    <row r="14" spans="1:8" ht="10.15" customHeight="1" x14ac:dyDescent="0.2">
      <c r="A14" s="106"/>
      <c r="B14" s="108"/>
      <c r="C14" s="110"/>
      <c r="D14" s="113" t="s">
        <v>60</v>
      </c>
      <c r="E14" s="114"/>
      <c r="F14" s="12">
        <f>SUMIFS('APHIS 71'!$V$15:$V$293,'APHIS 71'!$B$15:$B$293,"=P3", 'APHIS 71'!$C$15:$C$293,"=?")</f>
        <v>0</v>
      </c>
      <c r="G14" s="11"/>
      <c r="H14" s="10"/>
    </row>
    <row r="15" spans="1:8" ht="10.15" customHeight="1" x14ac:dyDescent="0.2">
      <c r="A15" s="111" t="s">
        <v>47</v>
      </c>
      <c r="B15" s="131"/>
      <c r="C15" s="133">
        <f>C13/C11</f>
        <v>0.4652972972972973</v>
      </c>
      <c r="D15" s="113" t="s">
        <v>61</v>
      </c>
      <c r="E15" s="114"/>
      <c r="F15" s="14">
        <f>SUMIFS('APHIS 71'!$V$15:$V$293,'APHIS 71'!$B$15:$B$293,"=I", 'APHIS 71'!$C$15:$C$293,"=?")</f>
        <v>30</v>
      </c>
    </row>
    <row r="16" spans="1:8" ht="10.15" customHeight="1" thickBot="1" x14ac:dyDescent="0.25">
      <c r="A16" s="130"/>
      <c r="B16" s="132"/>
      <c r="C16" s="134"/>
      <c r="D16" s="135"/>
      <c r="E16" s="136"/>
      <c r="F16" s="12">
        <f>SUM(F8:F15)</f>
        <v>332</v>
      </c>
    </row>
    <row r="17" spans="1:6" ht="9" customHeight="1" thickBot="1" x14ac:dyDescent="0.25"/>
    <row r="18" spans="1:6" ht="12" customHeight="1" x14ac:dyDescent="0.2">
      <c r="A18" s="115" t="s">
        <v>41</v>
      </c>
      <c r="B18" s="141" t="s">
        <v>63</v>
      </c>
      <c r="C18" s="142"/>
      <c r="D18" s="143" t="s">
        <v>49</v>
      </c>
      <c r="E18" s="145" t="s">
        <v>50</v>
      </c>
      <c r="F18" s="147" t="s">
        <v>51</v>
      </c>
    </row>
    <row r="19" spans="1:6" ht="12" customHeight="1" x14ac:dyDescent="0.2">
      <c r="A19" s="116"/>
      <c r="B19" s="127"/>
      <c r="C19" s="128"/>
      <c r="D19" s="144"/>
      <c r="E19" s="146"/>
      <c r="F19" s="148"/>
    </row>
    <row r="20" spans="1:6" ht="9" customHeight="1" x14ac:dyDescent="0.2">
      <c r="A20" s="106" t="s">
        <v>43</v>
      </c>
      <c r="B20" s="107"/>
      <c r="C20" s="149">
        <f>F8</f>
        <v>2</v>
      </c>
      <c r="D20" s="139"/>
      <c r="E20" s="140"/>
      <c r="F20" s="137"/>
    </row>
    <row r="21" spans="1:6" ht="9" customHeight="1" x14ac:dyDescent="0.2">
      <c r="A21" s="106"/>
      <c r="B21" s="108"/>
      <c r="C21" s="150"/>
      <c r="D21" s="139"/>
      <c r="E21" s="140"/>
      <c r="F21" s="137"/>
    </row>
    <row r="22" spans="1:6" ht="9" customHeight="1" x14ac:dyDescent="0.2">
      <c r="A22" s="106" t="s">
        <v>44</v>
      </c>
      <c r="B22" s="108"/>
      <c r="C22" s="138">
        <f>C24/C20</f>
        <v>3000</v>
      </c>
      <c r="D22" s="139"/>
      <c r="E22" s="140"/>
      <c r="F22" s="137"/>
    </row>
    <row r="23" spans="1:6" ht="9" customHeight="1" x14ac:dyDescent="0.2">
      <c r="A23" s="106"/>
      <c r="B23" s="108"/>
      <c r="C23" s="138"/>
      <c r="D23" s="139"/>
      <c r="E23" s="140"/>
      <c r="F23" s="137"/>
    </row>
    <row r="24" spans="1:6" ht="9" customHeight="1" x14ac:dyDescent="0.2">
      <c r="A24" s="106" t="s">
        <v>45</v>
      </c>
      <c r="B24" s="108"/>
      <c r="C24" s="150">
        <f>SUMIF('APHIS 71'!$B$15:$B$293,"=FG",'APHIS 71'!$Y$15:$Y$293)</f>
        <v>6000</v>
      </c>
      <c r="D24" s="160"/>
      <c r="E24" s="161"/>
      <c r="F24" s="162"/>
    </row>
    <row r="25" spans="1:6" ht="9" customHeight="1" x14ac:dyDescent="0.2">
      <c r="A25" s="106"/>
      <c r="B25" s="108"/>
      <c r="C25" s="150"/>
      <c r="D25" s="160"/>
      <c r="E25" s="161"/>
      <c r="F25" s="162"/>
    </row>
    <row r="26" spans="1:6" ht="9" customHeight="1" x14ac:dyDescent="0.2">
      <c r="A26" s="106" t="s">
        <v>46</v>
      </c>
      <c r="B26" s="108"/>
      <c r="C26" s="150">
        <f>SUMIF('APHIS 71'!$B$15:$B$293,"=FG",'APHIS 71'!$AE$15:$AE$293)</f>
        <v>600</v>
      </c>
      <c r="D26" s="154">
        <f>SUMIFS('APHIS 71'!$AE$15:$AE$293,'APHIS 71'!$B$15:$B$293,"=FG", 'APHIS 71'!$D$15:$D$293,"=I")</f>
        <v>600</v>
      </c>
      <c r="E26" s="156">
        <f>SUMIFS('APHIS 71'!$AE$15:$AE$293,'APHIS 71'!$B$15:$B$293,"=FG", 'APHIS 71'!$D$15:$D$293,"=R")</f>
        <v>0</v>
      </c>
      <c r="F26" s="158">
        <f>SUMIFS('APHIS 71'!$AE$15:$AE$293,'APHIS 71'!$B$15:$B$293,"=FG", 'APHIS 71'!$D$15:$D$293,"=TP")</f>
        <v>0</v>
      </c>
    </row>
    <row r="27" spans="1:6" ht="9" customHeight="1" thickBot="1" x14ac:dyDescent="0.25">
      <c r="A27" s="151"/>
      <c r="B27" s="152"/>
      <c r="C27" s="153"/>
      <c r="D27" s="155">
        <f>SUMIFS('APHIS 71'!$V$15:$V$293,'APHIS 71'!$B$15:$B$293,"=FG", 'APHIS 71'!$C$15:$C$293,"=?")</f>
        <v>2</v>
      </c>
      <c r="E27" s="157">
        <f>SUMIFS('APHIS 71'!$V$15:$V$293,'APHIS 71'!$B$15:$B$293,"=FG", 'APHIS 71'!$C$15:$C$293,"=?")</f>
        <v>2</v>
      </c>
      <c r="F27" s="159">
        <f>SUMIFS('APHIS 71'!$V$15:$V$293,'APHIS 71'!$B$15:$B$293,"=FG", 'APHIS 71'!$C$15:$C$293,"=?")</f>
        <v>2</v>
      </c>
    </row>
    <row r="28" spans="1:6" ht="9" customHeight="1" x14ac:dyDescent="0.2">
      <c r="A28" s="164" t="s">
        <v>65</v>
      </c>
      <c r="B28" s="165"/>
      <c r="C28" s="166">
        <f>SUMIFS('APHIS 71'!$Y$15:$Y$293,'APHIS 71'!$B$15:$B$293,"=FG", 'APHIS 71'!$A$15:$A$293,"=E")</f>
        <v>6000</v>
      </c>
      <c r="D28" s="167"/>
      <c r="E28" s="169"/>
      <c r="F28" s="171"/>
    </row>
    <row r="29" spans="1:6" ht="9" customHeight="1" x14ac:dyDescent="0.2">
      <c r="A29" s="106"/>
      <c r="B29" s="107"/>
      <c r="C29" s="150">
        <f>SUMIFS('APHIS 71'!$V$15:$V$293,'APHIS 71'!$B$15:$B$293,"=FG", 'APHIS 71'!$C$15:$C$293,"=?")</f>
        <v>2</v>
      </c>
      <c r="D29" s="168"/>
      <c r="E29" s="170"/>
      <c r="F29" s="172"/>
    </row>
    <row r="30" spans="1:6" ht="9" customHeight="1" x14ac:dyDescent="0.2">
      <c r="A30" s="173" t="s">
        <v>66</v>
      </c>
      <c r="B30" s="174"/>
      <c r="C30" s="149">
        <f>SUMIFS('APHIS 71'!$AE$15:$AE$293,'APHIS 71'!$B$15:$B$293,"=FG", 'APHIS 71'!$A$15:$A$293,"=E")</f>
        <v>600</v>
      </c>
      <c r="D30" s="176"/>
      <c r="E30" s="178"/>
      <c r="F30" s="180"/>
    </row>
    <row r="31" spans="1:6" ht="9" customHeight="1" thickBot="1" x14ac:dyDescent="0.25">
      <c r="A31" s="151"/>
      <c r="B31" s="175"/>
      <c r="C31" s="153">
        <f>SUMIFS('APHIS 71'!$V$15:$V$293,'APHIS 71'!$B$15:$B$293,"=FG", 'APHIS 71'!$C$15:$C$293,"=?")</f>
        <v>2</v>
      </c>
      <c r="D31" s="177"/>
      <c r="E31" s="179"/>
      <c r="F31" s="181"/>
    </row>
    <row r="32" spans="1:6" ht="9" customHeight="1" thickBot="1" x14ac:dyDescent="0.25"/>
    <row r="33" spans="1:6" ht="12" customHeight="1" x14ac:dyDescent="0.2">
      <c r="A33" s="115" t="s">
        <v>41</v>
      </c>
      <c r="B33" s="141" t="s">
        <v>64</v>
      </c>
      <c r="C33" s="142"/>
      <c r="D33" s="143" t="s">
        <v>49</v>
      </c>
      <c r="E33" s="145" t="s">
        <v>50</v>
      </c>
      <c r="F33" s="147" t="s">
        <v>51</v>
      </c>
    </row>
    <row r="34" spans="1:6" ht="12" customHeight="1" x14ac:dyDescent="0.2">
      <c r="A34" s="116"/>
      <c r="B34" s="127"/>
      <c r="C34" s="128"/>
      <c r="D34" s="144"/>
      <c r="E34" s="146"/>
      <c r="F34" s="148"/>
    </row>
    <row r="35" spans="1:6" ht="9" customHeight="1" x14ac:dyDescent="0.2">
      <c r="A35" s="106" t="s">
        <v>43</v>
      </c>
      <c r="B35" s="107"/>
      <c r="C35" s="149">
        <f>SUM(F9:F11)</f>
        <v>0</v>
      </c>
      <c r="D35" s="139"/>
      <c r="E35" s="140"/>
      <c r="F35" s="137"/>
    </row>
    <row r="36" spans="1:6" ht="9" customHeight="1" x14ac:dyDescent="0.2">
      <c r="A36" s="106"/>
      <c r="B36" s="108"/>
      <c r="C36" s="150"/>
      <c r="D36" s="139"/>
      <c r="E36" s="140"/>
      <c r="F36" s="137"/>
    </row>
    <row r="37" spans="1:6" ht="9" customHeight="1" x14ac:dyDescent="0.2">
      <c r="A37" s="106" t="s">
        <v>44</v>
      </c>
      <c r="B37" s="108"/>
      <c r="C37" s="163" t="e">
        <f>C39/C35</f>
        <v>#DIV/0!</v>
      </c>
      <c r="D37" s="139"/>
      <c r="E37" s="140"/>
      <c r="F37" s="137"/>
    </row>
    <row r="38" spans="1:6" ht="9" customHeight="1" x14ac:dyDescent="0.2">
      <c r="A38" s="106"/>
      <c r="B38" s="108"/>
      <c r="C38" s="163"/>
      <c r="D38" s="139"/>
      <c r="E38" s="140"/>
      <c r="F38" s="137"/>
    </row>
    <row r="39" spans="1:6" ht="9" customHeight="1" x14ac:dyDescent="0.2">
      <c r="A39" s="106" t="s">
        <v>45</v>
      </c>
      <c r="B39" s="108"/>
      <c r="C39" s="150">
        <f>SUMIF('APHIS 71'!$B$15:$B$293,"=S?",'APHIS 71'!$Y$15:$Y$293)</f>
        <v>0</v>
      </c>
      <c r="D39" s="160"/>
      <c r="E39" s="161"/>
      <c r="F39" s="162"/>
    </row>
    <row r="40" spans="1:6" ht="9" customHeight="1" x14ac:dyDescent="0.2">
      <c r="A40" s="106"/>
      <c r="B40" s="108"/>
      <c r="C40" s="150"/>
      <c r="D40" s="160"/>
      <c r="E40" s="161"/>
      <c r="F40" s="162"/>
    </row>
    <row r="41" spans="1:6" ht="9" customHeight="1" x14ac:dyDescent="0.2">
      <c r="A41" s="106" t="s">
        <v>46</v>
      </c>
      <c r="B41" s="108"/>
      <c r="C41" s="150">
        <f>SUMIF('APHIS 71'!$B$15:$B$293,"=S?",'APHIS 71'!$AE$15:$AE$293)</f>
        <v>0</v>
      </c>
      <c r="D41" s="154">
        <f>SUMIFS('APHIS 71'!$AE$15:$AE$293,'APHIS 71'!$B$15:$B$293,"=S?", 'APHIS 71'!$D$15:$D$293,"=I")</f>
        <v>0</v>
      </c>
      <c r="E41" s="156">
        <f>SUMIFS('APHIS 71'!$AE$15:$AE$293,'APHIS 71'!$B$15:$B$293,"=S?", 'APHIS 71'!$D$15:$D$293,"=R")</f>
        <v>0</v>
      </c>
      <c r="F41" s="158">
        <f>SUMIFS('APHIS 71'!$AE$15:$AE$293,'APHIS 71'!$B$15:$B$293,"=S?", 'APHIS 71'!$D$15:$D$293,"=TP")</f>
        <v>0</v>
      </c>
    </row>
    <row r="42" spans="1:6" ht="9" customHeight="1" thickBot="1" x14ac:dyDescent="0.25">
      <c r="A42" s="151"/>
      <c r="B42" s="108"/>
      <c r="C42" s="153"/>
      <c r="D42" s="155">
        <f>SUMIFS('APHIS 71'!$V$15:$V$293,'APHIS 71'!$B$15:$B$293,"=FG", 'APHIS 71'!$C$15:$C$293,"=?")</f>
        <v>2</v>
      </c>
      <c r="E42" s="157">
        <f>SUMIFS('APHIS 71'!$V$15:$V$293,'APHIS 71'!$B$15:$B$293,"=FG", 'APHIS 71'!$C$15:$C$293,"=?")</f>
        <v>2</v>
      </c>
      <c r="F42" s="159">
        <f>SUMIFS('APHIS 71'!$V$15:$V$293,'APHIS 71'!$B$15:$B$293,"=FG", 'APHIS 71'!$C$15:$C$293,"=?")</f>
        <v>2</v>
      </c>
    </row>
    <row r="43" spans="1:6" ht="9" customHeight="1" x14ac:dyDescent="0.2">
      <c r="A43" s="164" t="s">
        <v>65</v>
      </c>
      <c r="B43" s="165"/>
      <c r="C43" s="166">
        <f>SUMIFS('APHIS 71'!$Y$15:$Y$293,'APHIS 71'!$B$15:$B$293,"=S?", 'APHIS 71'!$A$15:$A$293,"=E")</f>
        <v>0</v>
      </c>
      <c r="D43" s="167"/>
      <c r="E43" s="169"/>
      <c r="F43" s="171"/>
    </row>
    <row r="44" spans="1:6" ht="9" customHeight="1" x14ac:dyDescent="0.2">
      <c r="A44" s="106"/>
      <c r="B44" s="107"/>
      <c r="C44" s="150">
        <f>SUMIFS('APHIS 71'!$V$15:$V$293,'APHIS 71'!$B$15:$B$293,"=FG", 'APHIS 71'!$C$15:$C$293,"=?")</f>
        <v>2</v>
      </c>
      <c r="D44" s="168"/>
      <c r="E44" s="170"/>
      <c r="F44" s="172"/>
    </row>
    <row r="45" spans="1:6" ht="9" customHeight="1" x14ac:dyDescent="0.2">
      <c r="A45" s="173" t="s">
        <v>66</v>
      </c>
      <c r="B45" s="174"/>
      <c r="C45" s="149">
        <f>SUMIFS('APHIS 71'!$AE$15:$AE$293,'APHIS 71'!$B$15:$B$293,"=S?", 'APHIS 71'!$A$15:$A$293,"=E")</f>
        <v>0</v>
      </c>
      <c r="D45" s="176"/>
      <c r="E45" s="178"/>
      <c r="F45" s="180"/>
    </row>
    <row r="46" spans="1:6" ht="9" customHeight="1" thickBot="1" x14ac:dyDescent="0.25">
      <c r="A46" s="151"/>
      <c r="B46" s="175"/>
      <c r="C46" s="153">
        <f>SUMIFS('APHIS 71'!$V$15:$V$293,'APHIS 71'!$B$15:$B$293,"=FG", 'APHIS 71'!$C$15:$C$293,"=?")</f>
        <v>2</v>
      </c>
      <c r="D46" s="177"/>
      <c r="E46" s="179"/>
      <c r="F46" s="181"/>
    </row>
    <row r="47" spans="1:6" ht="9" customHeight="1" thickBot="1" x14ac:dyDescent="0.25"/>
    <row r="48" spans="1:6" ht="12" customHeight="1" x14ac:dyDescent="0.2">
      <c r="A48" s="115" t="s">
        <v>41</v>
      </c>
      <c r="B48" s="141" t="s">
        <v>62</v>
      </c>
      <c r="C48" s="142"/>
      <c r="D48" s="143" t="s">
        <v>49</v>
      </c>
      <c r="E48" s="145" t="s">
        <v>50</v>
      </c>
      <c r="F48" s="147" t="s">
        <v>51</v>
      </c>
    </row>
    <row r="49" spans="1:6" ht="12" customHeight="1" x14ac:dyDescent="0.2">
      <c r="A49" s="116"/>
      <c r="B49" s="127"/>
      <c r="C49" s="128"/>
      <c r="D49" s="144"/>
      <c r="E49" s="146"/>
      <c r="F49" s="148"/>
    </row>
    <row r="50" spans="1:6" ht="9" customHeight="1" x14ac:dyDescent="0.2">
      <c r="A50" s="106" t="s">
        <v>43</v>
      </c>
      <c r="B50" s="107"/>
      <c r="C50" s="149">
        <f>SUM(F12:F14)</f>
        <v>300</v>
      </c>
      <c r="D50" s="139"/>
      <c r="E50" s="140"/>
      <c r="F50" s="137"/>
    </row>
    <row r="51" spans="1:6" ht="9" customHeight="1" x14ac:dyDescent="0.2">
      <c r="A51" s="106"/>
      <c r="B51" s="108"/>
      <c r="C51" s="150"/>
      <c r="D51" s="139"/>
      <c r="E51" s="140"/>
      <c r="F51" s="137"/>
    </row>
    <row r="52" spans="1:6" ht="9" customHeight="1" x14ac:dyDescent="0.2">
      <c r="A52" s="106" t="s">
        <v>44</v>
      </c>
      <c r="B52" s="108"/>
      <c r="C52" s="163">
        <f>C54/C50</f>
        <v>38.666666666666664</v>
      </c>
      <c r="D52" s="139"/>
      <c r="E52" s="140"/>
      <c r="F52" s="137"/>
    </row>
    <row r="53" spans="1:6" ht="9" customHeight="1" x14ac:dyDescent="0.2">
      <c r="A53" s="106"/>
      <c r="B53" s="108"/>
      <c r="C53" s="163"/>
      <c r="D53" s="139"/>
      <c r="E53" s="140"/>
      <c r="F53" s="137"/>
    </row>
    <row r="54" spans="1:6" ht="9" customHeight="1" x14ac:dyDescent="0.2">
      <c r="A54" s="106" t="s">
        <v>45</v>
      </c>
      <c r="B54" s="108"/>
      <c r="C54" s="150">
        <f>SUMIF('APHIS 71'!$B$15:$B$293,"=P?",'APHIS 71'!$Y$15:$Y$293)</f>
        <v>11600</v>
      </c>
      <c r="D54" s="160"/>
      <c r="E54" s="161"/>
      <c r="F54" s="162"/>
    </row>
    <row r="55" spans="1:6" ht="9" customHeight="1" x14ac:dyDescent="0.2">
      <c r="A55" s="106"/>
      <c r="B55" s="108"/>
      <c r="C55" s="150"/>
      <c r="D55" s="160"/>
      <c r="E55" s="161"/>
      <c r="F55" s="162"/>
    </row>
    <row r="56" spans="1:6" ht="9" customHeight="1" x14ac:dyDescent="0.2">
      <c r="A56" s="106" t="s">
        <v>46</v>
      </c>
      <c r="B56" s="108"/>
      <c r="C56" s="150">
        <f>SUMIF('APHIS 71'!$B$15:$B$293,"=P?",'APHIS 71'!$AE$15:$AE$293)</f>
        <v>7558</v>
      </c>
      <c r="D56" s="154">
        <f>SUMIFS('APHIS 71'!$AE$15:$AE$293,'APHIS 71'!$B$15:$B$293,"=P?", 'APHIS 71'!$D$15:$D$293,"=I")</f>
        <v>7353</v>
      </c>
      <c r="E56" s="156">
        <f>SUMIFS('APHIS 71'!$AE$15:$AE$293,'APHIS 71'!$B$15:$B$293,"=P?", 'APHIS 71'!$D$15:$D$293,"=R")</f>
        <v>200</v>
      </c>
      <c r="F56" s="158">
        <f>SUMIFS('APHIS 71'!$AE$15:$AE$293,'APHIS 71'!$B$15:$B$293,"=P?", 'APHIS 71'!$D$15:$D$293,"=TP")</f>
        <v>5</v>
      </c>
    </row>
    <row r="57" spans="1:6" ht="9" customHeight="1" thickBot="1" x14ac:dyDescent="0.25">
      <c r="A57" s="151"/>
      <c r="B57" s="108"/>
      <c r="C57" s="153"/>
      <c r="D57" s="155">
        <f>SUMIFS('APHIS 71'!$V$15:$V$293,'APHIS 71'!$B$15:$B$293,"=FG", 'APHIS 71'!$C$15:$C$293,"=?")</f>
        <v>2</v>
      </c>
      <c r="E57" s="157">
        <f>SUMIFS('APHIS 71'!$V$15:$V$293,'APHIS 71'!$B$15:$B$293,"=FG", 'APHIS 71'!$C$15:$C$293,"=?")</f>
        <v>2</v>
      </c>
      <c r="F57" s="159">
        <f>SUMIFS('APHIS 71'!$V$15:$V$293,'APHIS 71'!$B$15:$B$293,"=FG", 'APHIS 71'!$C$15:$C$293,"=?")</f>
        <v>2</v>
      </c>
    </row>
    <row r="58" spans="1:6" ht="9" customHeight="1" x14ac:dyDescent="0.2">
      <c r="A58" s="164" t="s">
        <v>65</v>
      </c>
      <c r="B58" s="165"/>
      <c r="C58" s="166">
        <f>SUMIFS('APHIS 71'!$Y$15:$Y$293,'APHIS 71'!$B$15:$B$293,"=P?", 'APHIS 71'!$A$15:$A$293,"=E")</f>
        <v>11600</v>
      </c>
      <c r="D58" s="167"/>
      <c r="E58" s="169"/>
      <c r="F58" s="171"/>
    </row>
    <row r="59" spans="1:6" ht="9" customHeight="1" x14ac:dyDescent="0.2">
      <c r="A59" s="106"/>
      <c r="B59" s="107"/>
      <c r="C59" s="150">
        <f>SUMIFS('APHIS 71'!$V$15:$V$293,'APHIS 71'!$B$15:$B$293,"=FG", 'APHIS 71'!$C$15:$C$293,"=?")</f>
        <v>2</v>
      </c>
      <c r="D59" s="168"/>
      <c r="E59" s="170"/>
      <c r="F59" s="172"/>
    </row>
    <row r="60" spans="1:6" ht="9" customHeight="1" x14ac:dyDescent="0.2">
      <c r="A60" s="173" t="s">
        <v>66</v>
      </c>
      <c r="B60" s="174"/>
      <c r="C60" s="149">
        <f>SUMIFS('APHIS 71'!$AE$15:$AE$293,'APHIS 71'!$B$15:$B$293,"=P?", 'APHIS 71'!$A$15:$A$293,"=E")</f>
        <v>7558</v>
      </c>
      <c r="D60" s="176"/>
      <c r="E60" s="178"/>
      <c r="F60" s="180"/>
    </row>
    <row r="61" spans="1:6" ht="9" customHeight="1" thickBot="1" x14ac:dyDescent="0.25">
      <c r="A61" s="151"/>
      <c r="B61" s="175"/>
      <c r="C61" s="153">
        <f>SUMIFS('APHIS 71'!$V$15:$V$293,'APHIS 71'!$B$15:$B$293,"=FG", 'APHIS 71'!$C$15:$C$293,"=?")</f>
        <v>2</v>
      </c>
      <c r="D61" s="177"/>
      <c r="E61" s="179"/>
      <c r="F61" s="181"/>
    </row>
    <row r="62" spans="1:6" ht="9" customHeight="1" thickBot="1" x14ac:dyDescent="0.25"/>
    <row r="63" spans="1:6" ht="12" customHeight="1" x14ac:dyDescent="0.2">
      <c r="A63" s="115" t="s">
        <v>41</v>
      </c>
      <c r="B63" s="141" t="s">
        <v>48</v>
      </c>
      <c r="C63" s="142"/>
      <c r="D63" s="143" t="s">
        <v>49</v>
      </c>
      <c r="E63" s="145" t="s">
        <v>50</v>
      </c>
      <c r="F63" s="147" t="s">
        <v>51</v>
      </c>
    </row>
    <row r="64" spans="1:6" ht="12" customHeight="1" x14ac:dyDescent="0.2">
      <c r="A64" s="116"/>
      <c r="B64" s="127"/>
      <c r="C64" s="128"/>
      <c r="D64" s="144"/>
      <c r="E64" s="146"/>
      <c r="F64" s="148"/>
    </row>
    <row r="65" spans="1:6" ht="9" customHeight="1" x14ac:dyDescent="0.2">
      <c r="A65" s="106" t="s">
        <v>43</v>
      </c>
      <c r="B65" s="107"/>
      <c r="C65" s="149">
        <f>F15</f>
        <v>30</v>
      </c>
      <c r="D65" s="139"/>
      <c r="E65" s="140"/>
      <c r="F65" s="137"/>
    </row>
    <row r="66" spans="1:6" ht="9" customHeight="1" x14ac:dyDescent="0.2">
      <c r="A66" s="106"/>
      <c r="B66" s="108"/>
      <c r="C66" s="150"/>
      <c r="D66" s="139"/>
      <c r="E66" s="140"/>
      <c r="F66" s="137"/>
    </row>
    <row r="67" spans="1:6" ht="9" customHeight="1" x14ac:dyDescent="0.2">
      <c r="A67" s="106" t="s">
        <v>44</v>
      </c>
      <c r="B67" s="108"/>
      <c r="C67" s="163">
        <f>C69/C65</f>
        <v>30</v>
      </c>
      <c r="D67" s="139"/>
      <c r="E67" s="140"/>
      <c r="F67" s="137"/>
    </row>
    <row r="68" spans="1:6" ht="9" customHeight="1" x14ac:dyDescent="0.2">
      <c r="A68" s="106"/>
      <c r="B68" s="108"/>
      <c r="C68" s="163"/>
      <c r="D68" s="139"/>
      <c r="E68" s="140"/>
      <c r="F68" s="137"/>
    </row>
    <row r="69" spans="1:6" ht="9" customHeight="1" x14ac:dyDescent="0.2">
      <c r="A69" s="106" t="s">
        <v>45</v>
      </c>
      <c r="B69" s="108"/>
      <c r="C69" s="150">
        <f>SUMIF('APHIS 71'!$B$15:$B$293,"=I",'APHIS 71'!$Y$15:$Y$293)</f>
        <v>900</v>
      </c>
      <c r="D69" s="160"/>
      <c r="E69" s="161"/>
      <c r="F69" s="162"/>
    </row>
    <row r="70" spans="1:6" ht="9" customHeight="1" x14ac:dyDescent="0.2">
      <c r="A70" s="106"/>
      <c r="B70" s="108"/>
      <c r="C70" s="150"/>
      <c r="D70" s="160"/>
      <c r="E70" s="161"/>
      <c r="F70" s="162"/>
    </row>
    <row r="71" spans="1:6" ht="9" customHeight="1" x14ac:dyDescent="0.2">
      <c r="A71" s="106" t="s">
        <v>46</v>
      </c>
      <c r="B71" s="108"/>
      <c r="C71" s="150">
        <f>SUMIF('APHIS 71'!$B$15:$B$293,"=I",'APHIS 71'!$AE$15:$AE$293)</f>
        <v>450</v>
      </c>
      <c r="D71" s="154">
        <f>SUMIFS('APHIS 71'!$AE$15:$AE$293,'APHIS 71'!$B$15:$B$293,"=I", 'APHIS 71'!$D$15:$D$293,"=I")</f>
        <v>450</v>
      </c>
      <c r="E71" s="156">
        <f>SUMIFS('APHIS 71'!$AE$15:$AE$293,'APHIS 71'!$B$15:$B$293,"=I", 'APHIS 71'!$D$15:$D$293,"=R")</f>
        <v>0</v>
      </c>
      <c r="F71" s="158">
        <f>SUMIFS('APHIS 71'!$AE$15:$AE$293,'APHIS 71'!$B$15:$B$293,"=I", 'APHIS 71'!$D$15:$D$293,"=TP")</f>
        <v>0</v>
      </c>
    </row>
    <row r="72" spans="1:6" ht="9" customHeight="1" thickBot="1" x14ac:dyDescent="0.25">
      <c r="A72" s="151"/>
      <c r="B72" s="108"/>
      <c r="C72" s="153"/>
      <c r="D72" s="155">
        <f>SUMIFS('APHIS 71'!$V$15:$V$293,'APHIS 71'!$B$15:$B$293,"=FG", 'APHIS 71'!$C$15:$C$293,"=?")</f>
        <v>2</v>
      </c>
      <c r="E72" s="157">
        <f>SUMIFS('APHIS 71'!$V$15:$V$293,'APHIS 71'!$B$15:$B$293,"=FG", 'APHIS 71'!$C$15:$C$293,"=?")</f>
        <v>2</v>
      </c>
      <c r="F72" s="159">
        <f>SUMIFS('APHIS 71'!$V$15:$V$293,'APHIS 71'!$B$15:$B$293,"=FG", 'APHIS 71'!$C$15:$C$293,"=?")</f>
        <v>2</v>
      </c>
    </row>
    <row r="73" spans="1:6" ht="9" customHeight="1" x14ac:dyDescent="0.2">
      <c r="A73" s="164" t="s">
        <v>65</v>
      </c>
      <c r="B73" s="165"/>
      <c r="C73" s="166">
        <f>SUMIFS('APHIS 71'!$Y$15:$Y$293,'APHIS 71'!$B$15:$B$293,"=I", 'APHIS 71'!$A$15:$A$293,"=E")</f>
        <v>900</v>
      </c>
      <c r="D73" s="167"/>
      <c r="E73" s="169"/>
      <c r="F73" s="171"/>
    </row>
    <row r="74" spans="1:6" ht="9" customHeight="1" x14ac:dyDescent="0.2">
      <c r="A74" s="106"/>
      <c r="B74" s="107"/>
      <c r="C74" s="150">
        <f>SUMIFS('APHIS 71'!$V$15:$V$293,'APHIS 71'!$B$15:$B$293,"=FG", 'APHIS 71'!$C$15:$C$293,"=?")</f>
        <v>2</v>
      </c>
      <c r="D74" s="168"/>
      <c r="E74" s="170"/>
      <c r="F74" s="172"/>
    </row>
    <row r="75" spans="1:6" ht="9" customHeight="1" x14ac:dyDescent="0.2">
      <c r="A75" s="173" t="s">
        <v>66</v>
      </c>
      <c r="B75" s="174"/>
      <c r="C75" s="149">
        <f>SUMIFS('APHIS 71'!$AE$15:$AE$293,'APHIS 71'!$B$15:$B$293,"=I", 'APHIS 71'!$A$15:$A$293,"=E")</f>
        <v>450</v>
      </c>
      <c r="D75" s="176"/>
      <c r="E75" s="178"/>
      <c r="F75" s="180"/>
    </row>
    <row r="76" spans="1:6" ht="9" customHeight="1" thickBot="1" x14ac:dyDescent="0.25">
      <c r="A76" s="151"/>
      <c r="B76" s="175"/>
      <c r="C76" s="153">
        <f>SUMIFS('APHIS 71'!$V$15:$V$293,'APHIS 71'!$B$15:$B$293,"=FG", 'APHIS 71'!$C$15:$C$293,"=?")</f>
        <v>2</v>
      </c>
      <c r="D76" s="177"/>
      <c r="E76" s="179"/>
      <c r="F76" s="181"/>
    </row>
  </sheetData>
  <mergeCells count="196">
    <mergeCell ref="A75:A76"/>
    <mergeCell ref="B75:B76"/>
    <mergeCell ref="C75:C76"/>
    <mergeCell ref="D75:D76"/>
    <mergeCell ref="E75:E76"/>
    <mergeCell ref="F75:F76"/>
    <mergeCell ref="A73:A74"/>
    <mergeCell ref="B73:B74"/>
    <mergeCell ref="C73:C74"/>
    <mergeCell ref="D73:D74"/>
    <mergeCell ref="E73:E74"/>
    <mergeCell ref="F73:F74"/>
    <mergeCell ref="A60:A61"/>
    <mergeCell ref="B60:B61"/>
    <mergeCell ref="C60:C61"/>
    <mergeCell ref="D60:D61"/>
    <mergeCell ref="E60:E61"/>
    <mergeCell ref="F60:F61"/>
    <mergeCell ref="A58:A59"/>
    <mergeCell ref="B58:B59"/>
    <mergeCell ref="C58:C59"/>
    <mergeCell ref="D58:D59"/>
    <mergeCell ref="E58:E59"/>
    <mergeCell ref="F58:F59"/>
    <mergeCell ref="A45:A46"/>
    <mergeCell ref="B45:B46"/>
    <mergeCell ref="C45:C46"/>
    <mergeCell ref="D45:D46"/>
    <mergeCell ref="E45:E46"/>
    <mergeCell ref="F45:F46"/>
    <mergeCell ref="A43:A44"/>
    <mergeCell ref="B43:B44"/>
    <mergeCell ref="C43:C44"/>
    <mergeCell ref="D43:D44"/>
    <mergeCell ref="E43:E44"/>
    <mergeCell ref="F43:F44"/>
    <mergeCell ref="A28:A29"/>
    <mergeCell ref="B28:B29"/>
    <mergeCell ref="C28:C29"/>
    <mergeCell ref="D28:D29"/>
    <mergeCell ref="E28:E29"/>
    <mergeCell ref="F28:F29"/>
    <mergeCell ref="A30:A31"/>
    <mergeCell ref="B30:B31"/>
    <mergeCell ref="C30:C31"/>
    <mergeCell ref="D30:D31"/>
    <mergeCell ref="E30:E31"/>
    <mergeCell ref="F30:F31"/>
    <mergeCell ref="A71:A72"/>
    <mergeCell ref="B71:B72"/>
    <mergeCell ref="C71:C72"/>
    <mergeCell ref="D71:D72"/>
    <mergeCell ref="E71:E72"/>
    <mergeCell ref="F71:F72"/>
    <mergeCell ref="A69:A70"/>
    <mergeCell ref="B69:B70"/>
    <mergeCell ref="C69:C70"/>
    <mergeCell ref="D69:D70"/>
    <mergeCell ref="E69:E70"/>
    <mergeCell ref="F69:F70"/>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56:A57"/>
    <mergeCell ref="B56:B57"/>
    <mergeCell ref="C56:C57"/>
    <mergeCell ref="D56:D57"/>
    <mergeCell ref="E56:E57"/>
    <mergeCell ref="F56:F57"/>
    <mergeCell ref="A54:A55"/>
    <mergeCell ref="B54:B55"/>
    <mergeCell ref="C54:C55"/>
    <mergeCell ref="D54:D55"/>
    <mergeCell ref="E54:E55"/>
    <mergeCell ref="F54:F55"/>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41:A42"/>
    <mergeCell ref="B41:B42"/>
    <mergeCell ref="C41:C42"/>
    <mergeCell ref="D41:D42"/>
    <mergeCell ref="E41:E42"/>
    <mergeCell ref="F41:F42"/>
    <mergeCell ref="A39:A40"/>
    <mergeCell ref="B39:B40"/>
    <mergeCell ref="C39:C40"/>
    <mergeCell ref="D39:D40"/>
    <mergeCell ref="E39:E40"/>
    <mergeCell ref="F39:F40"/>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26:A27"/>
    <mergeCell ref="B26:B27"/>
    <mergeCell ref="C26:C27"/>
    <mergeCell ref="D26:D27"/>
    <mergeCell ref="E26:E27"/>
    <mergeCell ref="F26:F27"/>
    <mergeCell ref="A24:A25"/>
    <mergeCell ref="B24:B25"/>
    <mergeCell ref="C24:C25"/>
    <mergeCell ref="D24:D25"/>
    <mergeCell ref="E24:E25"/>
    <mergeCell ref="F24:F25"/>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13:A14"/>
    <mergeCell ref="B13:B14"/>
    <mergeCell ref="C13:C14"/>
    <mergeCell ref="D13:E13"/>
    <mergeCell ref="D14:E14"/>
    <mergeCell ref="A15:A16"/>
    <mergeCell ref="B15:B16"/>
    <mergeCell ref="C15:C16"/>
    <mergeCell ref="D15:E15"/>
    <mergeCell ref="D16:E16"/>
    <mergeCell ref="A9:A10"/>
    <mergeCell ref="B9:B10"/>
    <mergeCell ref="C9:C10"/>
    <mergeCell ref="D9:E9"/>
    <mergeCell ref="D10:E10"/>
    <mergeCell ref="A11:A12"/>
    <mergeCell ref="B11:B12"/>
    <mergeCell ref="C11:C12"/>
    <mergeCell ref="D11:E11"/>
    <mergeCell ref="D12:E12"/>
    <mergeCell ref="D6:E6"/>
    <mergeCell ref="A7:A8"/>
    <mergeCell ref="B7:B8"/>
    <mergeCell ref="C7:C8"/>
    <mergeCell ref="D7:E7"/>
    <mergeCell ref="D8:E8"/>
    <mergeCell ref="A1:A2"/>
    <mergeCell ref="B1:C2"/>
    <mergeCell ref="A3:A4"/>
    <mergeCell ref="B3:C4"/>
    <mergeCell ref="A5:A6"/>
    <mergeCell ref="B5:C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6F56B0-5585-4860-9B17-905871F43664}">
  <ds:schemaRefs>
    <ds:schemaRef ds:uri="http://schemas.microsoft.com/sharepoint/v3/contenttype/forms"/>
  </ds:schemaRefs>
</ds:datastoreItem>
</file>

<file path=customXml/itemProps2.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Harris, Sheniqua M - APHIS</cp:lastModifiedBy>
  <cp:lastPrinted>2020-02-28T17:25:24Z</cp:lastPrinted>
  <dcterms:created xsi:type="dcterms:W3CDTF">2002-09-24T19:35:59Z</dcterms:created>
  <dcterms:modified xsi:type="dcterms:W3CDTF">2021-03-08T16:15:45Z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