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heckCompatibility="1" defaultThemeVersion="124226"/>
  <mc:AlternateContent xmlns:mc="http://schemas.openxmlformats.org/markup-compatibility/2006">
    <mc:Choice Requires="x15">
      <x15ac:absPath xmlns:x15ac="http://schemas.microsoft.com/office/spreadsheetml/2010/11/ac" url="\\MDRDFS11\MRPBS - Marketing &amp; Regulatory Programs Business Services\ITD - Information Technology Division\IMC\ICS - VS\0332\0332 (2021)\IMB\"/>
    </mc:Choice>
  </mc:AlternateContent>
  <xr:revisionPtr revIDLastSave="0" documentId="13_ncr:1_{3E0F7D81-3A46-4DB9-B743-FD228D6BCC38}" xr6:coauthVersionLast="45" xr6:coauthVersionMax="45" xr10:uidLastSave="{00000000-0000-0000-0000-000000000000}"/>
  <bookViews>
    <workbookView xWindow="-120" yWindow="-120" windowWidth="29040" windowHeight="17640" tabRatio="431" xr2:uid="{00000000-000D-0000-FFFF-FFFF00000000}"/>
  </bookViews>
  <sheets>
    <sheet name="APHIS 71" sheetId="2" r:id="rId1"/>
    <sheet name="ROCIS Calculations" sheetId="5" r:id="rId2"/>
  </sheets>
  <definedNames>
    <definedName name="_xlnm.Print_Area" localSheetId="0">'APHIS 71'!$A$1:$AG$27</definedName>
    <definedName name="_xlnm.Print_Titles" localSheetId="0">'APHIS 71'!$13:$14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2" l="1"/>
  <c r="F11" i="2"/>
  <c r="AE29" i="2"/>
  <c r="AE28" i="2"/>
  <c r="AE27" i="2"/>
  <c r="AE26" i="2"/>
  <c r="AE25" i="2"/>
  <c r="AE24" i="2"/>
  <c r="AE23" i="2"/>
  <c r="AE22" i="2"/>
  <c r="AE21" i="2"/>
  <c r="AE20" i="2"/>
  <c r="AE19" i="2"/>
  <c r="AE18" i="2"/>
  <c r="AE17" i="2"/>
  <c r="AE16" i="2"/>
  <c r="O11" i="2" l="1"/>
  <c r="AE15" i="2"/>
  <c r="T11" i="2" l="1"/>
  <c r="B1" i="5"/>
  <c r="C73" i="5"/>
  <c r="C76" i="5"/>
  <c r="C74" i="5"/>
  <c r="C60" i="5"/>
  <c r="C58" i="5"/>
  <c r="C61" i="5"/>
  <c r="C59" i="5"/>
  <c r="C45" i="5"/>
  <c r="C43" i="5"/>
  <c r="C46" i="5"/>
  <c r="C44" i="5"/>
  <c r="C30" i="5"/>
  <c r="C31" i="5"/>
  <c r="C28" i="5"/>
  <c r="C29" i="5"/>
  <c r="F71" i="5"/>
  <c r="E71" i="5"/>
  <c r="C69" i="5"/>
  <c r="F72" i="5"/>
  <c r="E72" i="5"/>
  <c r="D72" i="5"/>
  <c r="F56" i="5"/>
  <c r="E56" i="5"/>
  <c r="C56" i="5"/>
  <c r="C54" i="5"/>
  <c r="F57" i="5"/>
  <c r="E57" i="5"/>
  <c r="D57" i="5"/>
  <c r="F41" i="5"/>
  <c r="D41" i="5"/>
  <c r="C39" i="5"/>
  <c r="F9" i="5"/>
  <c r="F42" i="5"/>
  <c r="E42" i="5"/>
  <c r="D42" i="5"/>
  <c r="F27" i="5"/>
  <c r="E26" i="5"/>
  <c r="E27" i="5"/>
  <c r="D27" i="5"/>
  <c r="C24" i="5"/>
  <c r="F15" i="5"/>
  <c r="C65" i="5" s="1"/>
  <c r="F14" i="5"/>
  <c r="F13" i="5"/>
  <c r="F12" i="5"/>
  <c r="F11" i="5"/>
  <c r="F10" i="5"/>
  <c r="F26" i="5"/>
  <c r="F8" i="5"/>
  <c r="C20" i="5" s="1"/>
  <c r="D26" i="5"/>
  <c r="C11" i="5"/>
  <c r="C7" i="5"/>
  <c r="C41" i="5"/>
  <c r="C75" i="5"/>
  <c r="E41" i="5"/>
  <c r="D56" i="5"/>
  <c r="C26" i="5" l="1"/>
  <c r="C71" i="5"/>
  <c r="D71" i="5"/>
  <c r="C13" i="5"/>
  <c r="C15" i="5" s="1"/>
  <c r="C50" i="5"/>
  <c r="C52" i="5" s="1"/>
  <c r="C67" i="5"/>
  <c r="C22" i="5"/>
  <c r="C35" i="5"/>
  <c r="C37" i="5" s="1"/>
  <c r="F16" i="5"/>
  <c r="C9" i="5"/>
  <c r="Y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Moxey, Joseph  - APHIS</author>
  </authors>
  <commentList>
    <comment ref="A3" authorId="0" shapeId="0" xr:uid="{00000000-0006-0000-0000-000001000000}">
      <text>
        <r>
          <rPr>
            <u/>
            <sz val="8"/>
            <color indexed="81"/>
            <rFont val="Arial"/>
            <family val="2"/>
          </rPr>
          <t>Enter one</t>
        </r>
        <r>
          <rPr>
            <sz val="8"/>
            <color indexed="81"/>
            <rFont val="Arial"/>
            <family val="2"/>
          </rPr>
          <t>:
Proposed rule
Final rule
New ICR
Renewal
Reinstatement</t>
        </r>
        <r>
          <rPr>
            <sz val="9"/>
            <color indexed="81"/>
            <rFont val="Tahoma"/>
            <family val="2"/>
          </rPr>
          <t xml:space="preserve">
</t>
        </r>
      </text>
    </comment>
    <comment ref="AB3" authorId="0" shapeId="0" xr:uid="{00000000-0006-0000-0000-000002000000}">
      <text>
        <r>
          <rPr>
            <sz val="8"/>
            <color indexed="81"/>
            <rFont val="Arial"/>
            <family val="2"/>
          </rPr>
          <t xml:space="preserve">Docket number assigned by RAD for  for 60-day public comment period Federal Register notice </t>
        </r>
      </text>
    </comment>
    <comment ref="AB5" authorId="0" shapeId="0" xr:uid="{00000000-0006-0000-0000-000003000000}">
      <text>
        <r>
          <rPr>
            <sz val="8"/>
            <color indexed="81"/>
            <rFont val="Arial"/>
            <family val="2"/>
          </rPr>
          <t>Citation for 60-day public comment period Federal Register notice (e.g., 84FR38333)</t>
        </r>
      </text>
    </comment>
    <comment ref="A10" authorId="0" shapeId="0" xr:uid="{00000000-0006-0000-0000-000004000000}">
      <text>
        <r>
          <rPr>
            <sz val="8"/>
            <color indexed="81"/>
            <rFont val="Arial"/>
            <family val="2"/>
          </rPr>
          <t>This is the sum of Part II, Column I, filtered to capture only first occurences as marked in Part II, Column C.</t>
        </r>
      </text>
    </comment>
    <comment ref="F10" authorId="0" shapeId="0" xr:uid="{00000000-0006-0000-0000-000005000000}">
      <text>
        <r>
          <rPr>
            <sz val="8"/>
            <color indexed="81"/>
            <rFont val="Arial"/>
            <family val="2"/>
          </rPr>
          <t>This is the sum of all entries in Part II, Column J.</t>
        </r>
      </text>
    </comment>
    <comment ref="K10" authorId="0" shapeId="0" xr:uid="{00000000-0006-0000-0000-000006000000}">
      <text>
        <r>
          <rPr>
            <sz val="8"/>
            <color indexed="81"/>
            <rFont val="Arial"/>
            <family val="2"/>
          </rPr>
          <t>Enter the estimated percentage of total responses that are submitted electronically</t>
        </r>
      </text>
    </comment>
    <comment ref="T10" authorId="0" shapeId="0" xr:uid="{00000000-0006-0000-0000-000007000000}">
      <text>
        <r>
          <rPr>
            <sz val="8"/>
            <color indexed="81"/>
            <rFont val="Arial"/>
            <family val="2"/>
          </rPr>
          <t>This is the sum of all entries in Part II, Column L.</t>
        </r>
      </text>
    </comment>
    <comment ref="AC10" authorId="0" shapeId="0" xr:uid="{00000000-0006-0000-0000-000008000000}">
      <text>
        <r>
          <rPr>
            <sz val="8"/>
            <color indexed="81"/>
            <rFont val="Arial"/>
            <family val="2"/>
          </rPr>
          <t>Enter the percentage of total business respondents that are small entities</t>
        </r>
      </text>
    </comment>
    <comment ref="A13" authorId="0" shapeId="0" xr:uid="{00000000-0006-0000-0000-000009000000}">
      <text>
        <r>
          <rPr>
            <sz val="8"/>
            <color indexed="81"/>
            <rFont val="Arial"/>
            <family val="2"/>
          </rPr>
          <t>" " - None.  Leave blank if there is no
       change to this activity.
E   - Estimate. The change is
       to the number of respondents,
       responses, or burden hours only.
D  - Discretionary. The change is
       a new activity, a reported
       violation, or a new respondent
       type or response time.
C  - Correction. The change is to
       capture and report a previous
       error of some type.</t>
        </r>
      </text>
    </comment>
    <comment ref="B13" authorId="0" shapeId="0" xr:uid="{00000000-0006-0000-0000-00000A000000}">
      <text>
        <r>
          <rPr>
            <u/>
            <sz val="8"/>
            <color indexed="81"/>
            <rFont val="Arial"/>
            <family val="2"/>
          </rPr>
          <t xml:space="preserve">Select only one group per line 
</t>
        </r>
        <r>
          <rPr>
            <sz val="8"/>
            <color indexed="81"/>
            <rFont val="Arial"/>
            <family val="2"/>
          </rPr>
          <t xml:space="preserve">(e.g., FG and S1 are two lines,
S1 and S2 are one line):
  FG - foreign government
  S1 - state government
  S2 - local government
  S3 - tribal government
  P1 - business
  P2 - farm
  P3 - non or not for profit
   I   - individual or household  </t>
        </r>
      </text>
    </comment>
    <comment ref="C13" authorId="0" shapeId="0" xr:uid="{00000000-0006-0000-0000-00000B000000}">
      <text>
        <r>
          <rPr>
            <sz val="8"/>
            <color indexed="81"/>
            <rFont val="Arial"/>
            <family val="2"/>
          </rPr>
          <t>Respondents should not be counted more than once in the total number of respondents. Place an "X" in this space to indicate this activity reflects a unique group of respondents in this ICR.</t>
        </r>
      </text>
    </comment>
    <comment ref="D13" authorId="0" shapeId="0" xr:uid="{00000000-0006-0000-0000-00000C000000}">
      <text>
        <r>
          <rPr>
            <u/>
            <sz val="8"/>
            <color indexed="81"/>
            <rFont val="Arial"/>
            <family val="2"/>
          </rPr>
          <t>Select only one per line</t>
        </r>
        <r>
          <rPr>
            <sz val="8"/>
            <color indexed="81"/>
            <rFont val="Arial"/>
            <family val="2"/>
          </rPr>
          <t>:
  I    - Reporting.  Information is received from the public via voice, document, or information system.
 R   - Recordkeeping. The respondent is required to maintain records for a prescribed period of time.
TP - Third Party Disclosure. The respondent is required to post information for the benefit of a third party (e.g., labels on product packages or quarantine signs at fairs).</t>
        </r>
      </text>
    </comment>
    <comment ref="H13" authorId="0" shapeId="0" xr:uid="{00000000-0006-0000-0000-00000D000000}">
      <text>
        <r>
          <rPr>
            <sz val="8"/>
            <color indexed="81"/>
            <rFont val="Arial"/>
            <family val="2"/>
          </rPr>
          <t>The title must be consistent from the previous submission to the current one, and between the APHIS 71 and the Supporting Statement. If the title has changed, insert another column to the right and title it "PREVIOUS TITLE".
If this activity is a discretionary change, enter (NEW) if this is a new activity, respondent type, or response time estimate; or (VIOLATION) if this is previously unreported activity.</t>
        </r>
      </text>
    </comment>
    <comment ref="P13" authorId="0" shapeId="0" xr:uid="{00000000-0006-0000-0000-00000E000000}">
      <text>
        <r>
          <rPr>
            <sz val="8"/>
            <color indexed="81"/>
            <rFont val="Arial"/>
            <family val="2"/>
          </rPr>
          <t>If there is a form associated with this activity, enter the form number (e.g., APHIS 123).  If the activity uses a form letter or something similar, enter "letter".  If the information is collected via an information system, enter the acronym for the information system (e.g., MITS).</t>
        </r>
      </text>
    </comment>
    <comment ref="S13" authorId="0" shapeId="0" xr:uid="{00000000-0006-0000-0000-00000F000000}">
      <text>
        <r>
          <rPr>
            <u/>
            <sz val="8"/>
            <color indexed="81"/>
            <rFont val="Arial"/>
            <family val="2"/>
          </rPr>
          <t>Enter all that apply if the collection instrument is a form</t>
        </r>
        <r>
          <rPr>
            <sz val="8"/>
            <color indexed="81"/>
            <rFont val="Arial"/>
            <family val="2"/>
          </rPr>
          <t xml:space="preserve">:
  Paper
  PDF
  Info System
</t>
        </r>
      </text>
    </comment>
    <comment ref="V13" authorId="0" shapeId="0" xr:uid="{00000000-0006-0000-0000-000010000000}">
      <text>
        <r>
          <rPr>
            <sz val="8"/>
            <color indexed="81"/>
            <rFont val="Arial"/>
            <family val="2"/>
          </rPr>
          <t>See the comment for Column C. Do not count respondents multiple times within the same activity. Each individual or household counts as one respondent, and each business or non-U.S. Federal government activity counts as one respondent.</t>
        </r>
      </text>
    </comment>
    <comment ref="Y13" authorId="0" shapeId="0" xr:uid="{00000000-0006-0000-0000-000011000000}">
      <text>
        <r>
          <rPr>
            <sz val="8"/>
            <color indexed="81"/>
            <rFont val="Arial"/>
            <family val="2"/>
          </rPr>
          <t>Each instance of the activity counts as one response regardless of the respondent type.
Each recordkeeper counts as one response.</t>
        </r>
      </text>
    </comment>
    <comment ref="AB13" authorId="0" shapeId="0" xr:uid="{00000000-0006-0000-0000-000012000000}">
      <text>
        <r>
          <rPr>
            <sz val="8"/>
            <color indexed="81"/>
            <rFont val="Arial"/>
            <family val="2"/>
          </rPr>
          <t>This entry should be the same as that entered in the OMB banner at the top of the form.
Times less than 1 hour should be calculated as number of minutes divided by 60 and listed to three decimal places.
For recordkeepers, enter the estimated average number of hours per year the recordkeeper will spend on this activity.</t>
        </r>
      </text>
    </comment>
  </commentList>
</comments>
</file>

<file path=xl/sharedStrings.xml><?xml version="1.0" encoding="utf-8"?>
<sst xmlns="http://schemas.openxmlformats.org/spreadsheetml/2006/main" count="182" uniqueCount="104">
  <si>
    <t>DATE PREPARED</t>
  </si>
  <si>
    <t>(A)</t>
  </si>
  <si>
    <t>(B)</t>
  </si>
  <si>
    <t>(C)</t>
  </si>
  <si>
    <t>(D)</t>
  </si>
  <si>
    <t>(E)</t>
  </si>
  <si>
    <t>(F)</t>
  </si>
  <si>
    <t>(G)</t>
  </si>
  <si>
    <t>(H)</t>
  </si>
  <si>
    <t>(I)</t>
  </si>
  <si>
    <t>(J)</t>
  </si>
  <si>
    <t>(K)</t>
  </si>
  <si>
    <t>TOTAL ANNUAL RESPONSES</t>
  </si>
  <si>
    <t>HOURS PER RESPONSE</t>
  </si>
  <si>
    <t>TITLE OF INFORMATION COLLECTION REQUEST</t>
  </si>
  <si>
    <t>TOTAL RESPONDENTS</t>
  </si>
  <si>
    <t>TOTAL BURDEN HOURS</t>
  </si>
  <si>
    <t>RESPONSES PER RESPONDENT</t>
  </si>
  <si>
    <t>TYPE OF CHANGE</t>
  </si>
  <si>
    <t>TYPE OF RESPONDENT</t>
  </si>
  <si>
    <t>TYPE OF REQUEST</t>
  </si>
  <si>
    <t>POINT OF CONTACT</t>
  </si>
  <si>
    <t>PART I - SUMMARY</t>
  </si>
  <si>
    <t>TYPE OF RESPONSE</t>
  </si>
  <si>
    <t>TELEPHONE NO.</t>
  </si>
  <si>
    <t>PART II - LIST OF ACTIVITIES</t>
  </si>
  <si>
    <t>FIRST OCCURENCE</t>
  </si>
  <si>
    <t>OMB CONTROL NO.</t>
  </si>
  <si>
    <t>FORM NO.</t>
  </si>
  <si>
    <t>% SMALL ENTITIES</t>
  </si>
  <si>
    <t>% ELECTRONIC</t>
  </si>
  <si>
    <t>FORMAT</t>
  </si>
  <si>
    <t>ACTIVITY DESCRIPTION                                                               (title, respondent type, and type of change if discretionary)</t>
  </si>
  <si>
    <t>AUTHORITY               (U.S.C., CFR, or Manual)</t>
  </si>
  <si>
    <t>(L)</t>
  </si>
  <si>
    <t>ESTIMATED HOURS PER RESPONSE               or                            ANNUAL HOURS PER RECORDKEEPER</t>
  </si>
  <si>
    <t>PUBLIC COMMENT DOCKET NO.</t>
  </si>
  <si>
    <t>FEDERAL REGISTER DATE</t>
  </si>
  <si>
    <t>FEDERAL REGISTER NOTICE</t>
  </si>
  <si>
    <t>Collection Number</t>
  </si>
  <si>
    <t>Expiration Date</t>
  </si>
  <si>
    <t>Formula Check for Information Collections</t>
  </si>
  <si>
    <t>Summary</t>
  </si>
  <si>
    <t>A = Respondents (given)</t>
  </si>
  <si>
    <t>B = Responses per Respondent</t>
  </si>
  <si>
    <t>C = Annual Responses (given)</t>
  </si>
  <si>
    <t>D = Total Burden Hours (given)</t>
  </si>
  <si>
    <t>Estimate of Burden (hours/ response)</t>
  </si>
  <si>
    <t>Individual</t>
  </si>
  <si>
    <t>Reporting</t>
  </si>
  <si>
    <t>Record Keeping</t>
  </si>
  <si>
    <t>3d Party</t>
  </si>
  <si>
    <t>Respondents</t>
  </si>
  <si>
    <t>Total</t>
  </si>
  <si>
    <t>S1, State Government</t>
  </si>
  <si>
    <t>FG, Foreign Government</t>
  </si>
  <si>
    <t>S2, Local Government</t>
  </si>
  <si>
    <t>S3, Tribal Government</t>
  </si>
  <si>
    <t>P1, Business</t>
  </si>
  <si>
    <t>P2, Farm</t>
  </si>
  <si>
    <t>P3, Non, Not-for-Profit</t>
  </si>
  <si>
    <t xml:space="preserve">  I , Individual or Household</t>
  </si>
  <si>
    <t>Private</t>
  </si>
  <si>
    <t>Foreign Government</t>
  </si>
  <si>
    <t>State, Local, Tribal Gov't</t>
  </si>
  <si>
    <t>E1 = Estimate Adjustments (Responses)</t>
  </si>
  <si>
    <t>E2 = Estimate Adjustments (Hours)</t>
  </si>
  <si>
    <t>ESTIMATED ANNUAL NUMBER OF RESPONDENTS            or                    RECORDKEEPERS</t>
  </si>
  <si>
    <t>ESTIMATED ANNUAL RESPONSES</t>
  </si>
  <si>
    <t>ESTIMATED ANNUAL BURDEN HOURS</t>
  </si>
  <si>
    <t>Question 12 calculations?</t>
  </si>
  <si>
    <t>Renewal</t>
  </si>
  <si>
    <t>None</t>
  </si>
  <si>
    <t>E</t>
  </si>
  <si>
    <t>P1</t>
  </si>
  <si>
    <t>X</t>
  </si>
  <si>
    <t>PDF</t>
  </si>
  <si>
    <t>04/30/2021</t>
  </si>
  <si>
    <t>Standardizing Phytosanitary Treatment Regulations:  Approval of Cold Treatment and Irradiation Facilities; Cold Treatment Schedules; Establishment of Fumigation and Cold Treatment Compliance Agreements</t>
  </si>
  <si>
    <t>I</t>
  </si>
  <si>
    <t>03/03/2021</t>
  </si>
  <si>
    <t>0579-0332</t>
  </si>
  <si>
    <t>Mr. Rory Carolan</t>
  </si>
  <si>
    <t>(301) 851-3558</t>
  </si>
  <si>
    <t>APHIS-2020-0103</t>
  </si>
  <si>
    <t>Vol. 85, No. 223 PG 78113</t>
  </si>
  <si>
    <t xml:space="preserve">Business Information  -   Drivers of Transport Vehicles (Business) </t>
  </si>
  <si>
    <t>88.4(a)(3)</t>
  </si>
  <si>
    <t>Owner/Shipper Certificate of Fitness to Travel to a Slaughter Facility    (Business)</t>
  </si>
  <si>
    <t>VS 10-13</t>
  </si>
  <si>
    <t>Owner/Shipper Certificate of Fitness to Travel to a Slaughter Facility    (Individual)</t>
  </si>
  <si>
    <t>FG</t>
  </si>
  <si>
    <t>Owner/Shipper Certificate of Fitness to Travel to a Slaughter Facility    (Foreign Government)</t>
  </si>
  <si>
    <t>Owner/Shipper Certificate of Fitness to Travel to a Slaughter Facility Continuation Sheet (Business)</t>
  </si>
  <si>
    <t>Owner/Shipper Certificate of Fitness to Travel to a Slaughter Facility Continuation Sheet (Individual)</t>
  </si>
  <si>
    <t>Owner/Shipper Certificate of Fitness to Travel to a Slaughter Facility Continuation Sheet  (Foreign Government)</t>
  </si>
  <si>
    <t>VS 10-13A</t>
  </si>
  <si>
    <t>Certificate of Veterinary Inspection (Business)</t>
  </si>
  <si>
    <t>R</t>
  </si>
  <si>
    <t>88.4(f)</t>
  </si>
  <si>
    <t>Recordkeeping (Business)</t>
  </si>
  <si>
    <t>88.4(a)(1)</t>
  </si>
  <si>
    <t>TP</t>
  </si>
  <si>
    <t xml:space="preserve">Application of backtags (Business)     (third party discolsure)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</si>
</sst>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
    <numFmt numFmtId="165" formatCode="#,##0.000"/>
    <numFmt numFmtId="169" formatCode="_(* #,##0_);_(* \(#,##0\);_(* &quot;-&quot;??_);_(@_)"/>
    <numFmt numFmtId="171" formatCode="_(* #,##0.000_);_(* \(#,##0.000\);_(* &quot;-&quot;??_);_(@_)"/>
    <numFmt numFmtId="172" formatCode="0000\-0000"/>
    <numFmt numFmtId="173" formatCode="_(* #,##0.00000_);_(* \(#,##0.00000\);_(* &quot;-&quot;??_);_(@_)"/>
  </numFmts>
  <fonts count="18" x14ac:knownFonts="1">
    <font>
      <sz val="10"/>
      <name val="Arial"/>
    </font>
    <font>
      <sz val="10"/>
      <name val="Arial"/>
      <family val="2"/>
    </font>
    <font>
      <sz val="9"/>
      <color indexed="81"/>
      <name val="Tahoma"/>
      <family val="2"/>
    </font>
    <font>
      <sz val="8"/>
      <color indexed="81"/>
      <name val="Arial"/>
      <family val="2"/>
    </font>
    <font>
      <u/>
      <sz val="8"/>
      <color indexed="81"/>
      <name val="Arial"/>
      <family val="2"/>
    </font>
    <font>
      <sz val="8"/>
      <name val="Arial"/>
      <family val="2"/>
    </font>
    <font>
      <sz val="6"/>
      <name val="Arial"/>
      <family val="2"/>
    </font>
    <font>
      <b/>
      <sz val="8"/>
      <name val="Arial"/>
      <family val="2"/>
    </font>
    <font>
      <sz val="9"/>
      <name val="Arial"/>
      <family val="2"/>
    </font>
    <font>
      <sz val="6"/>
      <name val="Times New Roman"/>
      <family val="1"/>
    </font>
    <font>
      <sz val="8"/>
      <color rgb="FFFF0000"/>
      <name val="Arial"/>
      <family val="2"/>
    </font>
    <font>
      <b/>
      <sz val="8"/>
      <color theme="1"/>
      <name val="Arial"/>
      <family val="2"/>
    </font>
    <font>
      <b/>
      <u/>
      <sz val="8"/>
      <color theme="1"/>
      <name val="Arial"/>
      <family val="2"/>
    </font>
    <font>
      <u/>
      <sz val="8"/>
      <name val="Arial"/>
      <family val="2"/>
    </font>
    <font>
      <sz val="7"/>
      <name val="Arial"/>
      <family val="2"/>
    </font>
    <font>
      <sz val="7"/>
      <color rgb="FFFF0000"/>
      <name val="Arial"/>
      <family val="2"/>
    </font>
    <font>
      <b/>
      <sz val="10"/>
      <name val="Arial"/>
      <family val="2"/>
    </font>
    <font>
      <sz val="8.5"/>
      <name val="Arial"/>
      <family val="2"/>
    </font>
  </fonts>
  <fills count="3">
    <fill>
      <patternFill patternType="none"/>
    </fill>
    <fill>
      <patternFill patternType="gray125"/>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182">
    <xf numFmtId="0" fontId="0" fillId="0" borderId="0" xfId="0"/>
    <xf numFmtId="0" fontId="6" fillId="0" borderId="1" xfId="0" applyFont="1" applyBorder="1" applyAlignment="1">
      <alignment horizontal="center" vertical="center" textRotation="90" wrapText="1"/>
    </xf>
    <xf numFmtId="0" fontId="5" fillId="0" borderId="0" xfId="0" applyFont="1" applyBorder="1" applyAlignment="1">
      <alignment horizontal="left" vertical="top"/>
    </xf>
    <xf numFmtId="0" fontId="1" fillId="0" borderId="0" xfId="0" applyFont="1" applyBorder="1" applyAlignment="1">
      <alignment horizontal="left" vertical="top"/>
    </xf>
    <xf numFmtId="0" fontId="9" fillId="0" borderId="0" xfId="0" applyFont="1" applyBorder="1" applyAlignment="1">
      <alignment horizontal="left" vertical="top"/>
    </xf>
    <xf numFmtId="0" fontId="5" fillId="0" borderId="0" xfId="0" applyFont="1" applyAlignment="1">
      <alignment horizontal="center" vertical="center"/>
    </xf>
    <xf numFmtId="0" fontId="5" fillId="0" borderId="0" xfId="0" applyFont="1" applyAlignment="1">
      <alignment vertical="center"/>
    </xf>
    <xf numFmtId="0" fontId="12" fillId="0" borderId="0" xfId="0" applyFont="1" applyAlignment="1">
      <alignment horizontal="left" vertical="center"/>
    </xf>
    <xf numFmtId="3" fontId="5" fillId="0" borderId="0" xfId="0" applyNumberFormat="1" applyFont="1" applyAlignment="1">
      <alignment vertical="center"/>
    </xf>
    <xf numFmtId="0" fontId="13" fillId="0" borderId="0" xfId="0" applyFont="1" applyAlignment="1">
      <alignment horizontal="center" vertical="center"/>
    </xf>
    <xf numFmtId="169" fontId="5" fillId="0" borderId="0" xfId="0" applyNumberFormat="1" applyFont="1" applyBorder="1" applyAlignment="1">
      <alignment vertical="center"/>
    </xf>
    <xf numFmtId="171" fontId="5" fillId="0" borderId="0" xfId="0" applyNumberFormat="1" applyFont="1" applyAlignment="1">
      <alignment vertical="center"/>
    </xf>
    <xf numFmtId="169" fontId="14" fillId="0" borderId="0" xfId="1" applyNumberFormat="1" applyFont="1" applyAlignment="1">
      <alignment vertical="center"/>
    </xf>
    <xf numFmtId="169" fontId="14" fillId="0" borderId="0" xfId="1" applyNumberFormat="1" applyFont="1" applyBorder="1" applyAlignment="1">
      <alignment vertical="center"/>
    </xf>
    <xf numFmtId="169" fontId="14" fillId="0" borderId="8" xfId="1" applyNumberFormat="1" applyFont="1" applyBorder="1" applyAlignment="1">
      <alignment vertical="center"/>
    </xf>
    <xf numFmtId="0" fontId="6" fillId="0" borderId="1" xfId="0" applyFont="1" applyBorder="1" applyAlignment="1">
      <alignment horizontal="center" vertical="center" wrapText="1"/>
    </xf>
    <xf numFmtId="0" fontId="5" fillId="0" borderId="3" xfId="0" applyFont="1" applyBorder="1" applyAlignment="1">
      <alignment horizontal="left" vertical="top"/>
    </xf>
    <xf numFmtId="0" fontId="10" fillId="0" borderId="0" xfId="0" applyFont="1" applyAlignment="1">
      <alignment vertical="center"/>
    </xf>
    <xf numFmtId="0" fontId="6" fillId="0" borderId="0" xfId="0" applyFont="1" applyBorder="1" applyAlignment="1">
      <alignment horizontal="left" vertical="center"/>
    </xf>
    <xf numFmtId="0" fontId="8" fillId="0" borderId="1" xfId="0" applyFont="1" applyBorder="1" applyAlignment="1">
      <alignment horizontal="center" vertical="center"/>
    </xf>
    <xf numFmtId="0" fontId="9" fillId="0" borderId="4" xfId="0" applyFont="1" applyBorder="1" applyAlignment="1">
      <alignment horizontal="left" vertical="top"/>
    </xf>
    <xf numFmtId="0" fontId="9" fillId="0" borderId="0" xfId="0" applyFont="1" applyBorder="1" applyAlignment="1" applyProtection="1">
      <alignment horizontal="left" vertical="top"/>
      <protection locked="0"/>
    </xf>
    <xf numFmtId="0" fontId="1" fillId="0" borderId="0" xfId="0" applyFont="1" applyBorder="1" applyAlignment="1">
      <alignment horizontal="left" vertical="top"/>
    </xf>
    <xf numFmtId="0" fontId="8"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49" fontId="17" fillId="0" borderId="10" xfId="0" applyNumberFormat="1"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 fillId="0" borderId="4" xfId="0" applyFont="1" applyBorder="1" applyAlignment="1">
      <alignment horizontal="left" vertical="top"/>
    </xf>
    <xf numFmtId="0" fontId="1" fillId="0" borderId="0" xfId="0" applyFont="1" applyBorder="1" applyAlignment="1">
      <alignment horizontal="left" vertical="top"/>
    </xf>
    <xf numFmtId="0" fontId="1" fillId="0" borderId="7" xfId="0" applyFont="1" applyBorder="1" applyAlignment="1">
      <alignment horizontal="left" vertical="top"/>
    </xf>
    <xf numFmtId="0" fontId="8" fillId="2" borderId="0"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5" fillId="0" borderId="4" xfId="0" applyFont="1" applyBorder="1" applyAlignment="1">
      <alignment horizontal="left" vertical="top"/>
    </xf>
    <xf numFmtId="0" fontId="5" fillId="0" borderId="6" xfId="0" applyFont="1" applyBorder="1" applyAlignment="1">
      <alignment horizontal="left" vertical="top"/>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3" fontId="16" fillId="0" borderId="6" xfId="0" applyNumberFormat="1"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9" fontId="16" fillId="2" borderId="6" xfId="0" applyNumberFormat="1"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3" fontId="8" fillId="0" borderId="1" xfId="0" applyNumberFormat="1" applyFont="1" applyBorder="1" applyAlignment="1">
      <alignment horizontal="center" vertical="center"/>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xf>
    <xf numFmtId="0" fontId="5" fillId="0" borderId="5" xfId="0" applyFont="1" applyBorder="1" applyAlignment="1">
      <alignment horizontal="left" vertical="top"/>
    </xf>
    <xf numFmtId="0" fontId="5" fillId="0" borderId="3" xfId="0" applyFont="1" applyBorder="1" applyAlignment="1">
      <alignment horizontal="left" vertical="top"/>
    </xf>
    <xf numFmtId="0" fontId="5" fillId="0" borderId="13" xfId="0" applyFont="1" applyBorder="1" applyAlignment="1">
      <alignment horizontal="left" vertical="top"/>
    </xf>
    <xf numFmtId="172" fontId="8" fillId="2" borderId="6" xfId="0" applyNumberFormat="1" applyFont="1" applyFill="1" applyBorder="1" applyAlignment="1">
      <alignment horizontal="center" vertical="center"/>
    </xf>
    <xf numFmtId="172" fontId="8" fillId="2" borderId="8" xfId="0" applyNumberFormat="1" applyFont="1" applyFill="1" applyBorder="1" applyAlignment="1">
      <alignment horizontal="center" vertical="center"/>
    </xf>
    <xf numFmtId="172" fontId="8" fillId="2" borderId="9" xfId="0" applyNumberFormat="1"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1" fontId="16" fillId="0" borderId="6" xfId="0" applyNumberFormat="1" applyFont="1" applyBorder="1" applyAlignment="1">
      <alignment horizontal="center" vertical="center"/>
    </xf>
    <xf numFmtId="1" fontId="16" fillId="0" borderId="8" xfId="0" applyNumberFormat="1" applyFont="1" applyBorder="1" applyAlignment="1">
      <alignment horizontal="center" vertical="center"/>
    </xf>
    <xf numFmtId="1" fontId="16" fillId="0" borderId="9" xfId="0" applyNumberFormat="1" applyFont="1" applyBorder="1" applyAlignment="1">
      <alignment horizontal="center" vertical="center"/>
    </xf>
    <xf numFmtId="3" fontId="16" fillId="0" borderId="6" xfId="0" applyNumberFormat="1"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49" fontId="8" fillId="2" borderId="6" xfId="0" applyNumberFormat="1" applyFont="1" applyFill="1" applyBorder="1" applyAlignment="1">
      <alignment horizontal="center" vertical="center"/>
    </xf>
    <xf numFmtId="49" fontId="8" fillId="2" borderId="8" xfId="0" applyNumberFormat="1" applyFont="1" applyFill="1" applyBorder="1" applyAlignment="1">
      <alignment horizontal="center" vertical="center"/>
    </xf>
    <xf numFmtId="49" fontId="8" fillId="2" borderId="9" xfId="0" applyNumberFormat="1" applyFont="1" applyFill="1" applyBorder="1" applyAlignment="1">
      <alignment horizontal="center" vertical="center"/>
    </xf>
    <xf numFmtId="0" fontId="8" fillId="2" borderId="6"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164" fontId="16" fillId="0" borderId="6" xfId="0" applyNumberFormat="1" applyFont="1" applyBorder="1" applyAlignment="1" applyProtection="1">
      <alignment horizontal="center" vertical="center"/>
      <protection locked="0"/>
    </xf>
    <xf numFmtId="164" fontId="16" fillId="0" borderId="8" xfId="0" applyNumberFormat="1" applyFont="1" applyBorder="1" applyAlignment="1" applyProtection="1">
      <alignment horizontal="center" vertical="center"/>
      <protection locked="0"/>
    </xf>
    <xf numFmtId="164" fontId="16" fillId="0" borderId="9" xfId="0" applyNumberFormat="1" applyFont="1" applyBorder="1" applyAlignment="1" applyProtection="1">
      <alignment horizontal="center" vertical="center"/>
      <protection locked="0"/>
    </xf>
    <xf numFmtId="14" fontId="8" fillId="2" borderId="6" xfId="0" applyNumberFormat="1" applyFont="1" applyFill="1" applyBorder="1" applyAlignment="1">
      <alignment horizontal="center" vertical="center"/>
    </xf>
    <xf numFmtId="0" fontId="5" fillId="0" borderId="5" xfId="0" applyFont="1" applyBorder="1" applyAlignment="1" applyProtection="1">
      <alignment horizontal="left" vertical="top"/>
      <protection locked="0"/>
    </xf>
    <xf numFmtId="0" fontId="5" fillId="0" borderId="3" xfId="0" applyFont="1" applyBorder="1" applyAlignment="1" applyProtection="1">
      <alignment horizontal="left" vertical="top"/>
      <protection locked="0"/>
    </xf>
    <xf numFmtId="0" fontId="5" fillId="0" borderId="13" xfId="0" applyFont="1" applyBorder="1" applyAlignment="1" applyProtection="1">
      <alignment horizontal="left" vertical="top"/>
      <protection locked="0"/>
    </xf>
    <xf numFmtId="0" fontId="5" fillId="0" borderId="5" xfId="0" applyFont="1" applyBorder="1" applyAlignment="1" applyProtection="1">
      <alignment horizontal="left" vertical="top"/>
    </xf>
    <xf numFmtId="0" fontId="5" fillId="0" borderId="3" xfId="0" applyFont="1" applyBorder="1" applyAlignment="1" applyProtection="1">
      <alignment horizontal="left" vertical="top"/>
    </xf>
    <xf numFmtId="0" fontId="5" fillId="0" borderId="13" xfId="0" applyFont="1" applyBorder="1" applyAlignment="1" applyProtection="1">
      <alignment horizontal="left" vertical="top"/>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165" fontId="8" fillId="0" borderId="1" xfId="0" applyNumberFormat="1" applyFont="1" applyBorder="1" applyAlignment="1">
      <alignment horizontal="center" vertical="center"/>
    </xf>
    <xf numFmtId="165" fontId="8" fillId="0" borderId="10" xfId="0" applyNumberFormat="1" applyFont="1" applyBorder="1" applyAlignment="1">
      <alignment horizontal="center" vertical="center"/>
    </xf>
    <xf numFmtId="165" fontId="8" fillId="0" borderId="11" xfId="0" applyNumberFormat="1" applyFont="1" applyBorder="1" applyAlignment="1">
      <alignment horizontal="center" vertical="center"/>
    </xf>
    <xf numFmtId="165" fontId="8" fillId="0" borderId="12" xfId="0" applyNumberFormat="1" applyFont="1" applyBorder="1" applyAlignment="1">
      <alignment horizontal="center" vertical="center"/>
    </xf>
    <xf numFmtId="0" fontId="8" fillId="0" borderId="1" xfId="0" applyFont="1" applyBorder="1" applyAlignment="1">
      <alignment horizontal="center" vertical="center"/>
    </xf>
    <xf numFmtId="49" fontId="17" fillId="0" borderId="11" xfId="0" applyNumberFormat="1" applyFont="1" applyBorder="1" applyAlignment="1">
      <alignment horizontal="left" vertical="center" wrapText="1"/>
    </xf>
    <xf numFmtId="49" fontId="17" fillId="0" borderId="12" xfId="0" applyNumberFormat="1" applyFont="1" applyBorder="1" applyAlignment="1">
      <alignment horizontal="left" vertical="center" wrapText="1"/>
    </xf>
    <xf numFmtId="0" fontId="13" fillId="0" borderId="31" xfId="0" applyFont="1" applyBorder="1" applyAlignment="1">
      <alignment horizontal="center" vertical="center"/>
    </xf>
    <xf numFmtId="0" fontId="13" fillId="0" borderId="0" xfId="0" applyFont="1" applyAlignment="1">
      <alignment horizontal="center" vertical="center"/>
    </xf>
    <xf numFmtId="0" fontId="5" fillId="0" borderId="14" xfId="0" applyFont="1" applyBorder="1" applyAlignment="1">
      <alignment horizontal="left" vertical="center"/>
    </xf>
    <xf numFmtId="0" fontId="14" fillId="0" borderId="30" xfId="0" applyFont="1" applyBorder="1" applyAlignment="1">
      <alignment horizontal="left" vertical="center"/>
    </xf>
    <xf numFmtId="0" fontId="14" fillId="0" borderId="1" xfId="0" applyFont="1" applyBorder="1" applyAlignment="1">
      <alignment horizontal="left" vertical="center"/>
    </xf>
    <xf numFmtId="169" fontId="5" fillId="2" borderId="26" xfId="1" applyNumberFormat="1" applyFont="1" applyFill="1" applyBorder="1" applyAlignment="1">
      <alignment horizontal="center" vertical="center"/>
    </xf>
    <xf numFmtId="169" fontId="5" fillId="2" borderId="17" xfId="1" applyNumberFormat="1" applyFont="1" applyFill="1" applyBorder="1" applyAlignment="1">
      <alignment horizontal="center"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14" fillId="0" borderId="31" xfId="0" applyFont="1" applyBorder="1" applyAlignment="1">
      <alignment horizontal="left" vertical="center"/>
    </xf>
    <xf numFmtId="0" fontId="14" fillId="0" borderId="0" xfId="0" applyFont="1" applyAlignment="1">
      <alignment horizontal="left" vertical="center"/>
    </xf>
    <xf numFmtId="0" fontId="11" fillId="0" borderId="23" xfId="0" applyFont="1" applyBorder="1" applyAlignment="1">
      <alignment horizontal="left" vertical="center"/>
    </xf>
    <xf numFmtId="0" fontId="11" fillId="0" borderId="14" xfId="0" applyFont="1" applyBorder="1" applyAlignment="1">
      <alignment horizontal="left" vertical="center"/>
    </xf>
    <xf numFmtId="1" fontId="10" fillId="0" borderId="24" xfId="0" applyNumberFormat="1" applyFont="1" applyBorder="1" applyAlignment="1">
      <alignment horizontal="center" vertical="center"/>
    </xf>
    <xf numFmtId="1" fontId="10" fillId="0" borderId="25" xfId="0" applyNumberFormat="1" applyFont="1" applyBorder="1" applyAlignment="1">
      <alignment horizontal="center" vertical="center"/>
    </xf>
    <xf numFmtId="1" fontId="10" fillId="0" borderId="6" xfId="0" applyNumberFormat="1" applyFont="1" applyBorder="1" applyAlignment="1">
      <alignment horizontal="center" vertical="center"/>
    </xf>
    <xf numFmtId="1" fontId="10" fillId="0" borderId="26"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26" xfId="0" applyNumberFormat="1" applyFont="1" applyBorder="1" applyAlignment="1">
      <alignment horizontal="center" vertical="center"/>
    </xf>
    <xf numFmtId="0" fontId="5" fillId="0" borderId="5" xfId="0" applyFont="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horizontal="center" vertical="center"/>
    </xf>
    <xf numFmtId="0" fontId="5" fillId="0" borderId="26" xfId="0" applyFont="1" applyBorder="1" applyAlignment="1">
      <alignment horizontal="center" vertical="center"/>
    </xf>
    <xf numFmtId="169" fontId="5" fillId="0" borderId="17" xfId="1" applyNumberFormat="1" applyFont="1" applyBorder="1" applyAlignment="1">
      <alignment horizontal="left" vertical="center"/>
    </xf>
    <xf numFmtId="0" fontId="5" fillId="0" borderId="32" xfId="0" applyFont="1" applyBorder="1" applyAlignment="1">
      <alignment horizontal="left" vertical="center"/>
    </xf>
    <xf numFmtId="0" fontId="14" fillId="0" borderId="33" xfId="0" applyFont="1" applyBorder="1" applyAlignment="1">
      <alignment horizontal="left" vertical="center"/>
    </xf>
    <xf numFmtId="0" fontId="14" fillId="0" borderId="34" xfId="0" applyFont="1" applyBorder="1" applyAlignment="1">
      <alignment horizontal="left" vertical="center"/>
    </xf>
    <xf numFmtId="173" fontId="5" fillId="0" borderId="36" xfId="1" applyNumberFormat="1" applyFont="1" applyBorder="1" applyAlignment="1">
      <alignment horizontal="left" vertical="center"/>
    </xf>
    <xf numFmtId="173" fontId="5" fillId="0" borderId="37" xfId="1" applyNumberFormat="1" applyFont="1" applyBorder="1" applyAlignment="1">
      <alignment horizontal="left" vertical="center"/>
    </xf>
    <xf numFmtId="0" fontId="15" fillId="0" borderId="31" xfId="0" applyFont="1" applyBorder="1" applyAlignment="1">
      <alignment horizontal="center" vertical="center"/>
    </xf>
    <xf numFmtId="0" fontId="15" fillId="0" borderId="0" xfId="0" applyFont="1" applyAlignment="1">
      <alignment vertical="center"/>
    </xf>
    <xf numFmtId="169" fontId="5" fillId="0" borderId="21" xfId="0" applyNumberFormat="1" applyFont="1" applyBorder="1" applyAlignment="1">
      <alignment horizontal="center" vertical="center"/>
    </xf>
    <xf numFmtId="173" fontId="5" fillId="0" borderId="17" xfId="0" applyNumberFormat="1" applyFont="1" applyBorder="1" applyAlignment="1">
      <alignment horizontal="left" vertical="center"/>
    </xf>
    <xf numFmtId="169" fontId="5" fillId="0" borderId="19" xfId="0" applyNumberFormat="1" applyFont="1" applyBorder="1" applyAlignment="1">
      <alignment horizontal="center" vertical="center"/>
    </xf>
    <xf numFmtId="169" fontId="5" fillId="0" borderId="1" xfId="0" applyNumberFormat="1"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1" xfId="0" applyFont="1" applyBorder="1" applyAlignment="1">
      <alignment horizontal="center" vertical="center" wrapText="1"/>
    </xf>
    <xf numFmtId="169" fontId="5" fillId="2" borderId="26" xfId="0" applyNumberFormat="1" applyFont="1" applyFill="1" applyBorder="1" applyAlignment="1">
      <alignment horizontal="center" vertical="center"/>
    </xf>
    <xf numFmtId="169" fontId="5" fillId="2" borderId="17" xfId="0" applyNumberFormat="1" applyFont="1" applyFill="1" applyBorder="1" applyAlignment="1">
      <alignment horizontal="center" vertical="center"/>
    </xf>
    <xf numFmtId="0" fontId="5" fillId="0" borderId="15" xfId="0" applyFont="1" applyBorder="1" applyAlignment="1">
      <alignment horizontal="left" vertical="center"/>
    </xf>
    <xf numFmtId="0" fontId="14" fillId="0" borderId="2" xfId="0" applyFont="1" applyBorder="1" applyAlignment="1">
      <alignment horizontal="left" vertical="center"/>
    </xf>
    <xf numFmtId="169" fontId="5" fillId="2" borderId="18" xfId="0" applyNumberFormat="1" applyFont="1" applyFill="1" applyBorder="1" applyAlignment="1">
      <alignment horizontal="center" vertical="center"/>
    </xf>
    <xf numFmtId="169" fontId="5" fillId="2" borderId="19" xfId="0" applyNumberFormat="1" applyFont="1" applyFill="1" applyBorder="1" applyAlignment="1">
      <alignment horizontal="right" vertical="center"/>
    </xf>
    <xf numFmtId="169" fontId="5" fillId="2" borderId="20" xfId="0" applyNumberFormat="1" applyFont="1" applyFill="1" applyBorder="1" applyAlignment="1">
      <alignment horizontal="right" vertical="center"/>
    </xf>
    <xf numFmtId="169" fontId="5" fillId="2" borderId="1" xfId="0" applyNumberFormat="1" applyFont="1" applyFill="1" applyBorder="1" applyAlignment="1">
      <alignment horizontal="right" vertical="center"/>
    </xf>
    <xf numFmtId="169" fontId="5" fillId="2" borderId="16" xfId="0" applyNumberFormat="1" applyFont="1" applyFill="1" applyBorder="1" applyAlignment="1">
      <alignment horizontal="right" vertical="center"/>
    </xf>
    <xf numFmtId="169" fontId="5" fillId="2" borderId="21" xfId="0" applyNumberFormat="1" applyFont="1" applyFill="1" applyBorder="1" applyAlignment="1">
      <alignment horizontal="right" vertical="center"/>
    </xf>
    <xf numFmtId="169" fontId="5" fillId="2" borderId="22" xfId="0" applyNumberFormat="1" applyFont="1" applyFill="1" applyBorder="1" applyAlignment="1">
      <alignment horizontal="right" vertical="center"/>
    </xf>
    <xf numFmtId="169" fontId="5" fillId="0" borderId="19" xfId="0" applyNumberFormat="1" applyFont="1" applyBorder="1" applyAlignment="1">
      <alignment horizontal="right" vertical="center"/>
    </xf>
    <xf numFmtId="169" fontId="5" fillId="0" borderId="1" xfId="0" applyNumberFormat="1" applyFont="1" applyBorder="1" applyAlignment="1">
      <alignment horizontal="right" vertical="center"/>
    </xf>
    <xf numFmtId="169" fontId="5" fillId="0" borderId="21" xfId="0" applyNumberFormat="1" applyFont="1" applyBorder="1" applyAlignment="1">
      <alignment horizontal="right" vertical="center"/>
    </xf>
    <xf numFmtId="171" fontId="5" fillId="0" borderId="17" xfId="0" applyNumberFormat="1" applyFont="1" applyBorder="1" applyAlignment="1">
      <alignment horizontal="left" vertical="center"/>
    </xf>
    <xf numFmtId="0" fontId="5" fillId="0" borderId="23" xfId="0" applyFont="1" applyBorder="1" applyAlignment="1">
      <alignment horizontal="left" vertical="center"/>
    </xf>
    <xf numFmtId="0" fontId="14" fillId="0" borderId="42" xfId="0" applyFont="1" applyBorder="1" applyAlignment="1">
      <alignment horizontal="left" vertical="center"/>
    </xf>
    <xf numFmtId="169" fontId="5" fillId="2" borderId="41" xfId="0" applyNumberFormat="1" applyFont="1" applyFill="1" applyBorder="1" applyAlignment="1">
      <alignment horizontal="center" vertical="center"/>
    </xf>
    <xf numFmtId="169" fontId="5" fillId="0" borderId="27" xfId="0" applyNumberFormat="1" applyFont="1" applyFill="1" applyBorder="1" applyAlignment="1">
      <alignment horizontal="right" vertical="center"/>
    </xf>
    <xf numFmtId="169" fontId="5" fillId="0" borderId="19" xfId="0" applyNumberFormat="1" applyFont="1" applyFill="1" applyBorder="1" applyAlignment="1">
      <alignment horizontal="right" vertical="center"/>
    </xf>
    <xf numFmtId="169" fontId="5" fillId="0" borderId="28" xfId="0" applyNumberFormat="1" applyFont="1" applyFill="1" applyBorder="1" applyAlignment="1">
      <alignment horizontal="right" vertical="center"/>
    </xf>
    <xf numFmtId="169" fontId="5" fillId="0" borderId="1" xfId="0" applyNumberFormat="1" applyFont="1" applyFill="1" applyBorder="1" applyAlignment="1">
      <alignment horizontal="right" vertical="center"/>
    </xf>
    <xf numFmtId="169" fontId="5" fillId="0" borderId="29" xfId="0" applyNumberFormat="1" applyFont="1" applyFill="1" applyBorder="1" applyAlignment="1">
      <alignment horizontal="right" vertical="center"/>
    </xf>
    <xf numFmtId="169" fontId="5" fillId="0" borderId="21" xfId="0" applyNumberFormat="1" applyFont="1" applyFill="1" applyBorder="1" applyAlignment="1">
      <alignment horizontal="right" vertical="center"/>
    </xf>
    <xf numFmtId="0" fontId="5" fillId="0" borderId="38" xfId="0" applyFont="1" applyBorder="1" applyAlignment="1">
      <alignment horizontal="left" vertical="center"/>
    </xf>
    <xf numFmtId="0" fontId="5" fillId="0" borderId="30" xfId="0" applyFont="1" applyBorder="1" applyAlignment="1">
      <alignment horizontal="left" vertical="center"/>
    </xf>
    <xf numFmtId="0" fontId="5" fillId="0" borderId="16" xfId="0" applyFont="1" applyBorder="1" applyAlignment="1">
      <alignment horizontal="left" vertical="center"/>
    </xf>
    <xf numFmtId="169" fontId="5" fillId="0" borderId="39" xfId="0" applyNumberFormat="1" applyFont="1" applyFill="1" applyBorder="1" applyAlignment="1">
      <alignment horizontal="right" vertical="center"/>
    </xf>
    <xf numFmtId="169" fontId="5" fillId="0" borderId="20" xfId="0" applyNumberFormat="1" applyFont="1" applyFill="1" applyBorder="1" applyAlignment="1">
      <alignment horizontal="right" vertical="center"/>
    </xf>
    <xf numFmtId="169" fontId="5" fillId="0" borderId="30" xfId="0" applyNumberFormat="1" applyFont="1" applyFill="1" applyBorder="1" applyAlignment="1">
      <alignment horizontal="right" vertical="center"/>
    </xf>
    <xf numFmtId="169" fontId="5" fillId="0" borderId="16" xfId="0" applyNumberFormat="1" applyFont="1" applyFill="1" applyBorder="1" applyAlignment="1">
      <alignment horizontal="right" vertical="center"/>
    </xf>
    <xf numFmtId="169" fontId="5" fillId="0" borderId="40" xfId="0" applyNumberFormat="1" applyFont="1" applyFill="1" applyBorder="1" applyAlignment="1">
      <alignment horizontal="right" vertical="center"/>
    </xf>
    <xf numFmtId="169" fontId="5" fillId="0" borderId="22" xfId="0" applyNumberFormat="1" applyFont="1" applyFill="1" applyBorder="1" applyAlignment="1">
      <alignment horizontal="right"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0"/>
  <sheetViews>
    <sheetView tabSelected="1" view="pageBreakPreview" zoomScale="200" zoomScaleNormal="100" zoomScaleSheetLayoutView="200" workbookViewId="0">
      <selection activeCell="AE20" sqref="AE20:AG20"/>
    </sheetView>
  </sheetViews>
  <sheetFormatPr defaultColWidth="9.140625" defaultRowHeight="8.25" x14ac:dyDescent="0.2"/>
  <cols>
    <col min="1" max="1" width="3.85546875" style="20" customWidth="1"/>
    <col min="2" max="32" width="3.85546875" style="4" customWidth="1"/>
    <col min="33" max="33" width="3.28515625" style="21" customWidth="1"/>
    <col min="34" max="16384" width="9.140625" style="4"/>
  </cols>
  <sheetData>
    <row r="1" spans="1:33" s="16" customFormat="1" ht="12" customHeight="1" x14ac:dyDescent="0.2">
      <c r="A1" s="62" t="s">
        <v>27</v>
      </c>
      <c r="B1" s="63"/>
      <c r="C1" s="63"/>
      <c r="D1" s="63"/>
      <c r="E1" s="64"/>
      <c r="F1" s="62" t="s">
        <v>14</v>
      </c>
      <c r="G1" s="63"/>
      <c r="H1" s="63"/>
      <c r="I1" s="63"/>
      <c r="J1" s="63"/>
      <c r="K1" s="63"/>
      <c r="L1" s="63"/>
      <c r="M1" s="63"/>
      <c r="N1" s="63"/>
      <c r="O1" s="63"/>
      <c r="P1" s="63"/>
      <c r="Q1" s="63"/>
      <c r="R1" s="63"/>
      <c r="S1" s="63"/>
      <c r="T1" s="63"/>
      <c r="U1" s="63"/>
      <c r="V1" s="63"/>
      <c r="W1" s="63"/>
      <c r="X1" s="63"/>
      <c r="Y1" s="63"/>
      <c r="Z1" s="63"/>
      <c r="AA1" s="64"/>
      <c r="AB1" s="62" t="s">
        <v>0</v>
      </c>
      <c r="AC1" s="63"/>
      <c r="AD1" s="63"/>
      <c r="AE1" s="63"/>
      <c r="AF1" s="63"/>
      <c r="AG1" s="64"/>
    </row>
    <row r="2" spans="1:33" s="2" customFormat="1" ht="15" customHeight="1" x14ac:dyDescent="0.2">
      <c r="A2" s="65" t="s">
        <v>81</v>
      </c>
      <c r="B2" s="66"/>
      <c r="C2" s="66"/>
      <c r="D2" s="66"/>
      <c r="E2" s="67"/>
      <c r="F2" s="38"/>
      <c r="G2" s="39"/>
      <c r="H2" s="39"/>
      <c r="I2" s="39"/>
      <c r="J2" s="39"/>
      <c r="K2" s="39"/>
      <c r="L2" s="39"/>
      <c r="M2" s="39"/>
      <c r="N2" s="39"/>
      <c r="O2" s="39"/>
      <c r="P2" s="39"/>
      <c r="Q2" s="39"/>
      <c r="R2" s="39"/>
      <c r="S2" s="39"/>
      <c r="T2" s="39"/>
      <c r="U2" s="39"/>
      <c r="V2" s="39"/>
      <c r="W2" s="39"/>
      <c r="X2" s="39"/>
      <c r="Y2" s="39"/>
      <c r="Z2" s="39"/>
      <c r="AA2" s="40"/>
      <c r="AB2" s="77" t="s">
        <v>80</v>
      </c>
      <c r="AC2" s="78"/>
      <c r="AD2" s="78"/>
      <c r="AE2" s="78"/>
      <c r="AF2" s="78"/>
      <c r="AG2" s="79"/>
    </row>
    <row r="3" spans="1:33" s="2" customFormat="1" ht="12" customHeight="1" x14ac:dyDescent="0.2">
      <c r="A3" s="62" t="s">
        <v>20</v>
      </c>
      <c r="B3" s="63"/>
      <c r="C3" s="63"/>
      <c r="D3" s="63"/>
      <c r="E3" s="64"/>
      <c r="F3" s="45"/>
      <c r="G3" s="41" t="s">
        <v>78</v>
      </c>
      <c r="H3" s="41"/>
      <c r="I3" s="41"/>
      <c r="J3" s="41"/>
      <c r="K3" s="41"/>
      <c r="L3" s="41"/>
      <c r="M3" s="41"/>
      <c r="N3" s="41"/>
      <c r="O3" s="41"/>
      <c r="P3" s="41"/>
      <c r="Q3" s="41"/>
      <c r="R3" s="41"/>
      <c r="S3" s="41"/>
      <c r="T3" s="41"/>
      <c r="U3" s="41"/>
      <c r="V3" s="41"/>
      <c r="W3" s="41"/>
      <c r="X3" s="41"/>
      <c r="Y3" s="41"/>
      <c r="Z3" s="41"/>
      <c r="AA3" s="42"/>
      <c r="AB3" s="90" t="s">
        <v>36</v>
      </c>
      <c r="AC3" s="91"/>
      <c r="AD3" s="91"/>
      <c r="AE3" s="91"/>
      <c r="AF3" s="91"/>
      <c r="AG3" s="92"/>
    </row>
    <row r="4" spans="1:33" s="2" customFormat="1" ht="15" customHeight="1" x14ac:dyDescent="0.2">
      <c r="A4" s="68" t="s">
        <v>71</v>
      </c>
      <c r="B4" s="69"/>
      <c r="C4" s="69"/>
      <c r="D4" s="69"/>
      <c r="E4" s="70"/>
      <c r="F4" s="45"/>
      <c r="G4" s="41"/>
      <c r="H4" s="41"/>
      <c r="I4" s="41"/>
      <c r="J4" s="41"/>
      <c r="K4" s="41"/>
      <c r="L4" s="41"/>
      <c r="M4" s="41"/>
      <c r="N4" s="41"/>
      <c r="O4" s="41"/>
      <c r="P4" s="41"/>
      <c r="Q4" s="41"/>
      <c r="R4" s="41"/>
      <c r="S4" s="41"/>
      <c r="T4" s="41"/>
      <c r="U4" s="41"/>
      <c r="V4" s="41"/>
      <c r="W4" s="41"/>
      <c r="X4" s="41"/>
      <c r="Y4" s="41"/>
      <c r="Z4" s="41"/>
      <c r="AA4" s="42"/>
      <c r="AB4" s="80" t="s">
        <v>84</v>
      </c>
      <c r="AC4" s="81"/>
      <c r="AD4" s="81"/>
      <c r="AE4" s="81"/>
      <c r="AF4" s="81"/>
      <c r="AG4" s="82"/>
    </row>
    <row r="5" spans="1:33" s="2" customFormat="1" ht="12" customHeight="1" x14ac:dyDescent="0.2">
      <c r="A5" s="62" t="s">
        <v>21</v>
      </c>
      <c r="B5" s="63"/>
      <c r="C5" s="63"/>
      <c r="D5" s="63"/>
      <c r="E5" s="64"/>
      <c r="F5" s="45"/>
      <c r="G5" s="41"/>
      <c r="H5" s="41"/>
      <c r="I5" s="41"/>
      <c r="J5" s="41"/>
      <c r="K5" s="41"/>
      <c r="L5" s="41"/>
      <c r="M5" s="41"/>
      <c r="N5" s="41"/>
      <c r="O5" s="41"/>
      <c r="P5" s="41"/>
      <c r="Q5" s="41"/>
      <c r="R5" s="41"/>
      <c r="S5" s="41"/>
      <c r="T5" s="41"/>
      <c r="U5" s="41"/>
      <c r="V5" s="41"/>
      <c r="W5" s="41"/>
      <c r="X5" s="41"/>
      <c r="Y5" s="41"/>
      <c r="Z5" s="41"/>
      <c r="AA5" s="42"/>
      <c r="AB5" s="87" t="s">
        <v>38</v>
      </c>
      <c r="AC5" s="88"/>
      <c r="AD5" s="88"/>
      <c r="AE5" s="88"/>
      <c r="AF5" s="88"/>
      <c r="AG5" s="89"/>
    </row>
    <row r="6" spans="1:33" s="2" customFormat="1" ht="15" customHeight="1" x14ac:dyDescent="0.2">
      <c r="A6" s="68" t="s">
        <v>82</v>
      </c>
      <c r="B6" s="69"/>
      <c r="C6" s="69"/>
      <c r="D6" s="69"/>
      <c r="E6" s="70"/>
      <c r="F6" s="45"/>
      <c r="G6" s="41"/>
      <c r="H6" s="41"/>
      <c r="I6" s="41"/>
      <c r="J6" s="41"/>
      <c r="K6" s="41"/>
      <c r="L6" s="41"/>
      <c r="M6" s="41"/>
      <c r="N6" s="41"/>
      <c r="O6" s="41"/>
      <c r="P6" s="41"/>
      <c r="Q6" s="41"/>
      <c r="R6" s="41"/>
      <c r="S6" s="41"/>
      <c r="T6" s="41"/>
      <c r="U6" s="41"/>
      <c r="V6" s="41"/>
      <c r="W6" s="41"/>
      <c r="X6" s="41"/>
      <c r="Y6" s="41"/>
      <c r="Z6" s="41"/>
      <c r="AA6" s="42"/>
      <c r="AB6" s="68" t="s">
        <v>85</v>
      </c>
      <c r="AC6" s="69"/>
      <c r="AD6" s="69"/>
      <c r="AE6" s="69"/>
      <c r="AF6" s="69"/>
      <c r="AG6" s="70"/>
    </row>
    <row r="7" spans="1:33" s="2" customFormat="1" ht="12" customHeight="1" x14ac:dyDescent="0.2">
      <c r="A7" s="62" t="s">
        <v>24</v>
      </c>
      <c r="B7" s="63"/>
      <c r="C7" s="63"/>
      <c r="D7" s="63"/>
      <c r="E7" s="64"/>
      <c r="F7" s="45"/>
      <c r="G7" s="41"/>
      <c r="H7" s="41"/>
      <c r="I7" s="41"/>
      <c r="J7" s="41"/>
      <c r="K7" s="41"/>
      <c r="L7" s="41"/>
      <c r="M7" s="41"/>
      <c r="N7" s="41"/>
      <c r="O7" s="41"/>
      <c r="P7" s="41"/>
      <c r="Q7" s="41"/>
      <c r="R7" s="41"/>
      <c r="S7" s="41"/>
      <c r="T7" s="41"/>
      <c r="U7" s="41"/>
      <c r="V7" s="41"/>
      <c r="W7" s="41"/>
      <c r="X7" s="41"/>
      <c r="Y7" s="41"/>
      <c r="Z7" s="41"/>
      <c r="AA7" s="42"/>
      <c r="AB7" s="62" t="s">
        <v>37</v>
      </c>
      <c r="AC7" s="63"/>
      <c r="AD7" s="63"/>
      <c r="AE7" s="63"/>
      <c r="AF7" s="63"/>
      <c r="AG7" s="64"/>
    </row>
    <row r="8" spans="1:33" s="2" customFormat="1" ht="15" customHeight="1" x14ac:dyDescent="0.2">
      <c r="A8" s="68" t="s">
        <v>83</v>
      </c>
      <c r="B8" s="69"/>
      <c r="C8" s="69"/>
      <c r="D8" s="69"/>
      <c r="E8" s="70"/>
      <c r="F8" s="46"/>
      <c r="G8" s="43"/>
      <c r="H8" s="43"/>
      <c r="I8" s="43"/>
      <c r="J8" s="43"/>
      <c r="K8" s="43"/>
      <c r="L8" s="43"/>
      <c r="M8" s="43"/>
      <c r="N8" s="43"/>
      <c r="O8" s="43"/>
      <c r="P8" s="43"/>
      <c r="Q8" s="43"/>
      <c r="R8" s="43"/>
      <c r="S8" s="43"/>
      <c r="T8" s="43"/>
      <c r="U8" s="43"/>
      <c r="V8" s="43"/>
      <c r="W8" s="43"/>
      <c r="X8" s="43"/>
      <c r="Y8" s="43"/>
      <c r="Z8" s="43"/>
      <c r="AA8" s="44"/>
      <c r="AB8" s="86">
        <v>44168</v>
      </c>
      <c r="AC8" s="69"/>
      <c r="AD8" s="69"/>
      <c r="AE8" s="69"/>
      <c r="AF8" s="69"/>
      <c r="AG8" s="70"/>
    </row>
    <row r="9" spans="1:33" s="2" customFormat="1" ht="15" customHeight="1" x14ac:dyDescent="0.2">
      <c r="A9" s="26" t="s">
        <v>22</v>
      </c>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8"/>
    </row>
    <row r="10" spans="1:33" s="18" customFormat="1" ht="12" customHeight="1" x14ac:dyDescent="0.2">
      <c r="A10" s="47" t="s">
        <v>15</v>
      </c>
      <c r="B10" s="48"/>
      <c r="C10" s="48"/>
      <c r="D10" s="48"/>
      <c r="E10" s="49"/>
      <c r="F10" s="47" t="s">
        <v>12</v>
      </c>
      <c r="G10" s="48"/>
      <c r="H10" s="48"/>
      <c r="I10" s="48"/>
      <c r="J10" s="49"/>
      <c r="K10" s="47" t="s">
        <v>30</v>
      </c>
      <c r="L10" s="48"/>
      <c r="M10" s="48"/>
      <c r="N10" s="49"/>
      <c r="O10" s="47" t="s">
        <v>17</v>
      </c>
      <c r="P10" s="48"/>
      <c r="Q10" s="48"/>
      <c r="R10" s="48"/>
      <c r="S10" s="49"/>
      <c r="T10" s="47" t="s">
        <v>16</v>
      </c>
      <c r="U10" s="48"/>
      <c r="V10" s="48"/>
      <c r="W10" s="48"/>
      <c r="X10" s="49"/>
      <c r="Y10" s="47" t="s">
        <v>13</v>
      </c>
      <c r="Z10" s="48"/>
      <c r="AA10" s="48"/>
      <c r="AB10" s="49"/>
      <c r="AC10" s="47" t="s">
        <v>29</v>
      </c>
      <c r="AD10" s="48"/>
      <c r="AE10" s="48"/>
      <c r="AF10" s="48"/>
      <c r="AG10" s="49"/>
    </row>
    <row r="11" spans="1:33" s="2" customFormat="1" ht="18" customHeight="1" x14ac:dyDescent="0.2">
      <c r="A11" s="50">
        <f>SUMIF(C15:C49,"*x*",V15:V49)</f>
        <v>332</v>
      </c>
      <c r="B11" s="51"/>
      <c r="C11" s="51"/>
      <c r="D11" s="51"/>
      <c r="E11" s="52"/>
      <c r="F11" s="50">
        <f>SUM(Y15:Y49)</f>
        <v>18500</v>
      </c>
      <c r="G11" s="51"/>
      <c r="H11" s="51"/>
      <c r="I11" s="51"/>
      <c r="J11" s="52"/>
      <c r="K11" s="53">
        <v>0.6</v>
      </c>
      <c r="L11" s="54"/>
      <c r="M11" s="54"/>
      <c r="N11" s="55"/>
      <c r="O11" s="71">
        <f>F11/A11</f>
        <v>55.722891566265062</v>
      </c>
      <c r="P11" s="72"/>
      <c r="Q11" s="72"/>
      <c r="R11" s="72"/>
      <c r="S11" s="73"/>
      <c r="T11" s="74">
        <f>SUM(AE15:AE49)</f>
        <v>8608</v>
      </c>
      <c r="U11" s="75"/>
      <c r="V11" s="75"/>
      <c r="W11" s="75"/>
      <c r="X11" s="76"/>
      <c r="Y11" s="83">
        <f>T11/F11</f>
        <v>0.4652972972972973</v>
      </c>
      <c r="Z11" s="84"/>
      <c r="AA11" s="84"/>
      <c r="AB11" s="85"/>
      <c r="AC11" s="53">
        <v>0.7</v>
      </c>
      <c r="AD11" s="54"/>
      <c r="AE11" s="54"/>
      <c r="AF11" s="54"/>
      <c r="AG11" s="55"/>
    </row>
    <row r="12" spans="1:33" s="2" customFormat="1" ht="15" customHeight="1" x14ac:dyDescent="0.2">
      <c r="A12" s="26" t="s">
        <v>25</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8"/>
    </row>
    <row r="13" spans="1:33" s="18" customFormat="1" ht="75" customHeight="1" x14ac:dyDescent="0.2">
      <c r="A13" s="1" t="s">
        <v>18</v>
      </c>
      <c r="B13" s="1" t="s">
        <v>19</v>
      </c>
      <c r="C13" s="1" t="s">
        <v>26</v>
      </c>
      <c r="D13" s="1" t="s">
        <v>23</v>
      </c>
      <c r="E13" s="60" t="s">
        <v>33</v>
      </c>
      <c r="F13" s="60"/>
      <c r="G13" s="60"/>
      <c r="H13" s="61" t="s">
        <v>32</v>
      </c>
      <c r="I13" s="61"/>
      <c r="J13" s="61"/>
      <c r="K13" s="61"/>
      <c r="L13" s="61"/>
      <c r="M13" s="61"/>
      <c r="N13" s="61"/>
      <c r="O13" s="61"/>
      <c r="P13" s="61" t="s">
        <v>28</v>
      </c>
      <c r="Q13" s="61"/>
      <c r="R13" s="61"/>
      <c r="S13" s="61" t="s">
        <v>31</v>
      </c>
      <c r="T13" s="61"/>
      <c r="U13" s="61"/>
      <c r="V13" s="61" t="s">
        <v>67</v>
      </c>
      <c r="W13" s="61"/>
      <c r="X13" s="61"/>
      <c r="Y13" s="61" t="s">
        <v>68</v>
      </c>
      <c r="Z13" s="61"/>
      <c r="AA13" s="61"/>
      <c r="AB13" s="61" t="s">
        <v>35</v>
      </c>
      <c r="AC13" s="61"/>
      <c r="AD13" s="61"/>
      <c r="AE13" s="61" t="s">
        <v>69</v>
      </c>
      <c r="AF13" s="61"/>
      <c r="AG13" s="61"/>
    </row>
    <row r="14" spans="1:33" s="18" customFormat="1" ht="12" customHeight="1" x14ac:dyDescent="0.2">
      <c r="A14" s="15" t="s">
        <v>1</v>
      </c>
      <c r="B14" s="15" t="s">
        <v>2</v>
      </c>
      <c r="C14" s="15" t="s">
        <v>3</v>
      </c>
      <c r="D14" s="15" t="s">
        <v>4</v>
      </c>
      <c r="E14" s="35" t="s">
        <v>5</v>
      </c>
      <c r="F14" s="36"/>
      <c r="G14" s="37"/>
      <c r="H14" s="57" t="s">
        <v>6</v>
      </c>
      <c r="I14" s="58"/>
      <c r="J14" s="58"/>
      <c r="K14" s="58"/>
      <c r="L14" s="58"/>
      <c r="M14" s="58"/>
      <c r="N14" s="58"/>
      <c r="O14" s="59"/>
      <c r="P14" s="57" t="s">
        <v>7</v>
      </c>
      <c r="Q14" s="58"/>
      <c r="R14" s="59"/>
      <c r="S14" s="57" t="s">
        <v>8</v>
      </c>
      <c r="T14" s="58"/>
      <c r="U14" s="59"/>
      <c r="V14" s="57" t="s">
        <v>9</v>
      </c>
      <c r="W14" s="58"/>
      <c r="X14" s="59"/>
      <c r="Y14" s="57" t="s">
        <v>10</v>
      </c>
      <c r="Z14" s="58"/>
      <c r="AA14" s="59"/>
      <c r="AB14" s="57" t="s">
        <v>11</v>
      </c>
      <c r="AC14" s="58"/>
      <c r="AD14" s="59"/>
      <c r="AE14" s="57" t="s">
        <v>34</v>
      </c>
      <c r="AF14" s="58"/>
      <c r="AG14" s="59"/>
    </row>
    <row r="15" spans="1:33" s="3" customFormat="1" ht="40.5" customHeight="1" x14ac:dyDescent="0.2">
      <c r="A15" s="19" t="s">
        <v>73</v>
      </c>
      <c r="B15" s="19" t="s">
        <v>74</v>
      </c>
      <c r="C15" s="19" t="s">
        <v>75</v>
      </c>
      <c r="D15" s="19" t="s">
        <v>79</v>
      </c>
      <c r="E15" s="29">
        <v>88.2</v>
      </c>
      <c r="F15" s="30"/>
      <c r="G15" s="31"/>
      <c r="H15" s="32" t="s">
        <v>86</v>
      </c>
      <c r="I15" s="33"/>
      <c r="J15" s="33"/>
      <c r="K15" s="33"/>
      <c r="L15" s="33"/>
      <c r="M15" s="33"/>
      <c r="N15" s="33"/>
      <c r="O15" s="34"/>
      <c r="P15" s="93" t="s">
        <v>72</v>
      </c>
      <c r="Q15" s="94"/>
      <c r="R15" s="95"/>
      <c r="S15" s="96"/>
      <c r="T15" s="96"/>
      <c r="U15" s="96"/>
      <c r="V15" s="56">
        <v>100</v>
      </c>
      <c r="W15" s="56"/>
      <c r="X15" s="56"/>
      <c r="Y15" s="56">
        <v>100</v>
      </c>
      <c r="Z15" s="56"/>
      <c r="AA15" s="56"/>
      <c r="AB15" s="97">
        <v>0.03</v>
      </c>
      <c r="AC15" s="97"/>
      <c r="AD15" s="97"/>
      <c r="AE15" s="56">
        <f>ROUNDUP(Y15*AB15,0)</f>
        <v>3</v>
      </c>
      <c r="AF15" s="56"/>
      <c r="AG15" s="56"/>
    </row>
    <row r="16" spans="1:33" s="3" customFormat="1" ht="40.5" customHeight="1" x14ac:dyDescent="0.2">
      <c r="A16" s="19" t="s">
        <v>73</v>
      </c>
      <c r="B16" s="19" t="s">
        <v>74</v>
      </c>
      <c r="C16" s="19"/>
      <c r="D16" s="19" t="s">
        <v>79</v>
      </c>
      <c r="E16" s="29" t="s">
        <v>87</v>
      </c>
      <c r="F16" s="30"/>
      <c r="G16" s="31"/>
      <c r="H16" s="32" t="s">
        <v>88</v>
      </c>
      <c r="I16" s="33"/>
      <c r="J16" s="33"/>
      <c r="K16" s="33"/>
      <c r="L16" s="33"/>
      <c r="M16" s="33"/>
      <c r="N16" s="33"/>
      <c r="O16" s="34"/>
      <c r="P16" s="93" t="s">
        <v>89</v>
      </c>
      <c r="Q16" s="94"/>
      <c r="R16" s="95"/>
      <c r="S16" s="96" t="s">
        <v>76</v>
      </c>
      <c r="T16" s="96"/>
      <c r="U16" s="96"/>
      <c r="V16" s="56">
        <v>170</v>
      </c>
      <c r="W16" s="56"/>
      <c r="X16" s="56"/>
      <c r="Y16" s="56">
        <v>2550</v>
      </c>
      <c r="Z16" s="56"/>
      <c r="AA16" s="56"/>
      <c r="AB16" s="97">
        <v>0.5</v>
      </c>
      <c r="AC16" s="97"/>
      <c r="AD16" s="97"/>
      <c r="AE16" s="56">
        <f>ROUNDUP(Y16*AB16,0)</f>
        <v>1275</v>
      </c>
      <c r="AF16" s="56"/>
      <c r="AG16" s="56"/>
    </row>
    <row r="17" spans="1:33" s="22" customFormat="1" ht="40.5" customHeight="1" x14ac:dyDescent="0.2">
      <c r="A17" s="23" t="s">
        <v>73</v>
      </c>
      <c r="B17" s="23" t="s">
        <v>79</v>
      </c>
      <c r="C17" s="23" t="s">
        <v>75</v>
      </c>
      <c r="D17" s="23" t="s">
        <v>79</v>
      </c>
      <c r="E17" s="29" t="s">
        <v>87</v>
      </c>
      <c r="F17" s="30"/>
      <c r="G17" s="31"/>
      <c r="H17" s="32" t="s">
        <v>90</v>
      </c>
      <c r="I17" s="33"/>
      <c r="J17" s="33"/>
      <c r="K17" s="33"/>
      <c r="L17" s="33"/>
      <c r="M17" s="33"/>
      <c r="N17" s="33"/>
      <c r="O17" s="34"/>
      <c r="P17" s="93" t="s">
        <v>89</v>
      </c>
      <c r="Q17" s="94"/>
      <c r="R17" s="95"/>
      <c r="S17" s="96" t="s">
        <v>76</v>
      </c>
      <c r="T17" s="96"/>
      <c r="U17" s="96"/>
      <c r="V17" s="56">
        <v>30</v>
      </c>
      <c r="W17" s="56"/>
      <c r="X17" s="56"/>
      <c r="Y17" s="56">
        <v>450</v>
      </c>
      <c r="Z17" s="56"/>
      <c r="AA17" s="56"/>
      <c r="AB17" s="97">
        <v>0.5</v>
      </c>
      <c r="AC17" s="97"/>
      <c r="AD17" s="97"/>
      <c r="AE17" s="56">
        <f t="shared" ref="AE17:AE29" si="0">ROUNDUP(Y17*AB17,0)</f>
        <v>225</v>
      </c>
      <c r="AF17" s="56"/>
      <c r="AG17" s="56"/>
    </row>
    <row r="18" spans="1:33" s="22" customFormat="1" ht="40.5" customHeight="1" x14ac:dyDescent="0.2">
      <c r="A18" s="23" t="s">
        <v>73</v>
      </c>
      <c r="B18" s="23" t="s">
        <v>91</v>
      </c>
      <c r="C18" s="23" t="s">
        <v>75</v>
      </c>
      <c r="D18" s="23" t="s">
        <v>79</v>
      </c>
      <c r="E18" s="29" t="s">
        <v>87</v>
      </c>
      <c r="F18" s="30"/>
      <c r="G18" s="31"/>
      <c r="H18" s="32" t="s">
        <v>92</v>
      </c>
      <c r="I18" s="33"/>
      <c r="J18" s="33"/>
      <c r="K18" s="33"/>
      <c r="L18" s="33"/>
      <c r="M18" s="33"/>
      <c r="N18" s="33"/>
      <c r="O18" s="34"/>
      <c r="P18" s="93" t="s">
        <v>89</v>
      </c>
      <c r="Q18" s="94"/>
      <c r="R18" s="95"/>
      <c r="S18" s="96" t="s">
        <v>76</v>
      </c>
      <c r="T18" s="96"/>
      <c r="U18" s="96"/>
      <c r="V18" s="56">
        <v>2</v>
      </c>
      <c r="W18" s="56"/>
      <c r="X18" s="56"/>
      <c r="Y18" s="56">
        <v>3000</v>
      </c>
      <c r="Z18" s="56"/>
      <c r="AA18" s="56"/>
      <c r="AB18" s="97">
        <v>0.1</v>
      </c>
      <c r="AC18" s="97"/>
      <c r="AD18" s="97"/>
      <c r="AE18" s="56">
        <f t="shared" si="0"/>
        <v>300</v>
      </c>
      <c r="AF18" s="56"/>
      <c r="AG18" s="56"/>
    </row>
    <row r="19" spans="1:33" s="22" customFormat="1" ht="40.5" customHeight="1" x14ac:dyDescent="0.2">
      <c r="A19" s="23" t="s">
        <v>73</v>
      </c>
      <c r="B19" s="25" t="s">
        <v>74</v>
      </c>
      <c r="C19" s="25"/>
      <c r="D19" s="25" t="s">
        <v>79</v>
      </c>
      <c r="E19" s="29" t="s">
        <v>87</v>
      </c>
      <c r="F19" s="30"/>
      <c r="G19" s="31"/>
      <c r="H19" s="32" t="s">
        <v>93</v>
      </c>
      <c r="I19" s="33"/>
      <c r="J19" s="33"/>
      <c r="K19" s="33"/>
      <c r="L19" s="33"/>
      <c r="M19" s="33"/>
      <c r="N19" s="33"/>
      <c r="O19" s="34"/>
      <c r="P19" s="93" t="s">
        <v>96</v>
      </c>
      <c r="Q19" s="94"/>
      <c r="R19" s="95"/>
      <c r="S19" s="96" t="s">
        <v>76</v>
      </c>
      <c r="T19" s="96"/>
      <c r="U19" s="96"/>
      <c r="V19" s="56">
        <v>170</v>
      </c>
      <c r="W19" s="56"/>
      <c r="X19" s="56"/>
      <c r="Y19" s="56">
        <v>2550</v>
      </c>
      <c r="Z19" s="56"/>
      <c r="AA19" s="56"/>
      <c r="AB19" s="97">
        <v>0.5</v>
      </c>
      <c r="AC19" s="97"/>
      <c r="AD19" s="97"/>
      <c r="AE19" s="56">
        <f t="shared" si="0"/>
        <v>1275</v>
      </c>
      <c r="AF19" s="56"/>
      <c r="AG19" s="56"/>
    </row>
    <row r="20" spans="1:33" s="22" customFormat="1" ht="40.5" customHeight="1" x14ac:dyDescent="0.2">
      <c r="A20" s="23" t="s">
        <v>73</v>
      </c>
      <c r="B20" s="25" t="s">
        <v>79</v>
      </c>
      <c r="C20" s="25"/>
      <c r="D20" s="25" t="s">
        <v>79</v>
      </c>
      <c r="E20" s="29" t="s">
        <v>87</v>
      </c>
      <c r="F20" s="30"/>
      <c r="G20" s="31"/>
      <c r="H20" s="32" t="s">
        <v>94</v>
      </c>
      <c r="I20" s="33"/>
      <c r="J20" s="33"/>
      <c r="K20" s="33"/>
      <c r="L20" s="33"/>
      <c r="M20" s="33"/>
      <c r="N20" s="33"/>
      <c r="O20" s="34"/>
      <c r="P20" s="93" t="s">
        <v>96</v>
      </c>
      <c r="Q20" s="94"/>
      <c r="R20" s="95"/>
      <c r="S20" s="96" t="s">
        <v>76</v>
      </c>
      <c r="T20" s="96"/>
      <c r="U20" s="96"/>
      <c r="V20" s="56">
        <v>30</v>
      </c>
      <c r="W20" s="56"/>
      <c r="X20" s="56"/>
      <c r="Y20" s="56">
        <v>450</v>
      </c>
      <c r="Z20" s="56"/>
      <c r="AA20" s="56"/>
      <c r="AB20" s="97">
        <v>0.5</v>
      </c>
      <c r="AC20" s="97"/>
      <c r="AD20" s="97"/>
      <c r="AE20" s="56">
        <f t="shared" si="0"/>
        <v>225</v>
      </c>
      <c r="AF20" s="56"/>
      <c r="AG20" s="56"/>
    </row>
    <row r="21" spans="1:33" s="22" customFormat="1" ht="40.5" customHeight="1" x14ac:dyDescent="0.2">
      <c r="A21" s="23" t="s">
        <v>73</v>
      </c>
      <c r="B21" s="25" t="s">
        <v>91</v>
      </c>
      <c r="C21" s="25"/>
      <c r="D21" s="25" t="s">
        <v>79</v>
      </c>
      <c r="E21" s="29" t="s">
        <v>87</v>
      </c>
      <c r="F21" s="30"/>
      <c r="G21" s="31"/>
      <c r="H21" s="32" t="s">
        <v>95</v>
      </c>
      <c r="I21" s="33"/>
      <c r="J21" s="33"/>
      <c r="K21" s="33"/>
      <c r="L21" s="33"/>
      <c r="M21" s="33"/>
      <c r="N21" s="33"/>
      <c r="O21" s="34"/>
      <c r="P21" s="93" t="s">
        <v>96</v>
      </c>
      <c r="Q21" s="94"/>
      <c r="R21" s="95"/>
      <c r="S21" s="96" t="s">
        <v>76</v>
      </c>
      <c r="T21" s="96"/>
      <c r="U21" s="96"/>
      <c r="V21" s="56">
        <v>2</v>
      </c>
      <c r="W21" s="56"/>
      <c r="X21" s="56"/>
      <c r="Y21" s="56">
        <v>3000</v>
      </c>
      <c r="Z21" s="56"/>
      <c r="AA21" s="56"/>
      <c r="AB21" s="98">
        <v>0.1</v>
      </c>
      <c r="AC21" s="99"/>
      <c r="AD21" s="100"/>
      <c r="AE21" s="56">
        <f t="shared" si="0"/>
        <v>300</v>
      </c>
      <c r="AF21" s="56"/>
      <c r="AG21" s="56"/>
    </row>
    <row r="22" spans="1:33" s="22" customFormat="1" ht="45" customHeight="1" x14ac:dyDescent="0.2">
      <c r="A22" s="23" t="s">
        <v>73</v>
      </c>
      <c r="B22" s="23" t="s">
        <v>74</v>
      </c>
      <c r="C22" s="23"/>
      <c r="D22" s="23" t="s">
        <v>79</v>
      </c>
      <c r="E22" s="29">
        <v>88.4</v>
      </c>
      <c r="F22" s="30"/>
      <c r="G22" s="31"/>
      <c r="H22" s="32" t="s">
        <v>97</v>
      </c>
      <c r="I22" s="33"/>
      <c r="J22" s="33"/>
      <c r="K22" s="33"/>
      <c r="L22" s="33"/>
      <c r="M22" s="33"/>
      <c r="N22" s="33"/>
      <c r="O22" s="34"/>
      <c r="P22" s="93" t="s">
        <v>72</v>
      </c>
      <c r="Q22" s="94"/>
      <c r="R22" s="95"/>
      <c r="S22" s="96"/>
      <c r="T22" s="96"/>
      <c r="U22" s="96"/>
      <c r="V22" s="56">
        <v>200</v>
      </c>
      <c r="W22" s="56"/>
      <c r="X22" s="56"/>
      <c r="Y22" s="56">
        <v>3200</v>
      </c>
      <c r="Z22" s="56"/>
      <c r="AA22" s="56"/>
      <c r="AB22" s="98">
        <v>1.5</v>
      </c>
      <c r="AC22" s="99"/>
      <c r="AD22" s="100"/>
      <c r="AE22" s="56">
        <f t="shared" si="0"/>
        <v>4800</v>
      </c>
      <c r="AF22" s="56"/>
      <c r="AG22" s="56"/>
    </row>
    <row r="23" spans="1:33" s="22" customFormat="1" ht="45" customHeight="1" x14ac:dyDescent="0.2">
      <c r="A23" s="23" t="s">
        <v>73</v>
      </c>
      <c r="B23" s="23" t="s">
        <v>74</v>
      </c>
      <c r="C23" s="23"/>
      <c r="D23" s="23" t="s">
        <v>98</v>
      </c>
      <c r="E23" s="29" t="s">
        <v>99</v>
      </c>
      <c r="F23" s="30"/>
      <c r="G23" s="31"/>
      <c r="H23" s="32" t="s">
        <v>100</v>
      </c>
      <c r="I23" s="33"/>
      <c r="J23" s="33"/>
      <c r="K23" s="33"/>
      <c r="L23" s="33"/>
      <c r="M23" s="33"/>
      <c r="N23" s="33"/>
      <c r="O23" s="34"/>
      <c r="P23" s="93"/>
      <c r="Q23" s="94"/>
      <c r="R23" s="95"/>
      <c r="S23" s="96"/>
      <c r="T23" s="96"/>
      <c r="U23" s="96"/>
      <c r="V23" s="56"/>
      <c r="W23" s="56"/>
      <c r="X23" s="56"/>
      <c r="Y23" s="56">
        <v>200</v>
      </c>
      <c r="Z23" s="56"/>
      <c r="AA23" s="56"/>
      <c r="AB23" s="97">
        <v>1</v>
      </c>
      <c r="AC23" s="97"/>
      <c r="AD23" s="97"/>
      <c r="AE23" s="56">
        <f t="shared" si="0"/>
        <v>200</v>
      </c>
      <c r="AF23" s="56"/>
      <c r="AG23" s="56"/>
    </row>
    <row r="24" spans="1:33" s="22" customFormat="1" ht="45" customHeight="1" x14ac:dyDescent="0.2">
      <c r="A24" s="25" t="s">
        <v>73</v>
      </c>
      <c r="B24" s="25" t="s">
        <v>74</v>
      </c>
      <c r="C24" s="23" t="s">
        <v>75</v>
      </c>
      <c r="D24" s="23" t="s">
        <v>102</v>
      </c>
      <c r="E24" s="29" t="s">
        <v>101</v>
      </c>
      <c r="F24" s="30"/>
      <c r="G24" s="31"/>
      <c r="H24" s="32" t="s">
        <v>103</v>
      </c>
      <c r="I24" s="33"/>
      <c r="J24" s="33"/>
      <c r="K24" s="33"/>
      <c r="L24" s="33"/>
      <c r="M24" s="33"/>
      <c r="N24" s="33"/>
      <c r="O24" s="34"/>
      <c r="P24" s="93" t="s">
        <v>72</v>
      </c>
      <c r="Q24" s="94"/>
      <c r="R24" s="95"/>
      <c r="S24" s="96"/>
      <c r="T24" s="96"/>
      <c r="U24" s="96"/>
      <c r="V24" s="56">
        <v>200</v>
      </c>
      <c r="W24" s="56"/>
      <c r="X24" s="56"/>
      <c r="Y24" s="56">
        <v>3000</v>
      </c>
      <c r="Z24" s="56"/>
      <c r="AA24" s="56"/>
      <c r="AB24" s="97">
        <v>1.5E-3</v>
      </c>
      <c r="AC24" s="97"/>
      <c r="AD24" s="97"/>
      <c r="AE24" s="56">
        <f t="shared" si="0"/>
        <v>5</v>
      </c>
      <c r="AF24" s="56"/>
      <c r="AG24" s="56"/>
    </row>
    <row r="25" spans="1:33" s="22" customFormat="1" ht="45" customHeight="1" x14ac:dyDescent="0.2">
      <c r="A25" s="23"/>
      <c r="B25" s="24"/>
      <c r="C25" s="23"/>
      <c r="D25" s="24"/>
      <c r="E25" s="29"/>
      <c r="F25" s="30"/>
      <c r="G25" s="31"/>
      <c r="H25" s="32"/>
      <c r="I25" s="33"/>
      <c r="J25" s="33"/>
      <c r="K25" s="33"/>
      <c r="L25" s="33"/>
      <c r="M25" s="33"/>
      <c r="N25" s="33"/>
      <c r="O25" s="34"/>
      <c r="P25" s="93"/>
      <c r="Q25" s="94"/>
      <c r="R25" s="95"/>
      <c r="S25" s="96"/>
      <c r="T25" s="96"/>
      <c r="U25" s="96"/>
      <c r="V25" s="56"/>
      <c r="W25" s="56"/>
      <c r="X25" s="56"/>
      <c r="Y25" s="56"/>
      <c r="Z25" s="56"/>
      <c r="AA25" s="56"/>
      <c r="AB25" s="97"/>
      <c r="AC25" s="97"/>
      <c r="AD25" s="97"/>
      <c r="AE25" s="56">
        <f t="shared" si="0"/>
        <v>0</v>
      </c>
      <c r="AF25" s="56"/>
      <c r="AG25" s="56"/>
    </row>
    <row r="26" spans="1:33" s="22" customFormat="1" ht="36.75" customHeight="1" x14ac:dyDescent="0.2">
      <c r="A26" s="23"/>
      <c r="B26" s="24"/>
      <c r="C26" s="23"/>
      <c r="D26" s="24"/>
      <c r="E26" s="29"/>
      <c r="F26" s="30"/>
      <c r="G26" s="31"/>
      <c r="H26" s="32"/>
      <c r="I26" s="33"/>
      <c r="J26" s="33"/>
      <c r="K26" s="33"/>
      <c r="L26" s="33"/>
      <c r="M26" s="33"/>
      <c r="N26" s="33"/>
      <c r="O26" s="34"/>
      <c r="P26" s="93"/>
      <c r="Q26" s="94"/>
      <c r="R26" s="95"/>
      <c r="S26" s="96"/>
      <c r="T26" s="96"/>
      <c r="U26" s="96"/>
      <c r="V26" s="56"/>
      <c r="W26" s="56"/>
      <c r="X26" s="56"/>
      <c r="Y26" s="56"/>
      <c r="Z26" s="56"/>
      <c r="AA26" s="56"/>
      <c r="AB26" s="97"/>
      <c r="AC26" s="97"/>
      <c r="AD26" s="97"/>
      <c r="AE26" s="56">
        <f t="shared" si="0"/>
        <v>0</v>
      </c>
      <c r="AF26" s="56"/>
      <c r="AG26" s="56"/>
    </row>
    <row r="27" spans="1:33" s="22" customFormat="1" ht="36.75" customHeight="1" x14ac:dyDescent="0.2">
      <c r="A27" s="23"/>
      <c r="B27" s="24"/>
      <c r="C27" s="23"/>
      <c r="D27" s="23"/>
      <c r="E27" s="29"/>
      <c r="F27" s="30"/>
      <c r="G27" s="31"/>
      <c r="H27" s="32"/>
      <c r="I27" s="33"/>
      <c r="J27" s="33"/>
      <c r="K27" s="33"/>
      <c r="L27" s="33"/>
      <c r="M27" s="33"/>
      <c r="N27" s="33"/>
      <c r="O27" s="34"/>
      <c r="P27" s="93"/>
      <c r="Q27" s="94"/>
      <c r="R27" s="95"/>
      <c r="S27" s="101"/>
      <c r="T27" s="101"/>
      <c r="U27" s="101"/>
      <c r="V27" s="56"/>
      <c r="W27" s="56"/>
      <c r="X27" s="56"/>
      <c r="Y27" s="56"/>
      <c r="Z27" s="56"/>
      <c r="AA27" s="56"/>
      <c r="AB27" s="97"/>
      <c r="AC27" s="97"/>
      <c r="AD27" s="97"/>
      <c r="AE27" s="56">
        <f t="shared" si="0"/>
        <v>0</v>
      </c>
      <c r="AF27" s="56"/>
      <c r="AG27" s="56"/>
    </row>
    <row r="28" spans="1:33" s="22" customFormat="1" ht="36.75" customHeight="1" x14ac:dyDescent="0.2">
      <c r="A28" s="23"/>
      <c r="B28" s="24"/>
      <c r="C28" s="23"/>
      <c r="D28" s="24"/>
      <c r="E28" s="29"/>
      <c r="F28" s="30"/>
      <c r="G28" s="31"/>
      <c r="H28" s="32"/>
      <c r="I28" s="33"/>
      <c r="J28" s="33"/>
      <c r="K28" s="33"/>
      <c r="L28" s="33"/>
      <c r="M28" s="33"/>
      <c r="N28" s="33"/>
      <c r="O28" s="34"/>
      <c r="P28" s="93"/>
      <c r="Q28" s="94"/>
      <c r="R28" s="95"/>
      <c r="S28" s="101"/>
      <c r="T28" s="101"/>
      <c r="U28" s="101"/>
      <c r="V28" s="56"/>
      <c r="W28" s="56"/>
      <c r="X28" s="56"/>
      <c r="Y28" s="56"/>
      <c r="Z28" s="56"/>
      <c r="AA28" s="56"/>
      <c r="AB28" s="97"/>
      <c r="AC28" s="97"/>
      <c r="AD28" s="97"/>
      <c r="AE28" s="56">
        <f t="shared" si="0"/>
        <v>0</v>
      </c>
      <c r="AF28" s="56"/>
      <c r="AG28" s="56"/>
    </row>
    <row r="29" spans="1:33" s="22" customFormat="1" ht="36.75" customHeight="1" x14ac:dyDescent="0.2">
      <c r="A29" s="23"/>
      <c r="B29" s="24"/>
      <c r="C29" s="23"/>
      <c r="D29" s="24"/>
      <c r="E29" s="29"/>
      <c r="F29" s="30"/>
      <c r="G29" s="31"/>
      <c r="H29" s="32"/>
      <c r="I29" s="33"/>
      <c r="J29" s="33"/>
      <c r="K29" s="33"/>
      <c r="L29" s="33"/>
      <c r="M29" s="33"/>
      <c r="N29" s="33"/>
      <c r="O29" s="34"/>
      <c r="P29" s="93"/>
      <c r="Q29" s="94"/>
      <c r="R29" s="95"/>
      <c r="S29" s="96"/>
      <c r="T29" s="96"/>
      <c r="U29" s="96"/>
      <c r="V29" s="56"/>
      <c r="W29" s="56"/>
      <c r="X29" s="56"/>
      <c r="Y29" s="56"/>
      <c r="Z29" s="56"/>
      <c r="AA29" s="56"/>
      <c r="AB29" s="97"/>
      <c r="AC29" s="97"/>
      <c r="AD29" s="97"/>
      <c r="AE29" s="56">
        <f t="shared" si="0"/>
        <v>0</v>
      </c>
      <c r="AF29" s="56"/>
      <c r="AG29" s="56"/>
    </row>
    <row r="30" spans="1:33" s="22" customFormat="1" ht="36.75" customHeight="1" x14ac:dyDescent="0.2">
      <c r="A30" s="23"/>
      <c r="B30" s="24"/>
      <c r="C30" s="23"/>
      <c r="D30" s="24"/>
      <c r="E30" s="29"/>
      <c r="F30" s="30"/>
      <c r="G30" s="31"/>
      <c r="H30" s="32"/>
      <c r="I30" s="33"/>
      <c r="J30" s="33"/>
      <c r="K30" s="33"/>
      <c r="L30" s="33"/>
      <c r="M30" s="33"/>
      <c r="N30" s="33"/>
      <c r="O30" s="34"/>
      <c r="P30" s="93"/>
      <c r="Q30" s="94"/>
      <c r="R30" s="95"/>
      <c r="S30" s="96"/>
      <c r="T30" s="96"/>
      <c r="U30" s="96"/>
      <c r="V30" s="56"/>
      <c r="W30" s="56"/>
      <c r="X30" s="56"/>
      <c r="Y30" s="56"/>
      <c r="Z30" s="56"/>
      <c r="AA30" s="56"/>
      <c r="AB30" s="97"/>
      <c r="AC30" s="97"/>
      <c r="AD30" s="97"/>
      <c r="AE30" s="56"/>
      <c r="AF30" s="56"/>
      <c r="AG30" s="56"/>
    </row>
    <row r="31" spans="1:33" s="22" customFormat="1" ht="36.75" customHeight="1" x14ac:dyDescent="0.2">
      <c r="A31" s="23"/>
      <c r="B31" s="23"/>
      <c r="C31" s="23"/>
      <c r="D31" s="23"/>
      <c r="E31" s="29"/>
      <c r="F31" s="30"/>
      <c r="G31" s="31"/>
      <c r="H31" s="32"/>
      <c r="I31" s="33"/>
      <c r="J31" s="33"/>
      <c r="K31" s="33"/>
      <c r="L31" s="33"/>
      <c r="M31" s="33"/>
      <c r="N31" s="33"/>
      <c r="O31" s="34"/>
      <c r="P31" s="93"/>
      <c r="Q31" s="94"/>
      <c r="R31" s="95"/>
      <c r="S31" s="101"/>
      <c r="T31" s="101"/>
      <c r="U31" s="101"/>
      <c r="V31" s="56"/>
      <c r="W31" s="56"/>
      <c r="X31" s="56"/>
      <c r="Y31" s="56"/>
      <c r="Z31" s="56"/>
      <c r="AA31" s="56"/>
      <c r="AB31" s="97"/>
      <c r="AC31" s="97"/>
      <c r="AD31" s="97"/>
      <c r="AE31" s="56"/>
      <c r="AF31" s="56"/>
      <c r="AG31" s="56"/>
    </row>
    <row r="32" spans="1:33" s="22" customFormat="1" ht="36.75" customHeight="1" x14ac:dyDescent="0.2">
      <c r="A32" s="23"/>
      <c r="B32" s="23"/>
      <c r="C32" s="23"/>
      <c r="D32" s="23"/>
      <c r="E32" s="29"/>
      <c r="F32" s="30"/>
      <c r="G32" s="31"/>
      <c r="H32" s="32"/>
      <c r="I32" s="33"/>
      <c r="J32" s="33"/>
      <c r="K32" s="33"/>
      <c r="L32" s="33"/>
      <c r="M32" s="33"/>
      <c r="N32" s="33"/>
      <c r="O32" s="34"/>
      <c r="P32" s="93"/>
      <c r="Q32" s="94"/>
      <c r="R32" s="95"/>
      <c r="S32" s="96"/>
      <c r="T32" s="96"/>
      <c r="U32" s="96"/>
      <c r="V32" s="56"/>
      <c r="W32" s="56"/>
      <c r="X32" s="56"/>
      <c r="Y32" s="56"/>
      <c r="Z32" s="56"/>
      <c r="AA32" s="56"/>
      <c r="AB32" s="97"/>
      <c r="AC32" s="97"/>
      <c r="AD32" s="97"/>
      <c r="AE32" s="56"/>
      <c r="AF32" s="56"/>
      <c r="AG32" s="56"/>
    </row>
    <row r="33" spans="1:33" s="22" customFormat="1" ht="36.75" customHeight="1" x14ac:dyDescent="0.2">
      <c r="A33" s="23"/>
      <c r="B33" s="23"/>
      <c r="C33" s="23"/>
      <c r="D33" s="23"/>
      <c r="E33" s="29"/>
      <c r="F33" s="30"/>
      <c r="G33" s="31"/>
      <c r="H33" s="32"/>
      <c r="I33" s="33"/>
      <c r="J33" s="33"/>
      <c r="K33" s="33"/>
      <c r="L33" s="33"/>
      <c r="M33" s="33"/>
      <c r="N33" s="33"/>
      <c r="O33" s="34"/>
      <c r="P33" s="93"/>
      <c r="Q33" s="94"/>
      <c r="R33" s="95"/>
      <c r="S33" s="101"/>
      <c r="T33" s="101"/>
      <c r="U33" s="101"/>
      <c r="V33" s="56"/>
      <c r="W33" s="56"/>
      <c r="X33" s="56"/>
      <c r="Y33" s="56"/>
      <c r="Z33" s="56"/>
      <c r="AA33" s="56"/>
      <c r="AB33" s="97"/>
      <c r="AC33" s="97"/>
      <c r="AD33" s="97"/>
      <c r="AE33" s="56"/>
      <c r="AF33" s="56"/>
      <c r="AG33" s="56"/>
    </row>
    <row r="34" spans="1:33" s="22" customFormat="1" ht="36.75" customHeight="1" x14ac:dyDescent="0.2">
      <c r="A34" s="23"/>
      <c r="B34" s="23"/>
      <c r="C34" s="23"/>
      <c r="D34" s="23"/>
      <c r="E34" s="29"/>
      <c r="F34" s="30"/>
      <c r="G34" s="31"/>
      <c r="H34" s="32"/>
      <c r="I34" s="102"/>
      <c r="J34" s="102"/>
      <c r="K34" s="102"/>
      <c r="L34" s="102"/>
      <c r="M34" s="102"/>
      <c r="N34" s="102"/>
      <c r="O34" s="103"/>
      <c r="P34" s="93"/>
      <c r="Q34" s="94"/>
      <c r="R34" s="95"/>
      <c r="S34" s="101"/>
      <c r="T34" s="101"/>
      <c r="U34" s="101"/>
      <c r="V34" s="56"/>
      <c r="W34" s="56"/>
      <c r="X34" s="56"/>
      <c r="Y34" s="56"/>
      <c r="Z34" s="56"/>
      <c r="AA34" s="56"/>
      <c r="AB34" s="97"/>
      <c r="AC34" s="97"/>
      <c r="AD34" s="97"/>
      <c r="AE34" s="56"/>
      <c r="AF34" s="56"/>
      <c r="AG34" s="56"/>
    </row>
    <row r="35" spans="1:33" s="22" customFormat="1" ht="36.75" customHeight="1" x14ac:dyDescent="0.2">
      <c r="A35" s="23"/>
      <c r="B35" s="23"/>
      <c r="C35" s="23"/>
      <c r="D35" s="23"/>
      <c r="E35" s="29"/>
      <c r="F35" s="30"/>
      <c r="G35" s="31"/>
      <c r="H35" s="32"/>
      <c r="I35" s="33"/>
      <c r="J35" s="33"/>
      <c r="K35" s="33"/>
      <c r="L35" s="33"/>
      <c r="M35" s="33"/>
      <c r="N35" s="33"/>
      <c r="O35" s="34"/>
      <c r="P35" s="93"/>
      <c r="Q35" s="94"/>
      <c r="R35" s="95"/>
      <c r="S35" s="101"/>
      <c r="T35" s="101"/>
      <c r="U35" s="101"/>
      <c r="V35" s="56"/>
      <c r="W35" s="56"/>
      <c r="X35" s="56"/>
      <c r="Y35" s="56"/>
      <c r="Z35" s="56"/>
      <c r="AA35" s="56"/>
      <c r="AB35" s="97"/>
      <c r="AC35" s="97"/>
      <c r="AD35" s="97"/>
      <c r="AE35" s="56"/>
      <c r="AF35" s="56"/>
      <c r="AG35" s="56"/>
    </row>
    <row r="36" spans="1:33" s="22" customFormat="1" ht="36.75" customHeight="1" x14ac:dyDescent="0.2">
      <c r="A36" s="23"/>
      <c r="B36" s="23"/>
      <c r="C36" s="23"/>
      <c r="D36" s="23"/>
      <c r="E36" s="29"/>
      <c r="F36" s="30"/>
      <c r="G36" s="31"/>
      <c r="H36" s="32"/>
      <c r="I36" s="33"/>
      <c r="J36" s="33"/>
      <c r="K36" s="33"/>
      <c r="L36" s="33"/>
      <c r="M36" s="33"/>
      <c r="N36" s="33"/>
      <c r="O36" s="34"/>
      <c r="P36" s="93"/>
      <c r="Q36" s="94"/>
      <c r="R36" s="95"/>
      <c r="S36" s="101"/>
      <c r="T36" s="101"/>
      <c r="U36" s="101"/>
      <c r="V36" s="56"/>
      <c r="W36" s="56"/>
      <c r="X36" s="56"/>
      <c r="Y36" s="56"/>
      <c r="Z36" s="56"/>
      <c r="AA36" s="56"/>
      <c r="AB36" s="97"/>
      <c r="AC36" s="97"/>
      <c r="AD36" s="97"/>
      <c r="AE36" s="56"/>
      <c r="AF36" s="56"/>
      <c r="AG36" s="56"/>
    </row>
    <row r="37" spans="1:33" s="22" customFormat="1" ht="36.75" customHeight="1" x14ac:dyDescent="0.2">
      <c r="A37" s="23"/>
      <c r="B37" s="23"/>
      <c r="C37" s="23"/>
      <c r="D37" s="23"/>
      <c r="E37" s="29"/>
      <c r="F37" s="30"/>
      <c r="G37" s="31"/>
      <c r="H37" s="32"/>
      <c r="I37" s="33"/>
      <c r="J37" s="33"/>
      <c r="K37" s="33"/>
      <c r="L37" s="33"/>
      <c r="M37" s="33"/>
      <c r="N37" s="33"/>
      <c r="O37" s="34"/>
      <c r="P37" s="93"/>
      <c r="Q37" s="94"/>
      <c r="R37" s="95"/>
      <c r="S37" s="101"/>
      <c r="T37" s="101"/>
      <c r="U37" s="101"/>
      <c r="V37" s="56"/>
      <c r="W37" s="56"/>
      <c r="X37" s="56"/>
      <c r="Y37" s="56"/>
      <c r="Z37" s="56"/>
      <c r="AA37" s="56"/>
      <c r="AB37" s="97"/>
      <c r="AC37" s="97"/>
      <c r="AD37" s="97"/>
      <c r="AE37" s="56"/>
      <c r="AF37" s="56"/>
      <c r="AG37" s="56"/>
    </row>
    <row r="38" spans="1:33" s="22" customFormat="1" ht="36.75" customHeight="1" x14ac:dyDescent="0.2">
      <c r="A38" s="23"/>
      <c r="B38" s="23"/>
      <c r="C38" s="23"/>
      <c r="D38" s="23"/>
      <c r="E38" s="29"/>
      <c r="F38" s="30"/>
      <c r="G38" s="31"/>
      <c r="H38" s="32"/>
      <c r="I38" s="33"/>
      <c r="J38" s="33"/>
      <c r="K38" s="33"/>
      <c r="L38" s="33"/>
      <c r="M38" s="33"/>
      <c r="N38" s="33"/>
      <c r="O38" s="34"/>
      <c r="P38" s="93"/>
      <c r="Q38" s="94"/>
      <c r="R38" s="95"/>
      <c r="S38" s="101"/>
      <c r="T38" s="101"/>
      <c r="U38" s="101"/>
      <c r="V38" s="56"/>
      <c r="W38" s="56"/>
      <c r="X38" s="56"/>
      <c r="Y38" s="56"/>
      <c r="Z38" s="56"/>
      <c r="AA38" s="56"/>
      <c r="AB38" s="97"/>
      <c r="AC38" s="97"/>
      <c r="AD38" s="97"/>
      <c r="AE38" s="56"/>
      <c r="AF38" s="56"/>
      <c r="AG38" s="56"/>
    </row>
    <row r="39" spans="1:33" s="22" customFormat="1" ht="36.75" customHeight="1" x14ac:dyDescent="0.2">
      <c r="A39" s="23"/>
      <c r="B39" s="23"/>
      <c r="C39" s="23"/>
      <c r="D39" s="23"/>
      <c r="E39" s="29"/>
      <c r="F39" s="30"/>
      <c r="G39" s="31"/>
      <c r="H39" s="32"/>
      <c r="I39" s="33"/>
      <c r="J39" s="33"/>
      <c r="K39" s="33"/>
      <c r="L39" s="33"/>
      <c r="M39" s="33"/>
      <c r="N39" s="33"/>
      <c r="O39" s="34"/>
      <c r="P39" s="93"/>
      <c r="Q39" s="94"/>
      <c r="R39" s="95"/>
      <c r="S39" s="101"/>
      <c r="T39" s="101"/>
      <c r="U39" s="101"/>
      <c r="V39" s="56"/>
      <c r="W39" s="56"/>
      <c r="X39" s="56"/>
      <c r="Y39" s="56"/>
      <c r="Z39" s="56"/>
      <c r="AA39" s="56"/>
      <c r="AB39" s="97"/>
      <c r="AC39" s="97"/>
      <c r="AD39" s="97"/>
      <c r="AE39" s="56"/>
      <c r="AF39" s="56"/>
      <c r="AG39" s="56"/>
    </row>
    <row r="40" spans="1:33" s="22" customFormat="1" ht="45" customHeight="1" x14ac:dyDescent="0.2">
      <c r="A40" s="23"/>
      <c r="B40" s="23"/>
      <c r="C40" s="23"/>
      <c r="D40" s="23"/>
      <c r="E40" s="29"/>
      <c r="F40" s="30"/>
      <c r="G40" s="31"/>
      <c r="H40" s="32"/>
      <c r="I40" s="33"/>
      <c r="J40" s="33"/>
      <c r="K40" s="33"/>
      <c r="L40" s="33"/>
      <c r="M40" s="33"/>
      <c r="N40" s="33"/>
      <c r="O40" s="34"/>
      <c r="P40" s="93"/>
      <c r="Q40" s="94"/>
      <c r="R40" s="95"/>
      <c r="S40" s="101"/>
      <c r="T40" s="101"/>
      <c r="U40" s="101"/>
      <c r="V40" s="56"/>
      <c r="W40" s="56"/>
      <c r="X40" s="56"/>
      <c r="Y40" s="56"/>
      <c r="Z40" s="56"/>
      <c r="AA40" s="56"/>
      <c r="AB40" s="97"/>
      <c r="AC40" s="97"/>
      <c r="AD40" s="97"/>
      <c r="AE40" s="56"/>
      <c r="AF40" s="56"/>
      <c r="AG40" s="56"/>
    </row>
  </sheetData>
  <mergeCells count="260">
    <mergeCell ref="Y39:AA39"/>
    <mergeCell ref="AB39:AD39"/>
    <mergeCell ref="AE39:AG39"/>
    <mergeCell ref="E40:G40"/>
    <mergeCell ref="H40:O40"/>
    <mergeCell ref="P40:R40"/>
    <mergeCell ref="S40:U40"/>
    <mergeCell ref="V40:X40"/>
    <mergeCell ref="Y40:AA40"/>
    <mergeCell ref="AB40:AD40"/>
    <mergeCell ref="AE40:AG40"/>
    <mergeCell ref="E39:G39"/>
    <mergeCell ref="H39:O39"/>
    <mergeCell ref="P39:R39"/>
    <mergeCell ref="S39:U39"/>
    <mergeCell ref="V39:X39"/>
    <mergeCell ref="Y37:AA37"/>
    <mergeCell ref="AB37:AD37"/>
    <mergeCell ref="AE37:AG37"/>
    <mergeCell ref="E38:G38"/>
    <mergeCell ref="H38:O38"/>
    <mergeCell ref="P38:R38"/>
    <mergeCell ref="S38:U38"/>
    <mergeCell ref="V38:X38"/>
    <mergeCell ref="Y38:AA38"/>
    <mergeCell ref="AB38:AD38"/>
    <mergeCell ref="AE38:AG38"/>
    <mergeCell ref="E37:G37"/>
    <mergeCell ref="H37:O37"/>
    <mergeCell ref="P37:R37"/>
    <mergeCell ref="S37:U37"/>
    <mergeCell ref="V37:X37"/>
    <mergeCell ref="Y35:AA35"/>
    <mergeCell ref="AB35:AD35"/>
    <mergeCell ref="AE35:AG35"/>
    <mergeCell ref="E36:G36"/>
    <mergeCell ref="H36:O36"/>
    <mergeCell ref="P36:R36"/>
    <mergeCell ref="S36:U36"/>
    <mergeCell ref="V36:X36"/>
    <mergeCell ref="Y36:AA36"/>
    <mergeCell ref="AB36:AD36"/>
    <mergeCell ref="AE36:AG36"/>
    <mergeCell ref="E35:G35"/>
    <mergeCell ref="H35:O35"/>
    <mergeCell ref="P35:R35"/>
    <mergeCell ref="S35:U35"/>
    <mergeCell ref="V35:X35"/>
    <mergeCell ref="Y33:AA33"/>
    <mergeCell ref="AB33:AD33"/>
    <mergeCell ref="AE33:AG33"/>
    <mergeCell ref="E34:G34"/>
    <mergeCell ref="H34:O34"/>
    <mergeCell ref="P34:R34"/>
    <mergeCell ref="S34:U34"/>
    <mergeCell ref="V34:X34"/>
    <mergeCell ref="Y34:AA34"/>
    <mergeCell ref="AB34:AD34"/>
    <mergeCell ref="AE34:AG34"/>
    <mergeCell ref="E33:G33"/>
    <mergeCell ref="H33:O33"/>
    <mergeCell ref="P33:R33"/>
    <mergeCell ref="S33:U33"/>
    <mergeCell ref="V33:X33"/>
    <mergeCell ref="Y31:AA31"/>
    <mergeCell ref="AB31:AD31"/>
    <mergeCell ref="AE31:AG31"/>
    <mergeCell ref="E32:G32"/>
    <mergeCell ref="H32:O32"/>
    <mergeCell ref="P32:R32"/>
    <mergeCell ref="S32:U32"/>
    <mergeCell ref="V32:X32"/>
    <mergeCell ref="Y32:AA32"/>
    <mergeCell ref="AB32:AD32"/>
    <mergeCell ref="AE32:AG32"/>
    <mergeCell ref="E31:G31"/>
    <mergeCell ref="H31:O31"/>
    <mergeCell ref="P31:R31"/>
    <mergeCell ref="S31:U31"/>
    <mergeCell ref="V31:X31"/>
    <mergeCell ref="Y29:AA29"/>
    <mergeCell ref="AB29:AD29"/>
    <mergeCell ref="AE29:AG29"/>
    <mergeCell ref="E30:G30"/>
    <mergeCell ref="H30:O30"/>
    <mergeCell ref="P30:R30"/>
    <mergeCell ref="S30:U30"/>
    <mergeCell ref="V30:X30"/>
    <mergeCell ref="Y30:AA30"/>
    <mergeCell ref="AB30:AD30"/>
    <mergeCell ref="AE30:AG30"/>
    <mergeCell ref="E29:G29"/>
    <mergeCell ref="H29:O29"/>
    <mergeCell ref="P29:R29"/>
    <mergeCell ref="S29:U29"/>
    <mergeCell ref="V29:X29"/>
    <mergeCell ref="Y27:AA27"/>
    <mergeCell ref="AB27:AD27"/>
    <mergeCell ref="AE27:AG27"/>
    <mergeCell ref="E28:G28"/>
    <mergeCell ref="H28:O28"/>
    <mergeCell ref="P28:R28"/>
    <mergeCell ref="S28:U28"/>
    <mergeCell ref="V28:X28"/>
    <mergeCell ref="Y28:AA28"/>
    <mergeCell ref="AB28:AD28"/>
    <mergeCell ref="AE28:AG28"/>
    <mergeCell ref="E27:G27"/>
    <mergeCell ref="H27:O27"/>
    <mergeCell ref="P27:R27"/>
    <mergeCell ref="S27:U27"/>
    <mergeCell ref="V27:X27"/>
    <mergeCell ref="Y25:AA25"/>
    <mergeCell ref="AB25:AD25"/>
    <mergeCell ref="AE25:AG25"/>
    <mergeCell ref="E26:G26"/>
    <mergeCell ref="H26:O26"/>
    <mergeCell ref="P26:R26"/>
    <mergeCell ref="S26:U26"/>
    <mergeCell ref="V26:X26"/>
    <mergeCell ref="Y26:AA26"/>
    <mergeCell ref="AB26:AD26"/>
    <mergeCell ref="AE26:AG26"/>
    <mergeCell ref="E25:G25"/>
    <mergeCell ref="H25:O25"/>
    <mergeCell ref="P25:R25"/>
    <mergeCell ref="S25:U25"/>
    <mergeCell ref="V25:X25"/>
    <mergeCell ref="Y23:AA23"/>
    <mergeCell ref="AB23:AD23"/>
    <mergeCell ref="AE23:AG23"/>
    <mergeCell ref="E24:G24"/>
    <mergeCell ref="H24:O24"/>
    <mergeCell ref="P24:R24"/>
    <mergeCell ref="S24:U24"/>
    <mergeCell ref="V24:X24"/>
    <mergeCell ref="Y24:AA24"/>
    <mergeCell ref="AB24:AD24"/>
    <mergeCell ref="AE24:AG24"/>
    <mergeCell ref="E23:G23"/>
    <mergeCell ref="H23:O23"/>
    <mergeCell ref="P23:R23"/>
    <mergeCell ref="S23:U23"/>
    <mergeCell ref="V23:X23"/>
    <mergeCell ref="Y21:AA21"/>
    <mergeCell ref="AB21:AD21"/>
    <mergeCell ref="AE21:AG21"/>
    <mergeCell ref="E22:G22"/>
    <mergeCell ref="H22:O22"/>
    <mergeCell ref="P22:R22"/>
    <mergeCell ref="S22:U22"/>
    <mergeCell ref="V22:X22"/>
    <mergeCell ref="Y22:AA22"/>
    <mergeCell ref="AB22:AD22"/>
    <mergeCell ref="AE22:AG22"/>
    <mergeCell ref="E21:G21"/>
    <mergeCell ref="H21:O21"/>
    <mergeCell ref="P21:R21"/>
    <mergeCell ref="S21:U21"/>
    <mergeCell ref="V21:X21"/>
    <mergeCell ref="Y19:AA19"/>
    <mergeCell ref="AB19:AD19"/>
    <mergeCell ref="AE19:AG19"/>
    <mergeCell ref="E20:G20"/>
    <mergeCell ref="H20:O20"/>
    <mergeCell ref="P20:R20"/>
    <mergeCell ref="S20:U20"/>
    <mergeCell ref="V20:X20"/>
    <mergeCell ref="Y20:AA20"/>
    <mergeCell ref="AB20:AD20"/>
    <mergeCell ref="AE20:AG20"/>
    <mergeCell ref="E19:G19"/>
    <mergeCell ref="H19:O19"/>
    <mergeCell ref="P19:R19"/>
    <mergeCell ref="S19:U19"/>
    <mergeCell ref="V19:X19"/>
    <mergeCell ref="AE17:AG17"/>
    <mergeCell ref="E18:G18"/>
    <mergeCell ref="H18:O18"/>
    <mergeCell ref="P18:R18"/>
    <mergeCell ref="S18:U18"/>
    <mergeCell ref="V18:X18"/>
    <mergeCell ref="Y18:AA18"/>
    <mergeCell ref="AB18:AD18"/>
    <mergeCell ref="AE18:AG18"/>
    <mergeCell ref="E17:G17"/>
    <mergeCell ref="H17:O17"/>
    <mergeCell ref="P17:R17"/>
    <mergeCell ref="S17:U17"/>
    <mergeCell ref="V17:X17"/>
    <mergeCell ref="Y17:AA17"/>
    <mergeCell ref="AB17:AD17"/>
    <mergeCell ref="E16:G16"/>
    <mergeCell ref="H16:O16"/>
    <mergeCell ref="P16:R16"/>
    <mergeCell ref="S16:U16"/>
    <mergeCell ref="V16:X16"/>
    <mergeCell ref="Y16:AA16"/>
    <mergeCell ref="AE16:AG16"/>
    <mergeCell ref="AB13:AD13"/>
    <mergeCell ref="V13:X13"/>
    <mergeCell ref="Y13:AA13"/>
    <mergeCell ref="P15:R15"/>
    <mergeCell ref="S15:U15"/>
    <mergeCell ref="V15:X15"/>
    <mergeCell ref="AB15:AD15"/>
    <mergeCell ref="AE15:AG15"/>
    <mergeCell ref="AB14:AD14"/>
    <mergeCell ref="AE14:AG14"/>
    <mergeCell ref="AB16:AD16"/>
    <mergeCell ref="H13:O13"/>
    <mergeCell ref="AE13:AG13"/>
    <mergeCell ref="Y14:AA14"/>
    <mergeCell ref="AB1:AG1"/>
    <mergeCell ref="A1:E1"/>
    <mergeCell ref="A3:E3"/>
    <mergeCell ref="A5:E5"/>
    <mergeCell ref="F1:AA1"/>
    <mergeCell ref="A2:E2"/>
    <mergeCell ref="A4:E4"/>
    <mergeCell ref="A7:E7"/>
    <mergeCell ref="O11:S11"/>
    <mergeCell ref="T11:X11"/>
    <mergeCell ref="T10:X10"/>
    <mergeCell ref="A8:E8"/>
    <mergeCell ref="A6:E6"/>
    <mergeCell ref="AB2:AG2"/>
    <mergeCell ref="AB4:AG4"/>
    <mergeCell ref="AB6:AG6"/>
    <mergeCell ref="Y11:AB11"/>
    <mergeCell ref="AC11:AG11"/>
    <mergeCell ref="AB8:AG8"/>
    <mergeCell ref="AB7:AG7"/>
    <mergeCell ref="AB5:AG5"/>
    <mergeCell ref="Y10:AB10"/>
    <mergeCell ref="AC10:AG10"/>
    <mergeCell ref="AB3:AG3"/>
    <mergeCell ref="A12:AG12"/>
    <mergeCell ref="E15:G15"/>
    <mergeCell ref="H15:O15"/>
    <mergeCell ref="E14:G14"/>
    <mergeCell ref="F2:AA2"/>
    <mergeCell ref="G3:AA8"/>
    <mergeCell ref="F3:F8"/>
    <mergeCell ref="A9:AG9"/>
    <mergeCell ref="F10:J10"/>
    <mergeCell ref="K10:N10"/>
    <mergeCell ref="O10:S10"/>
    <mergeCell ref="F11:J11"/>
    <mergeCell ref="K11:N11"/>
    <mergeCell ref="A11:E11"/>
    <mergeCell ref="A10:E10"/>
    <mergeCell ref="Y15:AA15"/>
    <mergeCell ref="H14:O14"/>
    <mergeCell ref="P14:R14"/>
    <mergeCell ref="E13:G13"/>
    <mergeCell ref="P13:R13"/>
    <mergeCell ref="S13:U13"/>
    <mergeCell ref="S14:U14"/>
    <mergeCell ref="V14:X14"/>
  </mergeCells>
  <pageMargins left="0.5" right="0.5" top="0.5" bottom="0.75" header="0.3" footer="0.3"/>
  <pageSetup orientation="landscape" r:id="rId1"/>
  <headerFooter>
    <oddFooter>&amp;LAPHIS 71, List of Activities and Burden Estimates for an Information Collection Request&amp;RPage &amp;P of &amp;N</oddFooter>
  </headerFooter>
  <ignoredErrors>
    <ignoredError sqref="Y11 T11"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6"/>
  <sheetViews>
    <sheetView topLeftCell="A13" zoomScale="145" zoomScaleNormal="145" workbookViewId="0">
      <selection activeCell="B3" sqref="B3:C4"/>
    </sheetView>
  </sheetViews>
  <sheetFormatPr defaultColWidth="9.140625" defaultRowHeight="9" customHeight="1" x14ac:dyDescent="0.2"/>
  <cols>
    <col min="1" max="1" width="40.42578125" style="6" customWidth="1"/>
    <col min="2" max="2" width="8.7109375" style="6" customWidth="1"/>
    <col min="3" max="6" width="10.7109375" style="6" customWidth="1"/>
    <col min="7" max="9" width="12.7109375" style="6" customWidth="1"/>
    <col min="10" max="10" width="16.7109375" style="6" bestFit="1" customWidth="1"/>
    <col min="11" max="13" width="12.7109375" style="6" customWidth="1"/>
    <col min="14" max="16384" width="9.140625" style="6"/>
  </cols>
  <sheetData>
    <row r="1" spans="1:8" ht="9" customHeight="1" x14ac:dyDescent="0.2">
      <c r="A1" s="115" t="s">
        <v>39</v>
      </c>
      <c r="B1" s="117" t="str">
        <f>'APHIS 71'!A2</f>
        <v>0579-0332</v>
      </c>
      <c r="C1" s="118"/>
      <c r="D1" s="5"/>
      <c r="E1" s="5"/>
    </row>
    <row r="2" spans="1:8" ht="9" customHeight="1" x14ac:dyDescent="0.2">
      <c r="A2" s="116"/>
      <c r="B2" s="119"/>
      <c r="C2" s="120"/>
      <c r="D2" s="5"/>
      <c r="E2" s="5"/>
    </row>
    <row r="3" spans="1:8" ht="9" customHeight="1" x14ac:dyDescent="0.2">
      <c r="A3" s="116" t="s">
        <v>40</v>
      </c>
      <c r="B3" s="121" t="s">
        <v>77</v>
      </c>
      <c r="C3" s="122"/>
      <c r="D3" s="5"/>
      <c r="E3" s="5"/>
    </row>
    <row r="4" spans="1:8" ht="9" customHeight="1" x14ac:dyDescent="0.2">
      <c r="A4" s="116"/>
      <c r="B4" s="123"/>
      <c r="C4" s="124"/>
      <c r="D4" s="5"/>
      <c r="E4" s="5"/>
    </row>
    <row r="5" spans="1:8" ht="9" customHeight="1" x14ac:dyDescent="0.2">
      <c r="A5" s="116" t="s">
        <v>41</v>
      </c>
      <c r="B5" s="125" t="s">
        <v>42</v>
      </c>
      <c r="C5" s="126"/>
      <c r="D5" s="7"/>
      <c r="E5" s="7"/>
      <c r="F5" s="7"/>
      <c r="H5" s="8"/>
    </row>
    <row r="6" spans="1:8" ht="9" customHeight="1" x14ac:dyDescent="0.2">
      <c r="A6" s="116"/>
      <c r="B6" s="127"/>
      <c r="C6" s="128"/>
      <c r="D6" s="104" t="s">
        <v>52</v>
      </c>
      <c r="E6" s="105"/>
      <c r="F6" s="9" t="s">
        <v>53</v>
      </c>
      <c r="G6" s="17" t="s">
        <v>70</v>
      </c>
    </row>
    <row r="7" spans="1:8" ht="10.15" customHeight="1" x14ac:dyDescent="0.2">
      <c r="A7" s="106" t="s">
        <v>43</v>
      </c>
      <c r="B7" s="107"/>
      <c r="C7" s="109">
        <f>'APHIS 71'!A11</f>
        <v>332</v>
      </c>
      <c r="D7" s="111"/>
      <c r="E7" s="112"/>
    </row>
    <row r="8" spans="1:8" ht="10.15" customHeight="1" x14ac:dyDescent="0.2">
      <c r="A8" s="106"/>
      <c r="B8" s="108"/>
      <c r="C8" s="110"/>
      <c r="D8" s="113" t="s">
        <v>55</v>
      </c>
      <c r="E8" s="114"/>
      <c r="F8" s="12">
        <f>SUMIFS('APHIS 71'!$V$15:$V$293,'APHIS 71'!$B$15:$B$293,"=FG", 'APHIS 71'!$C$15:$C$293,"=?")</f>
        <v>2</v>
      </c>
      <c r="H8" s="10"/>
    </row>
    <row r="9" spans="1:8" ht="10.15" customHeight="1" x14ac:dyDescent="0.2">
      <c r="A9" s="106" t="s">
        <v>44</v>
      </c>
      <c r="B9" s="108"/>
      <c r="C9" s="129">
        <f>C11/C7</f>
        <v>55.722891566265062</v>
      </c>
      <c r="D9" s="113" t="s">
        <v>54</v>
      </c>
      <c r="E9" s="114"/>
      <c r="F9" s="13">
        <f>SUMIFS('APHIS 71'!$V$15:$V$293,'APHIS 71'!$B$15:$B$293,"=S1", 'APHIS 71'!$C$15:$C$293,"=?")</f>
        <v>0</v>
      </c>
      <c r="H9" s="10"/>
    </row>
    <row r="10" spans="1:8" ht="10.15" customHeight="1" x14ac:dyDescent="0.2">
      <c r="A10" s="106"/>
      <c r="B10" s="108"/>
      <c r="C10" s="129"/>
      <c r="D10" s="113" t="s">
        <v>56</v>
      </c>
      <c r="E10" s="114"/>
      <c r="F10" s="12">
        <f>SUMIFS('APHIS 71'!$V$15:$V$293,'APHIS 71'!$B$15:$B$293,"=S2", 'APHIS 71'!$C$15:$C$293,"=?")</f>
        <v>0</v>
      </c>
      <c r="H10" s="10"/>
    </row>
    <row r="11" spans="1:8" ht="10.15" customHeight="1" x14ac:dyDescent="0.2">
      <c r="A11" s="106" t="s">
        <v>45</v>
      </c>
      <c r="B11" s="108"/>
      <c r="C11" s="110">
        <f>'APHIS 71'!F11</f>
        <v>18500</v>
      </c>
      <c r="D11" s="113" t="s">
        <v>57</v>
      </c>
      <c r="E11" s="114"/>
      <c r="F11" s="12">
        <f>SUMIFS('APHIS 71'!$V$15:$V$293,'APHIS 71'!$B$15:$B$293,"=S3", 'APHIS 71'!$C$15:$C$293,"=?")</f>
        <v>0</v>
      </c>
      <c r="H11" s="10"/>
    </row>
    <row r="12" spans="1:8" ht="10.15" customHeight="1" x14ac:dyDescent="0.2">
      <c r="A12" s="106"/>
      <c r="B12" s="108"/>
      <c r="C12" s="110"/>
      <c r="D12" s="113" t="s">
        <v>58</v>
      </c>
      <c r="E12" s="114"/>
      <c r="F12" s="12">
        <f>SUMIFS('APHIS 71'!$V$15:$V$293,'APHIS 71'!$B$15:$B$293,"=P1", 'APHIS 71'!$C$15:$C$293,"=?")</f>
        <v>300</v>
      </c>
      <c r="H12" s="10"/>
    </row>
    <row r="13" spans="1:8" ht="10.15" customHeight="1" x14ac:dyDescent="0.2">
      <c r="A13" s="106" t="s">
        <v>46</v>
      </c>
      <c r="B13" s="108"/>
      <c r="C13" s="110">
        <f>'APHIS 71'!T11</f>
        <v>8608</v>
      </c>
      <c r="D13" s="113" t="s">
        <v>59</v>
      </c>
      <c r="E13" s="114"/>
      <c r="F13" s="12">
        <f>SUMIFS('APHIS 71'!$V$15:$V$293,'APHIS 71'!$B$15:$B$293,"=P2", 'APHIS 71'!$C$15:$C$293,"=?")</f>
        <v>0</v>
      </c>
      <c r="G13" s="11"/>
      <c r="H13" s="10"/>
    </row>
    <row r="14" spans="1:8" ht="10.15" customHeight="1" x14ac:dyDescent="0.2">
      <c r="A14" s="106"/>
      <c r="B14" s="108"/>
      <c r="C14" s="110"/>
      <c r="D14" s="113" t="s">
        <v>60</v>
      </c>
      <c r="E14" s="114"/>
      <c r="F14" s="12">
        <f>SUMIFS('APHIS 71'!$V$15:$V$293,'APHIS 71'!$B$15:$B$293,"=P3", 'APHIS 71'!$C$15:$C$293,"=?")</f>
        <v>0</v>
      </c>
      <c r="G14" s="11"/>
      <c r="H14" s="10"/>
    </row>
    <row r="15" spans="1:8" ht="10.15" customHeight="1" x14ac:dyDescent="0.2">
      <c r="A15" s="111" t="s">
        <v>47</v>
      </c>
      <c r="B15" s="131"/>
      <c r="C15" s="133">
        <f>C13/C11</f>
        <v>0.4652972972972973</v>
      </c>
      <c r="D15" s="113" t="s">
        <v>61</v>
      </c>
      <c r="E15" s="114"/>
      <c r="F15" s="14">
        <f>SUMIFS('APHIS 71'!$V$15:$V$293,'APHIS 71'!$B$15:$B$293,"=I", 'APHIS 71'!$C$15:$C$293,"=?")</f>
        <v>30</v>
      </c>
    </row>
    <row r="16" spans="1:8" ht="10.15" customHeight="1" thickBot="1" x14ac:dyDescent="0.25">
      <c r="A16" s="130"/>
      <c r="B16" s="132"/>
      <c r="C16" s="134"/>
      <c r="D16" s="135"/>
      <c r="E16" s="136"/>
      <c r="F16" s="12">
        <f>SUM(F8:F15)</f>
        <v>332</v>
      </c>
    </row>
    <row r="17" spans="1:6" ht="9" customHeight="1" thickBot="1" x14ac:dyDescent="0.25"/>
    <row r="18" spans="1:6" ht="12" customHeight="1" x14ac:dyDescent="0.2">
      <c r="A18" s="115" t="s">
        <v>41</v>
      </c>
      <c r="B18" s="141" t="s">
        <v>63</v>
      </c>
      <c r="C18" s="142"/>
      <c r="D18" s="143" t="s">
        <v>49</v>
      </c>
      <c r="E18" s="145" t="s">
        <v>50</v>
      </c>
      <c r="F18" s="147" t="s">
        <v>51</v>
      </c>
    </row>
    <row r="19" spans="1:6" ht="12" customHeight="1" x14ac:dyDescent="0.2">
      <c r="A19" s="116"/>
      <c r="B19" s="127"/>
      <c r="C19" s="128"/>
      <c r="D19" s="144"/>
      <c r="E19" s="146"/>
      <c r="F19" s="148"/>
    </row>
    <row r="20" spans="1:6" ht="9" customHeight="1" x14ac:dyDescent="0.2">
      <c r="A20" s="106" t="s">
        <v>43</v>
      </c>
      <c r="B20" s="107"/>
      <c r="C20" s="149">
        <f>F8</f>
        <v>2</v>
      </c>
      <c r="D20" s="139"/>
      <c r="E20" s="140"/>
      <c r="F20" s="137"/>
    </row>
    <row r="21" spans="1:6" ht="9" customHeight="1" x14ac:dyDescent="0.2">
      <c r="A21" s="106"/>
      <c r="B21" s="108"/>
      <c r="C21" s="150"/>
      <c r="D21" s="139"/>
      <c r="E21" s="140"/>
      <c r="F21" s="137"/>
    </row>
    <row r="22" spans="1:6" ht="9" customHeight="1" x14ac:dyDescent="0.2">
      <c r="A22" s="106" t="s">
        <v>44</v>
      </c>
      <c r="B22" s="108"/>
      <c r="C22" s="138">
        <f>C24/C20</f>
        <v>3000</v>
      </c>
      <c r="D22" s="139"/>
      <c r="E22" s="140"/>
      <c r="F22" s="137"/>
    </row>
    <row r="23" spans="1:6" ht="9" customHeight="1" x14ac:dyDescent="0.2">
      <c r="A23" s="106"/>
      <c r="B23" s="108"/>
      <c r="C23" s="138"/>
      <c r="D23" s="139"/>
      <c r="E23" s="140"/>
      <c r="F23" s="137"/>
    </row>
    <row r="24" spans="1:6" ht="9" customHeight="1" x14ac:dyDescent="0.2">
      <c r="A24" s="106" t="s">
        <v>45</v>
      </c>
      <c r="B24" s="108"/>
      <c r="C24" s="150">
        <f>SUMIF('APHIS 71'!$B$15:$B$293,"=FG",'APHIS 71'!$Y$15:$Y$293)</f>
        <v>6000</v>
      </c>
      <c r="D24" s="160"/>
      <c r="E24" s="161"/>
      <c r="F24" s="162"/>
    </row>
    <row r="25" spans="1:6" ht="9" customHeight="1" x14ac:dyDescent="0.2">
      <c r="A25" s="106"/>
      <c r="B25" s="108"/>
      <c r="C25" s="150"/>
      <c r="D25" s="160"/>
      <c r="E25" s="161"/>
      <c r="F25" s="162"/>
    </row>
    <row r="26" spans="1:6" ht="9" customHeight="1" x14ac:dyDescent="0.2">
      <c r="A26" s="106" t="s">
        <v>46</v>
      </c>
      <c r="B26" s="108"/>
      <c r="C26" s="150">
        <f>SUMIF('APHIS 71'!$B$15:$B$293,"=FG",'APHIS 71'!$AE$15:$AE$293)</f>
        <v>600</v>
      </c>
      <c r="D26" s="154">
        <f>SUMIFS('APHIS 71'!$AE$15:$AE$293,'APHIS 71'!$B$15:$B$293,"=FG", 'APHIS 71'!$D$15:$D$293,"=I")</f>
        <v>600</v>
      </c>
      <c r="E26" s="156">
        <f>SUMIFS('APHIS 71'!$AE$15:$AE$293,'APHIS 71'!$B$15:$B$293,"=FG", 'APHIS 71'!$D$15:$D$293,"=R")</f>
        <v>0</v>
      </c>
      <c r="F26" s="158">
        <f>SUMIFS('APHIS 71'!$AE$15:$AE$293,'APHIS 71'!$B$15:$B$293,"=FG", 'APHIS 71'!$D$15:$D$293,"=TP")</f>
        <v>0</v>
      </c>
    </row>
    <row r="27" spans="1:6" ht="9" customHeight="1" thickBot="1" x14ac:dyDescent="0.25">
      <c r="A27" s="151"/>
      <c r="B27" s="152"/>
      <c r="C27" s="153"/>
      <c r="D27" s="155">
        <f>SUMIFS('APHIS 71'!$V$15:$V$293,'APHIS 71'!$B$15:$B$293,"=FG", 'APHIS 71'!$C$15:$C$293,"=?")</f>
        <v>2</v>
      </c>
      <c r="E27" s="157">
        <f>SUMIFS('APHIS 71'!$V$15:$V$293,'APHIS 71'!$B$15:$B$293,"=FG", 'APHIS 71'!$C$15:$C$293,"=?")</f>
        <v>2</v>
      </c>
      <c r="F27" s="159">
        <f>SUMIFS('APHIS 71'!$V$15:$V$293,'APHIS 71'!$B$15:$B$293,"=FG", 'APHIS 71'!$C$15:$C$293,"=?")</f>
        <v>2</v>
      </c>
    </row>
    <row r="28" spans="1:6" ht="9" customHeight="1" x14ac:dyDescent="0.2">
      <c r="A28" s="164" t="s">
        <v>65</v>
      </c>
      <c r="B28" s="165"/>
      <c r="C28" s="166">
        <f>SUMIFS('APHIS 71'!$Y$15:$Y$293,'APHIS 71'!$B$15:$B$293,"=FG", 'APHIS 71'!$A$15:$A$293,"=E")</f>
        <v>6000</v>
      </c>
      <c r="D28" s="167"/>
      <c r="E28" s="169"/>
      <c r="F28" s="171"/>
    </row>
    <row r="29" spans="1:6" ht="9" customHeight="1" x14ac:dyDescent="0.2">
      <c r="A29" s="106"/>
      <c r="B29" s="107"/>
      <c r="C29" s="150">
        <f>SUMIFS('APHIS 71'!$V$15:$V$293,'APHIS 71'!$B$15:$B$293,"=FG", 'APHIS 71'!$C$15:$C$293,"=?")</f>
        <v>2</v>
      </c>
      <c r="D29" s="168"/>
      <c r="E29" s="170"/>
      <c r="F29" s="172"/>
    </row>
    <row r="30" spans="1:6" ht="9" customHeight="1" x14ac:dyDescent="0.2">
      <c r="A30" s="173" t="s">
        <v>66</v>
      </c>
      <c r="B30" s="174"/>
      <c r="C30" s="149">
        <f>SUMIFS('APHIS 71'!$AE$15:$AE$293,'APHIS 71'!$B$15:$B$293,"=FG", 'APHIS 71'!$A$15:$A$293,"=E")</f>
        <v>600</v>
      </c>
      <c r="D30" s="176"/>
      <c r="E30" s="178"/>
      <c r="F30" s="180"/>
    </row>
    <row r="31" spans="1:6" ht="9" customHeight="1" thickBot="1" x14ac:dyDescent="0.25">
      <c r="A31" s="151"/>
      <c r="B31" s="175"/>
      <c r="C31" s="153">
        <f>SUMIFS('APHIS 71'!$V$15:$V$293,'APHIS 71'!$B$15:$B$293,"=FG", 'APHIS 71'!$C$15:$C$293,"=?")</f>
        <v>2</v>
      </c>
      <c r="D31" s="177"/>
      <c r="E31" s="179"/>
      <c r="F31" s="181"/>
    </row>
    <row r="32" spans="1:6" ht="9" customHeight="1" thickBot="1" x14ac:dyDescent="0.25"/>
    <row r="33" spans="1:6" ht="12" customHeight="1" x14ac:dyDescent="0.2">
      <c r="A33" s="115" t="s">
        <v>41</v>
      </c>
      <c r="B33" s="141" t="s">
        <v>64</v>
      </c>
      <c r="C33" s="142"/>
      <c r="D33" s="143" t="s">
        <v>49</v>
      </c>
      <c r="E33" s="145" t="s">
        <v>50</v>
      </c>
      <c r="F33" s="147" t="s">
        <v>51</v>
      </c>
    </row>
    <row r="34" spans="1:6" ht="12" customHeight="1" x14ac:dyDescent="0.2">
      <c r="A34" s="116"/>
      <c r="B34" s="127"/>
      <c r="C34" s="128"/>
      <c r="D34" s="144"/>
      <c r="E34" s="146"/>
      <c r="F34" s="148"/>
    </row>
    <row r="35" spans="1:6" ht="9" customHeight="1" x14ac:dyDescent="0.2">
      <c r="A35" s="106" t="s">
        <v>43</v>
      </c>
      <c r="B35" s="107"/>
      <c r="C35" s="149">
        <f>SUM(F9:F11)</f>
        <v>0</v>
      </c>
      <c r="D35" s="139"/>
      <c r="E35" s="140"/>
      <c r="F35" s="137"/>
    </row>
    <row r="36" spans="1:6" ht="9" customHeight="1" x14ac:dyDescent="0.2">
      <c r="A36" s="106"/>
      <c r="B36" s="108"/>
      <c r="C36" s="150"/>
      <c r="D36" s="139"/>
      <c r="E36" s="140"/>
      <c r="F36" s="137"/>
    </row>
    <row r="37" spans="1:6" ht="9" customHeight="1" x14ac:dyDescent="0.2">
      <c r="A37" s="106" t="s">
        <v>44</v>
      </c>
      <c r="B37" s="108"/>
      <c r="C37" s="163" t="e">
        <f>C39/C35</f>
        <v>#DIV/0!</v>
      </c>
      <c r="D37" s="139"/>
      <c r="E37" s="140"/>
      <c r="F37" s="137"/>
    </row>
    <row r="38" spans="1:6" ht="9" customHeight="1" x14ac:dyDescent="0.2">
      <c r="A38" s="106"/>
      <c r="B38" s="108"/>
      <c r="C38" s="163"/>
      <c r="D38" s="139"/>
      <c r="E38" s="140"/>
      <c r="F38" s="137"/>
    </row>
    <row r="39" spans="1:6" ht="9" customHeight="1" x14ac:dyDescent="0.2">
      <c r="A39" s="106" t="s">
        <v>45</v>
      </c>
      <c r="B39" s="108"/>
      <c r="C39" s="150">
        <f>SUMIF('APHIS 71'!$B$15:$B$293,"=S?",'APHIS 71'!$Y$15:$Y$293)</f>
        <v>0</v>
      </c>
      <c r="D39" s="160"/>
      <c r="E39" s="161"/>
      <c r="F39" s="162"/>
    </row>
    <row r="40" spans="1:6" ht="9" customHeight="1" x14ac:dyDescent="0.2">
      <c r="A40" s="106"/>
      <c r="B40" s="108"/>
      <c r="C40" s="150"/>
      <c r="D40" s="160"/>
      <c r="E40" s="161"/>
      <c r="F40" s="162"/>
    </row>
    <row r="41" spans="1:6" ht="9" customHeight="1" x14ac:dyDescent="0.2">
      <c r="A41" s="106" t="s">
        <v>46</v>
      </c>
      <c r="B41" s="108"/>
      <c r="C41" s="150">
        <f>SUMIF('APHIS 71'!$B$15:$B$293,"=S?",'APHIS 71'!$AE$15:$AE$293)</f>
        <v>0</v>
      </c>
      <c r="D41" s="154">
        <f>SUMIFS('APHIS 71'!$AE$15:$AE$293,'APHIS 71'!$B$15:$B$293,"=S?", 'APHIS 71'!$D$15:$D$293,"=I")</f>
        <v>0</v>
      </c>
      <c r="E41" s="156">
        <f>SUMIFS('APHIS 71'!$AE$15:$AE$293,'APHIS 71'!$B$15:$B$293,"=S?", 'APHIS 71'!$D$15:$D$293,"=R")</f>
        <v>0</v>
      </c>
      <c r="F41" s="158">
        <f>SUMIFS('APHIS 71'!$AE$15:$AE$293,'APHIS 71'!$B$15:$B$293,"=S?", 'APHIS 71'!$D$15:$D$293,"=TP")</f>
        <v>0</v>
      </c>
    </row>
    <row r="42" spans="1:6" ht="9" customHeight="1" thickBot="1" x14ac:dyDescent="0.25">
      <c r="A42" s="151"/>
      <c r="B42" s="108"/>
      <c r="C42" s="153"/>
      <c r="D42" s="155">
        <f>SUMIFS('APHIS 71'!$V$15:$V$293,'APHIS 71'!$B$15:$B$293,"=FG", 'APHIS 71'!$C$15:$C$293,"=?")</f>
        <v>2</v>
      </c>
      <c r="E42" s="157">
        <f>SUMIFS('APHIS 71'!$V$15:$V$293,'APHIS 71'!$B$15:$B$293,"=FG", 'APHIS 71'!$C$15:$C$293,"=?")</f>
        <v>2</v>
      </c>
      <c r="F42" s="159">
        <f>SUMIFS('APHIS 71'!$V$15:$V$293,'APHIS 71'!$B$15:$B$293,"=FG", 'APHIS 71'!$C$15:$C$293,"=?")</f>
        <v>2</v>
      </c>
    </row>
    <row r="43" spans="1:6" ht="9" customHeight="1" x14ac:dyDescent="0.2">
      <c r="A43" s="164" t="s">
        <v>65</v>
      </c>
      <c r="B43" s="165"/>
      <c r="C43" s="166">
        <f>SUMIFS('APHIS 71'!$Y$15:$Y$293,'APHIS 71'!$B$15:$B$293,"=S?", 'APHIS 71'!$A$15:$A$293,"=E")</f>
        <v>0</v>
      </c>
      <c r="D43" s="167"/>
      <c r="E43" s="169"/>
      <c r="F43" s="171"/>
    </row>
    <row r="44" spans="1:6" ht="9" customHeight="1" x14ac:dyDescent="0.2">
      <c r="A44" s="106"/>
      <c r="B44" s="107"/>
      <c r="C44" s="150">
        <f>SUMIFS('APHIS 71'!$V$15:$V$293,'APHIS 71'!$B$15:$B$293,"=FG", 'APHIS 71'!$C$15:$C$293,"=?")</f>
        <v>2</v>
      </c>
      <c r="D44" s="168"/>
      <c r="E44" s="170"/>
      <c r="F44" s="172"/>
    </row>
    <row r="45" spans="1:6" ht="9" customHeight="1" x14ac:dyDescent="0.2">
      <c r="A45" s="173" t="s">
        <v>66</v>
      </c>
      <c r="B45" s="174"/>
      <c r="C45" s="149">
        <f>SUMIFS('APHIS 71'!$AE$15:$AE$293,'APHIS 71'!$B$15:$B$293,"=S?", 'APHIS 71'!$A$15:$A$293,"=E")</f>
        <v>0</v>
      </c>
      <c r="D45" s="176"/>
      <c r="E45" s="178"/>
      <c r="F45" s="180"/>
    </row>
    <row r="46" spans="1:6" ht="9" customHeight="1" thickBot="1" x14ac:dyDescent="0.25">
      <c r="A46" s="151"/>
      <c r="B46" s="175"/>
      <c r="C46" s="153">
        <f>SUMIFS('APHIS 71'!$V$15:$V$293,'APHIS 71'!$B$15:$B$293,"=FG", 'APHIS 71'!$C$15:$C$293,"=?")</f>
        <v>2</v>
      </c>
      <c r="D46" s="177"/>
      <c r="E46" s="179"/>
      <c r="F46" s="181"/>
    </row>
    <row r="47" spans="1:6" ht="9" customHeight="1" thickBot="1" x14ac:dyDescent="0.25"/>
    <row r="48" spans="1:6" ht="12" customHeight="1" x14ac:dyDescent="0.2">
      <c r="A48" s="115" t="s">
        <v>41</v>
      </c>
      <c r="B48" s="141" t="s">
        <v>62</v>
      </c>
      <c r="C48" s="142"/>
      <c r="D48" s="143" t="s">
        <v>49</v>
      </c>
      <c r="E48" s="145" t="s">
        <v>50</v>
      </c>
      <c r="F48" s="147" t="s">
        <v>51</v>
      </c>
    </row>
    <row r="49" spans="1:6" ht="12" customHeight="1" x14ac:dyDescent="0.2">
      <c r="A49" s="116"/>
      <c r="B49" s="127"/>
      <c r="C49" s="128"/>
      <c r="D49" s="144"/>
      <c r="E49" s="146"/>
      <c r="F49" s="148"/>
    </row>
    <row r="50" spans="1:6" ht="9" customHeight="1" x14ac:dyDescent="0.2">
      <c r="A50" s="106" t="s">
        <v>43</v>
      </c>
      <c r="B50" s="107"/>
      <c r="C50" s="149">
        <f>SUM(F12:F14)</f>
        <v>300</v>
      </c>
      <c r="D50" s="139"/>
      <c r="E50" s="140"/>
      <c r="F50" s="137"/>
    </row>
    <row r="51" spans="1:6" ht="9" customHeight="1" x14ac:dyDescent="0.2">
      <c r="A51" s="106"/>
      <c r="B51" s="108"/>
      <c r="C51" s="150"/>
      <c r="D51" s="139"/>
      <c r="E51" s="140"/>
      <c r="F51" s="137"/>
    </row>
    <row r="52" spans="1:6" ht="9" customHeight="1" x14ac:dyDescent="0.2">
      <c r="A52" s="106" t="s">
        <v>44</v>
      </c>
      <c r="B52" s="108"/>
      <c r="C52" s="163">
        <f>C54/C50</f>
        <v>38.666666666666664</v>
      </c>
      <c r="D52" s="139"/>
      <c r="E52" s="140"/>
      <c r="F52" s="137"/>
    </row>
    <row r="53" spans="1:6" ht="9" customHeight="1" x14ac:dyDescent="0.2">
      <c r="A53" s="106"/>
      <c r="B53" s="108"/>
      <c r="C53" s="163"/>
      <c r="D53" s="139"/>
      <c r="E53" s="140"/>
      <c r="F53" s="137"/>
    </row>
    <row r="54" spans="1:6" ht="9" customHeight="1" x14ac:dyDescent="0.2">
      <c r="A54" s="106" t="s">
        <v>45</v>
      </c>
      <c r="B54" s="108"/>
      <c r="C54" s="150">
        <f>SUMIF('APHIS 71'!$B$15:$B$293,"=P?",'APHIS 71'!$Y$15:$Y$293)</f>
        <v>11600</v>
      </c>
      <c r="D54" s="160"/>
      <c r="E54" s="161"/>
      <c r="F54" s="162"/>
    </row>
    <row r="55" spans="1:6" ht="9" customHeight="1" x14ac:dyDescent="0.2">
      <c r="A55" s="106"/>
      <c r="B55" s="108"/>
      <c r="C55" s="150"/>
      <c r="D55" s="160"/>
      <c r="E55" s="161"/>
      <c r="F55" s="162"/>
    </row>
    <row r="56" spans="1:6" ht="9" customHeight="1" x14ac:dyDescent="0.2">
      <c r="A56" s="106" t="s">
        <v>46</v>
      </c>
      <c r="B56" s="108"/>
      <c r="C56" s="150">
        <f>SUMIF('APHIS 71'!$B$15:$B$293,"=P?",'APHIS 71'!$AE$15:$AE$293)</f>
        <v>7558</v>
      </c>
      <c r="D56" s="154">
        <f>SUMIFS('APHIS 71'!$AE$15:$AE$293,'APHIS 71'!$B$15:$B$293,"=P?", 'APHIS 71'!$D$15:$D$293,"=I")</f>
        <v>7353</v>
      </c>
      <c r="E56" s="156">
        <f>SUMIFS('APHIS 71'!$AE$15:$AE$293,'APHIS 71'!$B$15:$B$293,"=P?", 'APHIS 71'!$D$15:$D$293,"=R")</f>
        <v>200</v>
      </c>
      <c r="F56" s="158">
        <f>SUMIFS('APHIS 71'!$AE$15:$AE$293,'APHIS 71'!$B$15:$B$293,"=P?", 'APHIS 71'!$D$15:$D$293,"=TP")</f>
        <v>5</v>
      </c>
    </row>
    <row r="57" spans="1:6" ht="9" customHeight="1" thickBot="1" x14ac:dyDescent="0.25">
      <c r="A57" s="151"/>
      <c r="B57" s="108"/>
      <c r="C57" s="153"/>
      <c r="D57" s="155">
        <f>SUMIFS('APHIS 71'!$V$15:$V$293,'APHIS 71'!$B$15:$B$293,"=FG", 'APHIS 71'!$C$15:$C$293,"=?")</f>
        <v>2</v>
      </c>
      <c r="E57" s="157">
        <f>SUMIFS('APHIS 71'!$V$15:$V$293,'APHIS 71'!$B$15:$B$293,"=FG", 'APHIS 71'!$C$15:$C$293,"=?")</f>
        <v>2</v>
      </c>
      <c r="F57" s="159">
        <f>SUMIFS('APHIS 71'!$V$15:$V$293,'APHIS 71'!$B$15:$B$293,"=FG", 'APHIS 71'!$C$15:$C$293,"=?")</f>
        <v>2</v>
      </c>
    </row>
    <row r="58" spans="1:6" ht="9" customHeight="1" x14ac:dyDescent="0.2">
      <c r="A58" s="164" t="s">
        <v>65</v>
      </c>
      <c r="B58" s="165"/>
      <c r="C58" s="166">
        <f>SUMIFS('APHIS 71'!$Y$15:$Y$293,'APHIS 71'!$B$15:$B$293,"=P?", 'APHIS 71'!$A$15:$A$293,"=E")</f>
        <v>11600</v>
      </c>
      <c r="D58" s="167"/>
      <c r="E58" s="169"/>
      <c r="F58" s="171"/>
    </row>
    <row r="59" spans="1:6" ht="9" customHeight="1" x14ac:dyDescent="0.2">
      <c r="A59" s="106"/>
      <c r="B59" s="107"/>
      <c r="C59" s="150">
        <f>SUMIFS('APHIS 71'!$V$15:$V$293,'APHIS 71'!$B$15:$B$293,"=FG", 'APHIS 71'!$C$15:$C$293,"=?")</f>
        <v>2</v>
      </c>
      <c r="D59" s="168"/>
      <c r="E59" s="170"/>
      <c r="F59" s="172"/>
    </row>
    <row r="60" spans="1:6" ht="9" customHeight="1" x14ac:dyDescent="0.2">
      <c r="A60" s="173" t="s">
        <v>66</v>
      </c>
      <c r="B60" s="174"/>
      <c r="C60" s="149">
        <f>SUMIFS('APHIS 71'!$AE$15:$AE$293,'APHIS 71'!$B$15:$B$293,"=P?", 'APHIS 71'!$A$15:$A$293,"=E")</f>
        <v>7558</v>
      </c>
      <c r="D60" s="176"/>
      <c r="E60" s="178"/>
      <c r="F60" s="180"/>
    </row>
    <row r="61" spans="1:6" ht="9" customHeight="1" thickBot="1" x14ac:dyDescent="0.25">
      <c r="A61" s="151"/>
      <c r="B61" s="175"/>
      <c r="C61" s="153">
        <f>SUMIFS('APHIS 71'!$V$15:$V$293,'APHIS 71'!$B$15:$B$293,"=FG", 'APHIS 71'!$C$15:$C$293,"=?")</f>
        <v>2</v>
      </c>
      <c r="D61" s="177"/>
      <c r="E61" s="179"/>
      <c r="F61" s="181"/>
    </row>
    <row r="62" spans="1:6" ht="9" customHeight="1" thickBot="1" x14ac:dyDescent="0.25"/>
    <row r="63" spans="1:6" ht="12" customHeight="1" x14ac:dyDescent="0.2">
      <c r="A63" s="115" t="s">
        <v>41</v>
      </c>
      <c r="B63" s="141" t="s">
        <v>48</v>
      </c>
      <c r="C63" s="142"/>
      <c r="D63" s="143" t="s">
        <v>49</v>
      </c>
      <c r="E63" s="145" t="s">
        <v>50</v>
      </c>
      <c r="F63" s="147" t="s">
        <v>51</v>
      </c>
    </row>
    <row r="64" spans="1:6" ht="12" customHeight="1" x14ac:dyDescent="0.2">
      <c r="A64" s="116"/>
      <c r="B64" s="127"/>
      <c r="C64" s="128"/>
      <c r="D64" s="144"/>
      <c r="E64" s="146"/>
      <c r="F64" s="148"/>
    </row>
    <row r="65" spans="1:6" ht="9" customHeight="1" x14ac:dyDescent="0.2">
      <c r="A65" s="106" t="s">
        <v>43</v>
      </c>
      <c r="B65" s="107"/>
      <c r="C65" s="149">
        <f>F15</f>
        <v>30</v>
      </c>
      <c r="D65" s="139"/>
      <c r="E65" s="140"/>
      <c r="F65" s="137"/>
    </row>
    <row r="66" spans="1:6" ht="9" customHeight="1" x14ac:dyDescent="0.2">
      <c r="A66" s="106"/>
      <c r="B66" s="108"/>
      <c r="C66" s="150"/>
      <c r="D66" s="139"/>
      <c r="E66" s="140"/>
      <c r="F66" s="137"/>
    </row>
    <row r="67" spans="1:6" ht="9" customHeight="1" x14ac:dyDescent="0.2">
      <c r="A67" s="106" t="s">
        <v>44</v>
      </c>
      <c r="B67" s="108"/>
      <c r="C67" s="163">
        <f>C69/C65</f>
        <v>30</v>
      </c>
      <c r="D67" s="139"/>
      <c r="E67" s="140"/>
      <c r="F67" s="137"/>
    </row>
    <row r="68" spans="1:6" ht="9" customHeight="1" x14ac:dyDescent="0.2">
      <c r="A68" s="106"/>
      <c r="B68" s="108"/>
      <c r="C68" s="163"/>
      <c r="D68" s="139"/>
      <c r="E68" s="140"/>
      <c r="F68" s="137"/>
    </row>
    <row r="69" spans="1:6" ht="9" customHeight="1" x14ac:dyDescent="0.2">
      <c r="A69" s="106" t="s">
        <v>45</v>
      </c>
      <c r="B69" s="108"/>
      <c r="C69" s="150">
        <f>SUMIF('APHIS 71'!$B$15:$B$293,"=I",'APHIS 71'!$Y$15:$Y$293)</f>
        <v>900</v>
      </c>
      <c r="D69" s="160"/>
      <c r="E69" s="161"/>
      <c r="F69" s="162"/>
    </row>
    <row r="70" spans="1:6" ht="9" customHeight="1" x14ac:dyDescent="0.2">
      <c r="A70" s="106"/>
      <c r="B70" s="108"/>
      <c r="C70" s="150"/>
      <c r="D70" s="160"/>
      <c r="E70" s="161"/>
      <c r="F70" s="162"/>
    </row>
    <row r="71" spans="1:6" ht="9" customHeight="1" x14ac:dyDescent="0.2">
      <c r="A71" s="106" t="s">
        <v>46</v>
      </c>
      <c r="B71" s="108"/>
      <c r="C71" s="150">
        <f>SUMIF('APHIS 71'!$B$15:$B$293,"=I",'APHIS 71'!$AE$15:$AE$293)</f>
        <v>450</v>
      </c>
      <c r="D71" s="154">
        <f>SUMIFS('APHIS 71'!$AE$15:$AE$293,'APHIS 71'!$B$15:$B$293,"=I", 'APHIS 71'!$D$15:$D$293,"=I")</f>
        <v>450</v>
      </c>
      <c r="E71" s="156">
        <f>SUMIFS('APHIS 71'!$AE$15:$AE$293,'APHIS 71'!$B$15:$B$293,"=I", 'APHIS 71'!$D$15:$D$293,"=R")</f>
        <v>0</v>
      </c>
      <c r="F71" s="158">
        <f>SUMIFS('APHIS 71'!$AE$15:$AE$293,'APHIS 71'!$B$15:$B$293,"=I", 'APHIS 71'!$D$15:$D$293,"=TP")</f>
        <v>0</v>
      </c>
    </row>
    <row r="72" spans="1:6" ht="9" customHeight="1" thickBot="1" x14ac:dyDescent="0.25">
      <c r="A72" s="151"/>
      <c r="B72" s="108"/>
      <c r="C72" s="153"/>
      <c r="D72" s="155">
        <f>SUMIFS('APHIS 71'!$V$15:$V$293,'APHIS 71'!$B$15:$B$293,"=FG", 'APHIS 71'!$C$15:$C$293,"=?")</f>
        <v>2</v>
      </c>
      <c r="E72" s="157">
        <f>SUMIFS('APHIS 71'!$V$15:$V$293,'APHIS 71'!$B$15:$B$293,"=FG", 'APHIS 71'!$C$15:$C$293,"=?")</f>
        <v>2</v>
      </c>
      <c r="F72" s="159">
        <f>SUMIFS('APHIS 71'!$V$15:$V$293,'APHIS 71'!$B$15:$B$293,"=FG", 'APHIS 71'!$C$15:$C$293,"=?")</f>
        <v>2</v>
      </c>
    </row>
    <row r="73" spans="1:6" ht="9" customHeight="1" x14ac:dyDescent="0.2">
      <c r="A73" s="164" t="s">
        <v>65</v>
      </c>
      <c r="B73" s="165"/>
      <c r="C73" s="166">
        <f>SUMIFS('APHIS 71'!$Y$15:$Y$293,'APHIS 71'!$B$15:$B$293,"=I", 'APHIS 71'!$A$15:$A$293,"=E")</f>
        <v>900</v>
      </c>
      <c r="D73" s="167"/>
      <c r="E73" s="169"/>
      <c r="F73" s="171"/>
    </row>
    <row r="74" spans="1:6" ht="9" customHeight="1" x14ac:dyDescent="0.2">
      <c r="A74" s="106"/>
      <c r="B74" s="107"/>
      <c r="C74" s="150">
        <f>SUMIFS('APHIS 71'!$V$15:$V$293,'APHIS 71'!$B$15:$B$293,"=FG", 'APHIS 71'!$C$15:$C$293,"=?")</f>
        <v>2</v>
      </c>
      <c r="D74" s="168"/>
      <c r="E74" s="170"/>
      <c r="F74" s="172"/>
    </row>
    <row r="75" spans="1:6" ht="9" customHeight="1" x14ac:dyDescent="0.2">
      <c r="A75" s="173" t="s">
        <v>66</v>
      </c>
      <c r="B75" s="174"/>
      <c r="C75" s="149">
        <f>SUMIFS('APHIS 71'!$AE$15:$AE$293,'APHIS 71'!$B$15:$B$293,"=I", 'APHIS 71'!$A$15:$A$293,"=E")</f>
        <v>450</v>
      </c>
      <c r="D75" s="176"/>
      <c r="E75" s="178"/>
      <c r="F75" s="180"/>
    </row>
    <row r="76" spans="1:6" ht="9" customHeight="1" thickBot="1" x14ac:dyDescent="0.25">
      <c r="A76" s="151"/>
      <c r="B76" s="175"/>
      <c r="C76" s="153">
        <f>SUMIFS('APHIS 71'!$V$15:$V$293,'APHIS 71'!$B$15:$B$293,"=FG", 'APHIS 71'!$C$15:$C$293,"=?")</f>
        <v>2</v>
      </c>
      <c r="D76" s="177"/>
      <c r="E76" s="179"/>
      <c r="F76" s="181"/>
    </row>
  </sheetData>
  <mergeCells count="196">
    <mergeCell ref="A75:A76"/>
    <mergeCell ref="B75:B76"/>
    <mergeCell ref="C75:C76"/>
    <mergeCell ref="D75:D76"/>
    <mergeCell ref="E75:E76"/>
    <mergeCell ref="F75:F76"/>
    <mergeCell ref="A73:A74"/>
    <mergeCell ref="B73:B74"/>
    <mergeCell ref="C73:C74"/>
    <mergeCell ref="D73:D74"/>
    <mergeCell ref="E73:E74"/>
    <mergeCell ref="F73:F74"/>
    <mergeCell ref="A60:A61"/>
    <mergeCell ref="B60:B61"/>
    <mergeCell ref="C60:C61"/>
    <mergeCell ref="D60:D61"/>
    <mergeCell ref="E60:E61"/>
    <mergeCell ref="F60:F61"/>
    <mergeCell ref="A58:A59"/>
    <mergeCell ref="B58:B59"/>
    <mergeCell ref="C58:C59"/>
    <mergeCell ref="D58:D59"/>
    <mergeCell ref="E58:E59"/>
    <mergeCell ref="F58:F59"/>
    <mergeCell ref="A45:A46"/>
    <mergeCell ref="B45:B46"/>
    <mergeCell ref="C45:C46"/>
    <mergeCell ref="D45:D46"/>
    <mergeCell ref="E45:E46"/>
    <mergeCell ref="F45:F46"/>
    <mergeCell ref="A43:A44"/>
    <mergeCell ref="B43:B44"/>
    <mergeCell ref="C43:C44"/>
    <mergeCell ref="D43:D44"/>
    <mergeCell ref="E43:E44"/>
    <mergeCell ref="F43:F44"/>
    <mergeCell ref="A28:A29"/>
    <mergeCell ref="B28:B29"/>
    <mergeCell ref="C28:C29"/>
    <mergeCell ref="D28:D29"/>
    <mergeCell ref="E28:E29"/>
    <mergeCell ref="F28:F29"/>
    <mergeCell ref="A30:A31"/>
    <mergeCell ref="B30:B31"/>
    <mergeCell ref="C30:C31"/>
    <mergeCell ref="D30:D31"/>
    <mergeCell ref="E30:E31"/>
    <mergeCell ref="F30:F31"/>
    <mergeCell ref="A71:A72"/>
    <mergeCell ref="B71:B72"/>
    <mergeCell ref="C71:C72"/>
    <mergeCell ref="D71:D72"/>
    <mergeCell ref="E71:E72"/>
    <mergeCell ref="F71:F72"/>
    <mergeCell ref="A69:A70"/>
    <mergeCell ref="B69:B70"/>
    <mergeCell ref="C69:C70"/>
    <mergeCell ref="D69:D70"/>
    <mergeCell ref="E69:E70"/>
    <mergeCell ref="F69:F70"/>
    <mergeCell ref="F65:F66"/>
    <mergeCell ref="A67:A68"/>
    <mergeCell ref="B67:B68"/>
    <mergeCell ref="C67:C68"/>
    <mergeCell ref="D67:D68"/>
    <mergeCell ref="E67:E68"/>
    <mergeCell ref="F67:F68"/>
    <mergeCell ref="A63:A64"/>
    <mergeCell ref="B63:C64"/>
    <mergeCell ref="D63:D64"/>
    <mergeCell ref="E63:E64"/>
    <mergeCell ref="F63:F64"/>
    <mergeCell ref="A65:A66"/>
    <mergeCell ref="B65:B66"/>
    <mergeCell ref="C65:C66"/>
    <mergeCell ref="D65:D66"/>
    <mergeCell ref="E65:E66"/>
    <mergeCell ref="A56:A57"/>
    <mergeCell ref="B56:B57"/>
    <mergeCell ref="C56:C57"/>
    <mergeCell ref="D56:D57"/>
    <mergeCell ref="E56:E57"/>
    <mergeCell ref="F56:F57"/>
    <mergeCell ref="A54:A55"/>
    <mergeCell ref="B54:B55"/>
    <mergeCell ref="C54:C55"/>
    <mergeCell ref="D54:D55"/>
    <mergeCell ref="E54:E55"/>
    <mergeCell ref="F54:F55"/>
    <mergeCell ref="F50:F51"/>
    <mergeCell ref="A52:A53"/>
    <mergeCell ref="B52:B53"/>
    <mergeCell ref="C52:C53"/>
    <mergeCell ref="D52:D53"/>
    <mergeCell ref="E52:E53"/>
    <mergeCell ref="F52:F53"/>
    <mergeCell ref="A48:A49"/>
    <mergeCell ref="B48:C49"/>
    <mergeCell ref="D48:D49"/>
    <mergeCell ref="E48:E49"/>
    <mergeCell ref="F48:F49"/>
    <mergeCell ref="A50:A51"/>
    <mergeCell ref="B50:B51"/>
    <mergeCell ref="C50:C51"/>
    <mergeCell ref="D50:D51"/>
    <mergeCell ref="E50:E51"/>
    <mergeCell ref="A41:A42"/>
    <mergeCell ref="B41:B42"/>
    <mergeCell ref="C41:C42"/>
    <mergeCell ref="D41:D42"/>
    <mergeCell ref="E41:E42"/>
    <mergeCell ref="F41:F42"/>
    <mergeCell ref="A39:A40"/>
    <mergeCell ref="B39:B40"/>
    <mergeCell ref="C39:C40"/>
    <mergeCell ref="D39:D40"/>
    <mergeCell ref="E39:E40"/>
    <mergeCell ref="F39:F40"/>
    <mergeCell ref="F35:F36"/>
    <mergeCell ref="A37:A38"/>
    <mergeCell ref="B37:B38"/>
    <mergeCell ref="C37:C38"/>
    <mergeCell ref="D37:D38"/>
    <mergeCell ref="E37:E38"/>
    <mergeCell ref="F37:F38"/>
    <mergeCell ref="A33:A34"/>
    <mergeCell ref="B33:C34"/>
    <mergeCell ref="D33:D34"/>
    <mergeCell ref="E33:E34"/>
    <mergeCell ref="F33:F34"/>
    <mergeCell ref="A35:A36"/>
    <mergeCell ref="B35:B36"/>
    <mergeCell ref="C35:C36"/>
    <mergeCell ref="D35:D36"/>
    <mergeCell ref="E35:E36"/>
    <mergeCell ref="A26:A27"/>
    <mergeCell ref="B26:B27"/>
    <mergeCell ref="C26:C27"/>
    <mergeCell ref="D26:D27"/>
    <mergeCell ref="E26:E27"/>
    <mergeCell ref="F26:F27"/>
    <mergeCell ref="A24:A25"/>
    <mergeCell ref="B24:B25"/>
    <mergeCell ref="C24:C25"/>
    <mergeCell ref="D24:D25"/>
    <mergeCell ref="E24:E25"/>
    <mergeCell ref="F24:F25"/>
    <mergeCell ref="F20:F21"/>
    <mergeCell ref="A22:A23"/>
    <mergeCell ref="B22:B23"/>
    <mergeCell ref="C22:C23"/>
    <mergeCell ref="D22:D23"/>
    <mergeCell ref="E22:E23"/>
    <mergeCell ref="F22:F23"/>
    <mergeCell ref="A18:A19"/>
    <mergeCell ref="B18:C19"/>
    <mergeCell ref="D18:D19"/>
    <mergeCell ref="E18:E19"/>
    <mergeCell ref="F18:F19"/>
    <mergeCell ref="A20:A21"/>
    <mergeCell ref="B20:B21"/>
    <mergeCell ref="C20:C21"/>
    <mergeCell ref="D20:D21"/>
    <mergeCell ref="E20:E21"/>
    <mergeCell ref="A13:A14"/>
    <mergeCell ref="B13:B14"/>
    <mergeCell ref="C13:C14"/>
    <mergeCell ref="D13:E13"/>
    <mergeCell ref="D14:E14"/>
    <mergeCell ref="A15:A16"/>
    <mergeCell ref="B15:B16"/>
    <mergeCell ref="C15:C16"/>
    <mergeCell ref="D15:E15"/>
    <mergeCell ref="D16:E16"/>
    <mergeCell ref="A9:A10"/>
    <mergeCell ref="B9:B10"/>
    <mergeCell ref="C9:C10"/>
    <mergeCell ref="D9:E9"/>
    <mergeCell ref="D10:E10"/>
    <mergeCell ref="A11:A12"/>
    <mergeCell ref="B11:B12"/>
    <mergeCell ref="C11:C12"/>
    <mergeCell ref="D11:E11"/>
    <mergeCell ref="D12:E12"/>
    <mergeCell ref="D6:E6"/>
    <mergeCell ref="A7:A8"/>
    <mergeCell ref="B7:B8"/>
    <mergeCell ref="C7:C8"/>
    <mergeCell ref="D7:E7"/>
    <mergeCell ref="D8:E8"/>
    <mergeCell ref="A1:A2"/>
    <mergeCell ref="B1:C2"/>
    <mergeCell ref="A3:A4"/>
    <mergeCell ref="B3:C4"/>
    <mergeCell ref="A5:A6"/>
    <mergeCell ref="B5:C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10C7E5F30840F4C963CBA9BDE4354B1" ma:contentTypeVersion="6" ma:contentTypeDescription="Create a new document." ma:contentTypeScope="" ma:versionID="0d431b712b56b4cbbe78b356dfbc0572">
  <xsd:schema xmlns:xsd="http://www.w3.org/2001/XMLSchema" xmlns:xs="http://www.w3.org/2001/XMLSchema" xmlns:p="http://schemas.microsoft.com/office/2006/metadata/properties" xmlns:ns3="2db4a76c-0e60-4651-869e-9fe5a520f540" targetNamespace="http://schemas.microsoft.com/office/2006/metadata/properties" ma:root="true" ma:fieldsID="fd97c983b4a4f01e1df9342bad9b16ed" ns3:_="">
    <xsd:import namespace="2db4a76c-0e60-4651-869e-9fe5a520f54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b4a76c-0e60-4651-869e-9fe5a520f5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6F56B0-5585-4860-9B17-905871F43664}">
  <ds:schemaRefs>
    <ds:schemaRef ds:uri="http://schemas.microsoft.com/sharepoint/v3/contenttype/forms"/>
  </ds:schemaRefs>
</ds:datastoreItem>
</file>

<file path=customXml/itemProps2.xml><?xml version="1.0" encoding="utf-8"?>
<ds:datastoreItem xmlns:ds="http://schemas.openxmlformats.org/officeDocument/2006/customXml" ds:itemID="{295F900B-C0AF-4715-977E-9648668C84F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2C79776-E362-4068-BA33-DD8FF65BFB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b4a76c-0e60-4651-869e-9fe5a520f5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APHIS 71</vt:lpstr>
      <vt:lpstr>ROCIS Calculations</vt:lpstr>
      <vt:lpstr>'APHIS 71'!Print_Area</vt:lpstr>
      <vt:lpstr>'APHIS 71'!Print_Titles</vt:lpstr>
    </vt:vector>
  </TitlesOfParts>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cquatrano</dc:creator>
  <cp:lastModifiedBy>Harris, Sheniqua M - APHIS</cp:lastModifiedBy>
  <cp:lastPrinted>2020-02-28T17:25:24Z</cp:lastPrinted>
  <dcterms:created xsi:type="dcterms:W3CDTF">2002-09-24T19:35:59Z</dcterms:created>
  <dcterms:modified xsi:type="dcterms:W3CDTF">2021-03-08T16:15:45Z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0x010100E10C7E5F30840F4C963CBA9BDE4354B1</vt:lpwstr>
  </property>
</Properties>
</file>