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\50917_SNAP-CS\DC1\4 - OMB package\4.7 Revised final draft\Revisions 02 - May-June 2021\"/>
    </mc:Choice>
  </mc:AlternateContent>
  <xr:revisionPtr revIDLastSave="0" documentId="13_ncr:1_{5FD34C86-D911-4DFF-ABB9-45F177F237E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RN main table" sheetId="1" r:id="rId1"/>
    <sheet name="Staff interviews_v2" sheetId="5" r:id="rId2"/>
    <sheet name="Staff interviews" sheetId="4" r:id="rId3"/>
    <sheet name="Admin data_v2" sheetId="3" r:id="rId4"/>
    <sheet name="Admin data_v1" sheetId="2" r:id="rId5"/>
  </sheets>
  <definedNames>
    <definedName name="_xlnm.Print_Area" localSheetId="0">'FRN main table'!$A$1:$P$31</definedName>
    <definedName name="_xlnm.Print_Area" localSheetId="2">'Staff interviews'!$B$3:$K$17</definedName>
    <definedName name="_xlnm.Print_Area" localSheetId="1">'Staff interviews_v2'!$B$3:$K$8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1" i="1" l="1"/>
  <c r="R25" i="1"/>
  <c r="Q25" i="1"/>
  <c r="O11" i="1"/>
  <c r="M9" i="1"/>
  <c r="F30" i="1" l="1"/>
  <c r="E30" i="1"/>
  <c r="F26" i="1"/>
  <c r="F8" i="1"/>
  <c r="E8" i="1"/>
  <c r="H28" i="1"/>
  <c r="J28" i="1" s="1"/>
  <c r="H27" i="1"/>
  <c r="J27" i="1" s="1"/>
  <c r="K28" i="1"/>
  <c r="M28" i="1" s="1"/>
  <c r="O28" i="1" s="1"/>
  <c r="K27" i="1"/>
  <c r="M27" i="1" s="1"/>
  <c r="O27" i="1" s="1"/>
  <c r="K23" i="1"/>
  <c r="M23" i="1" s="1"/>
  <c r="O23" i="1" s="1"/>
  <c r="H23" i="1"/>
  <c r="J23" i="1" s="1"/>
  <c r="P23" i="1" l="1"/>
  <c r="P27" i="1"/>
  <c r="P28" i="1"/>
  <c r="K18" i="1" l="1"/>
  <c r="M18" i="1" s="1"/>
  <c r="O18" i="1" s="1"/>
  <c r="H18" i="1"/>
  <c r="J18" i="1" s="1"/>
  <c r="K19" i="1"/>
  <c r="M19" i="1" s="1"/>
  <c r="O19" i="1" s="1"/>
  <c r="H19" i="1"/>
  <c r="J19" i="1" s="1"/>
  <c r="P19" i="1" l="1"/>
  <c r="P18" i="1"/>
  <c r="K14" i="1" l="1"/>
  <c r="M14" i="1" s="1"/>
  <c r="O14" i="1" s="1"/>
  <c r="H14" i="1"/>
  <c r="J14" i="1" s="1"/>
  <c r="K13" i="1"/>
  <c r="M13" i="1" s="1"/>
  <c r="O13" i="1" s="1"/>
  <c r="H13" i="1"/>
  <c r="J13" i="1" s="1"/>
  <c r="K12" i="1"/>
  <c r="M12" i="1" s="1"/>
  <c r="O12" i="1" s="1"/>
  <c r="H12" i="1"/>
  <c r="J12" i="1" s="1"/>
  <c r="K11" i="1"/>
  <c r="M11" i="1" s="1"/>
  <c r="H11" i="1"/>
  <c r="J11" i="1" s="1"/>
  <c r="K10" i="1"/>
  <c r="M10" i="1" s="1"/>
  <c r="O10" i="1" s="1"/>
  <c r="H10" i="1"/>
  <c r="J10" i="1" s="1"/>
  <c r="K9" i="1"/>
  <c r="H9" i="1"/>
  <c r="J9" i="1" s="1"/>
  <c r="K6" i="1"/>
  <c r="K5" i="1"/>
  <c r="K4" i="1"/>
  <c r="K3" i="1"/>
  <c r="M3" i="1" s="1"/>
  <c r="H5" i="1"/>
  <c r="J5" i="1" s="1"/>
  <c r="H4" i="1"/>
  <c r="J4" i="1" s="1"/>
  <c r="H3" i="1"/>
  <c r="H6" i="1"/>
  <c r="J6" i="1" s="1"/>
  <c r="P6" i="1" s="1"/>
  <c r="M5" i="1" l="1"/>
  <c r="O5" i="1" s="1"/>
  <c r="P5" i="1" s="1"/>
  <c r="M4" i="1"/>
  <c r="O4" i="1" s="1"/>
  <c r="P4" i="1" s="1"/>
  <c r="J3" i="1"/>
  <c r="P13" i="1"/>
  <c r="P11" i="1"/>
  <c r="P14" i="1"/>
  <c r="P12" i="1"/>
  <c r="P10" i="1"/>
  <c r="O3" i="1" l="1"/>
  <c r="P3" i="1" s="1"/>
  <c r="O9" i="1"/>
  <c r="H29" i="1"/>
  <c r="K29" i="1"/>
  <c r="K20" i="1"/>
  <c r="H20" i="1"/>
  <c r="J20" i="1" s="1"/>
  <c r="K17" i="1"/>
  <c r="M17" i="1" s="1"/>
  <c r="O17" i="1" s="1"/>
  <c r="P17" i="1" s="1"/>
  <c r="H17" i="1"/>
  <c r="J17" i="1" s="1"/>
  <c r="M29" i="1" l="1"/>
  <c r="K30" i="1"/>
  <c r="J29" i="1"/>
  <c r="J30" i="1" s="1"/>
  <c r="H30" i="1"/>
  <c r="G30" i="1" s="1"/>
  <c r="P9" i="1"/>
  <c r="M20" i="1"/>
  <c r="O20" i="1" s="1"/>
  <c r="P20" i="1" s="1"/>
  <c r="I30" i="1" l="1"/>
  <c r="O29" i="1"/>
  <c r="M30" i="1"/>
  <c r="E15" i="1"/>
  <c r="E26" i="1" s="1"/>
  <c r="E31" i="1" s="1"/>
  <c r="H15" i="1"/>
  <c r="U15" i="1" s="1"/>
  <c r="H16" i="1"/>
  <c r="J16" i="1" s="1"/>
  <c r="V16" i="1" s="1"/>
  <c r="K16" i="1"/>
  <c r="E21" i="1"/>
  <c r="K21" i="1" s="1"/>
  <c r="M21" i="1" s="1"/>
  <c r="H21" i="1"/>
  <c r="J21" i="1" s="1"/>
  <c r="V21" i="1" s="1"/>
  <c r="K22" i="1"/>
  <c r="M22" i="1" s="1"/>
  <c r="O22" i="1" s="1"/>
  <c r="H22" i="1"/>
  <c r="U22" i="1" s="1"/>
  <c r="J24" i="1"/>
  <c r="V24" i="1" s="1"/>
  <c r="K24" i="1"/>
  <c r="M24" i="1" s="1"/>
  <c r="U24" i="1"/>
  <c r="E25" i="1"/>
  <c r="K25" i="1" s="1"/>
  <c r="M25" i="1" s="1"/>
  <c r="O25" i="1" s="1"/>
  <c r="H25" i="1"/>
  <c r="U25" i="1" s="1"/>
  <c r="O30" i="1" l="1"/>
  <c r="P29" i="1"/>
  <c r="P30" i="1" s="1"/>
  <c r="M16" i="1"/>
  <c r="W16" i="1" s="1"/>
  <c r="K15" i="1"/>
  <c r="K26" i="1" s="1"/>
  <c r="J15" i="1"/>
  <c r="U16" i="1"/>
  <c r="J25" i="1"/>
  <c r="V25" i="1" s="1"/>
  <c r="J22" i="1"/>
  <c r="V22" i="1" s="1"/>
  <c r="X25" i="1"/>
  <c r="Y21" i="1"/>
  <c r="O21" i="1"/>
  <c r="W21" i="1"/>
  <c r="Y24" i="1"/>
  <c r="W24" i="1"/>
  <c r="O24" i="1"/>
  <c r="X22" i="1"/>
  <c r="W25" i="1"/>
  <c r="W22" i="1"/>
  <c r="Y16" i="1"/>
  <c r="Y25" i="1"/>
  <c r="U21" i="1"/>
  <c r="Y22" i="1"/>
  <c r="O16" i="1" l="1"/>
  <c r="X16" i="1" s="1"/>
  <c r="V15" i="1"/>
  <c r="J26" i="1"/>
  <c r="M15" i="1"/>
  <c r="O15" i="1"/>
  <c r="P15" i="1" s="1"/>
  <c r="W15" i="1"/>
  <c r="P25" i="1"/>
  <c r="Z25" i="1" s="1"/>
  <c r="P22" i="1"/>
  <c r="Z22" i="1" s="1"/>
  <c r="X21" i="1"/>
  <c r="P21" i="1"/>
  <c r="Z21" i="1" s="1"/>
  <c r="X24" i="1"/>
  <c r="P24" i="1"/>
  <c r="Z24" i="1" s="1"/>
  <c r="P16" i="1" l="1"/>
  <c r="Z16" i="1" s="1"/>
  <c r="O26" i="1"/>
  <c r="Y15" i="1"/>
  <c r="M26" i="1"/>
  <c r="Z15" i="1"/>
  <c r="P26" i="1"/>
  <c r="X15" i="1"/>
  <c r="E15" i="5"/>
  <c r="E14" i="5"/>
  <c r="E16" i="5" s="1"/>
  <c r="C16" i="5"/>
  <c r="C8" i="5"/>
  <c r="K7" i="5"/>
  <c r="J7" i="5"/>
  <c r="I7" i="5"/>
  <c r="H7" i="5"/>
  <c r="K6" i="5"/>
  <c r="J6" i="5"/>
  <c r="I6" i="5"/>
  <c r="H6" i="5"/>
  <c r="K5" i="5"/>
  <c r="J5" i="5"/>
  <c r="I5" i="5"/>
  <c r="H5" i="5"/>
  <c r="D16" i="5" l="1"/>
  <c r="K8" i="5"/>
  <c r="H8" i="5"/>
  <c r="I8" i="5"/>
  <c r="L8" i="5" s="1"/>
  <c r="J8" i="5"/>
  <c r="C17" i="4" l="1"/>
  <c r="K16" i="4"/>
  <c r="J16" i="4"/>
  <c r="I16" i="4"/>
  <c r="H16" i="4"/>
  <c r="K15" i="4"/>
  <c r="J15" i="4"/>
  <c r="I15" i="4"/>
  <c r="H15" i="4"/>
  <c r="K14" i="4"/>
  <c r="J14" i="4"/>
  <c r="I14" i="4"/>
  <c r="H14" i="4"/>
  <c r="I5" i="4"/>
  <c r="I6" i="4"/>
  <c r="I7" i="4"/>
  <c r="I17" i="4" l="1"/>
  <c r="H17" i="4"/>
  <c r="K17" i="4"/>
  <c r="J17" i="4"/>
  <c r="L17" i="4" l="1"/>
  <c r="G6" i="4" l="1"/>
  <c r="H5" i="4"/>
  <c r="H7" i="4"/>
  <c r="H6" i="4"/>
  <c r="C8" i="4"/>
  <c r="G7" i="4"/>
  <c r="G5" i="4"/>
  <c r="E8" i="3"/>
  <c r="G8" i="3" s="1"/>
  <c r="E7" i="3"/>
  <c r="G7" i="3" s="1"/>
  <c r="C9" i="3"/>
  <c r="G8" i="4" l="1"/>
  <c r="F31" i="1"/>
  <c r="E9" i="3"/>
  <c r="H8" i="4"/>
  <c r="J8" i="4" s="1"/>
  <c r="I8" i="4"/>
  <c r="AB30" i="1"/>
  <c r="G9" i="3"/>
  <c r="F9" i="3" s="1"/>
  <c r="G30" i="2"/>
  <c r="G31" i="2" s="1"/>
  <c r="G23" i="2"/>
  <c r="G24" i="2"/>
  <c r="G25" i="2"/>
  <c r="G26" i="2"/>
  <c r="G27" i="2"/>
  <c r="G28" i="2"/>
  <c r="G29" i="2"/>
  <c r="G22" i="2"/>
  <c r="F16" i="2"/>
  <c r="G16" i="2" s="1"/>
  <c r="H7" i="1"/>
  <c r="H8" i="1" s="1"/>
  <c r="G8" i="1" s="1"/>
  <c r="K7" i="1"/>
  <c r="M7" i="1" l="1"/>
  <c r="M8" i="1" s="1"/>
  <c r="K8" i="1"/>
  <c r="K31" i="1" s="1"/>
  <c r="O7" i="1"/>
  <c r="O8" i="1" s="1"/>
  <c r="J7" i="1"/>
  <c r="AB8" i="1"/>
  <c r="U30" i="1"/>
  <c r="AA30" i="1"/>
  <c r="H26" i="1"/>
  <c r="W30" i="1"/>
  <c r="Y30" i="1"/>
  <c r="X30" i="1"/>
  <c r="U7" i="1"/>
  <c r="AB26" i="1"/>
  <c r="J8" i="1" l="1"/>
  <c r="J31" i="1" s="1"/>
  <c r="G26" i="1"/>
  <c r="I26" i="1"/>
  <c r="L8" i="1"/>
  <c r="N8" i="1"/>
  <c r="O31" i="1"/>
  <c r="P7" i="1"/>
  <c r="P8" i="1" s="1"/>
  <c r="P31" i="1" s="1"/>
  <c r="H31" i="1"/>
  <c r="V30" i="1"/>
  <c r="W7" i="1"/>
  <c r="Y7" i="1"/>
  <c r="U26" i="1"/>
  <c r="Z30" i="1"/>
  <c r="V26" i="1"/>
  <c r="U8" i="1"/>
  <c r="AB31" i="1"/>
  <c r="V7" i="1"/>
  <c r="I8" i="1" l="1"/>
  <c r="G31" i="1"/>
  <c r="I31" i="1"/>
  <c r="AA8" i="1"/>
  <c r="V8" i="1"/>
  <c r="U31" i="1"/>
  <c r="X7" i="1"/>
  <c r="Y8" i="1"/>
  <c r="W8" i="1"/>
  <c r="Y26" i="1"/>
  <c r="W26" i="1"/>
  <c r="AA26" i="1"/>
  <c r="M31" i="1"/>
  <c r="L31" i="1" s="1"/>
  <c r="X26" i="1"/>
  <c r="N31" i="1" l="1"/>
  <c r="V31" i="1"/>
  <c r="W31" i="1"/>
  <c r="Y31" i="1"/>
  <c r="X8" i="1"/>
  <c r="Z7" i="1"/>
  <c r="Z8" i="1"/>
  <c r="Z26" i="1" l="1"/>
  <c r="Z31" i="1"/>
  <c r="X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Gothro</author>
  </authors>
  <commentList>
    <comment ref="E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Andrew Gothro:</t>
        </r>
        <r>
          <rPr>
            <sz val="9"/>
            <color indexed="81"/>
            <rFont val="Tahoma"/>
            <family val="2"/>
          </rPr>
          <t xml:space="preserve">
2.5 frontline staff per interview, on average.
4 staff for proces mapping (2 hour time slot but 90minute discussion)
3 staff for one on one frontline staff interviews (1 hour each)</t>
        </r>
      </text>
    </comment>
    <comment ref="E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Andrew Gothro:</t>
        </r>
        <r>
          <rPr>
            <sz val="9"/>
            <color indexed="81"/>
            <rFont val="Tahoma"/>
            <family val="2"/>
          </rPr>
          <t xml:space="preserve">
2.5 frontline staff per interview, on average.</t>
        </r>
      </text>
    </comment>
  </commentList>
</comments>
</file>

<file path=xl/sharedStrings.xml><?xml version="1.0" encoding="utf-8"?>
<sst xmlns="http://schemas.openxmlformats.org/spreadsheetml/2006/main" count="197" uniqueCount="115">
  <si>
    <t>Affected public</t>
  </si>
  <si>
    <t>Data collection activity</t>
  </si>
  <si>
    <t>Respondents type</t>
  </si>
  <si>
    <t>Sample size</t>
  </si>
  <si>
    <t>Estimated number of respondents</t>
  </si>
  <si>
    <t>Frequency of response</t>
  </si>
  <si>
    <t>Total annual responses</t>
  </si>
  <si>
    <t>Average burden hours per response</t>
  </si>
  <si>
    <t>Total annual burden estimate (hours)</t>
  </si>
  <si>
    <t>Estimated number of non-respondents</t>
  </si>
  <si>
    <t>GRAND TOTAL BURDEN ESTIMATE</t>
  </si>
  <si>
    <t>Individuals and households</t>
  </si>
  <si>
    <t>In-person interview</t>
  </si>
  <si>
    <t>State and local government</t>
  </si>
  <si>
    <t>Provide cost data</t>
  </si>
  <si>
    <t>State or local agency director/
manager</t>
  </si>
  <si>
    <t>Respondents</t>
  </si>
  <si>
    <t>Non-respondents</t>
  </si>
  <si>
    <t>Grand total</t>
  </si>
  <si>
    <t>--</t>
  </si>
  <si>
    <t>Implementing states</t>
  </si>
  <si>
    <t>Request data from two years before through the present</t>
  </si>
  <si>
    <t>Previously implemented</t>
  </si>
  <si>
    <t>Request four years of data</t>
  </si>
  <si>
    <t>Implementing</t>
  </si>
  <si>
    <t>States</t>
  </si>
  <si>
    <t>Months</t>
  </si>
  <si>
    <t>Weighted average</t>
  </si>
  <si>
    <t>Implementors</t>
  </si>
  <si>
    <t>Maine</t>
  </si>
  <si>
    <t>Michigan</t>
  </si>
  <si>
    <t>Florida</t>
  </si>
  <si>
    <t>Arkansas</t>
  </si>
  <si>
    <t>Kansas</t>
  </si>
  <si>
    <t>Mississippi</t>
  </si>
  <si>
    <t>South Dakota</t>
  </si>
  <si>
    <t>Idaho</t>
  </si>
  <si>
    <t>Most recently since:</t>
  </si>
  <si>
    <t>Years of data through 2020</t>
  </si>
  <si>
    <t>years</t>
  </si>
  <si>
    <t>months</t>
  </si>
  <si>
    <t>Feasibility only states:</t>
  </si>
  <si>
    <t>Impact study states:</t>
  </si>
  <si>
    <t>Number of states</t>
  </si>
  <si>
    <t>Total respondents</t>
  </si>
  <si>
    <t>Hours per respondent</t>
  </si>
  <si>
    <t>Total</t>
  </si>
  <si>
    <t>Total hours</t>
  </si>
  <si>
    <t>Agencies per state</t>
  </si>
  <si>
    <t>Implementation assessment</t>
  </si>
  <si>
    <t># of states</t>
  </si>
  <si>
    <t># of managers and sups</t>
  </si>
  <si>
    <t># frontline</t>
  </si>
  <si>
    <t>Per state</t>
  </si>
  <si>
    <t>Considering</t>
  </si>
  <si>
    <t>Formerly implementing</t>
  </si>
  <si>
    <t>Subtotal individuals and households</t>
  </si>
  <si>
    <t>Subtotal private sector</t>
  </si>
  <si>
    <t>Average responses</t>
  </si>
  <si>
    <t>Average response time</t>
  </si>
  <si>
    <t>Stakeholders (i.e. judicial system representatives, advocates, legislators)</t>
  </si>
  <si>
    <t>Parent/
caretaker</t>
  </si>
  <si>
    <t>Representative or staff from State legislature or judicial system</t>
  </si>
  <si>
    <t>Advocate or other stakeholder</t>
  </si>
  <si>
    <t>Legislator or court staff</t>
  </si>
  <si>
    <t>Advocate</t>
  </si>
  <si>
    <t>Post QA:</t>
  </si>
  <si>
    <t>In the new version we need a weighted average of interview duration for the frontline staff</t>
  </si>
  <si>
    <t>Process mapping</t>
  </si>
  <si>
    <t>Interviews</t>
  </si>
  <si>
    <t>Staff</t>
  </si>
  <si>
    <t>Duration</t>
  </si>
  <si>
    <t>Written data collection request; any needed clarifying discussions</t>
  </si>
  <si>
    <t>Nonrespondents</t>
  </si>
  <si>
    <t>Responses</t>
  </si>
  <si>
    <t>Respondent Burden for Administrative Data Collection</t>
  </si>
  <si>
    <t xml:space="preserve">Evaluation of Child Support Requirements in SNAP: </t>
  </si>
  <si>
    <t>Subtotal State, Local and Tribal government</t>
  </si>
  <si>
    <t xml:space="preserve">State or local agency director/
manager 
(Same breakdown as depicted in cell above)
</t>
  </si>
  <si>
    <t xml:space="preserve">Appendix Reference </t>
  </si>
  <si>
    <t>G</t>
  </si>
  <si>
    <t>I</t>
  </si>
  <si>
    <t>H</t>
  </si>
  <si>
    <t>(Business-for-profit or not-for-Profit) Private sector</t>
  </si>
  <si>
    <t>Consent form</t>
  </si>
  <si>
    <t>Invitation call script</t>
  </si>
  <si>
    <t>F-1</t>
  </si>
  <si>
    <t>Confirmation letter</t>
  </si>
  <si>
    <t>F-2</t>
  </si>
  <si>
    <t>Reminder call script</t>
  </si>
  <si>
    <t>F-3</t>
  </si>
  <si>
    <t>E</t>
  </si>
  <si>
    <t>Template for email from FNS Regional Office to State SNAP agency</t>
  </si>
  <si>
    <t>Template for email from FNS headquarters to State SNAP agency</t>
  </si>
  <si>
    <t>Template for email from Office of Child Support Enforcement to State child support agency</t>
  </si>
  <si>
    <t>Template for email from study team to State child support and SNAP agencies</t>
  </si>
  <si>
    <t>Template for email from study team to local child support and SNAP agencies</t>
  </si>
  <si>
    <t>Project fact sheet</t>
  </si>
  <si>
    <t>D-1</t>
  </si>
  <si>
    <t>D-1 and D-2</t>
  </si>
  <si>
    <t>12 State Child Support agency directors, 12 Child Support policy directors, 12 Child Support  data managers, and 2 Child Support local office agency directors</t>
  </si>
  <si>
    <t>12 State SNAP agency directors, 12 SNAP policy directors, 12 SNAP data managers, 2 SNAP local office directors</t>
  </si>
  <si>
    <r>
      <rPr>
        <b/>
        <sz val="7.5"/>
        <rFont val="Times New Roman"/>
        <family val="1"/>
      </rPr>
      <t>SNAP</t>
    </r>
    <r>
      <rPr>
        <sz val="7.5"/>
        <rFont val="Times New Roman"/>
        <family val="1"/>
      </rPr>
      <t xml:space="preserve">: 12 State SNAP agency directors, 12 SNAP policy directors, 12 SNAP data managers, 2 SNAP local office directors; </t>
    </r>
    <r>
      <rPr>
        <b/>
        <sz val="7.5"/>
        <rFont val="Times New Roman"/>
        <family val="1"/>
      </rPr>
      <t>Child Support</t>
    </r>
    <r>
      <rPr>
        <sz val="7.5"/>
        <rFont val="Times New Roman"/>
        <family val="1"/>
      </rPr>
      <t>: 12 State Child Support agency directors, 12 Child Support policy directors, 12 Child Support  data managers, and 2 Child Support local office agency directors</t>
    </r>
  </si>
  <si>
    <r>
      <t>State or local 
(</t>
    </r>
    <r>
      <rPr>
        <b/>
        <sz val="7.5"/>
        <rFont val="Times New Roman"/>
        <family val="1"/>
      </rPr>
      <t xml:space="preserve">SNAP: </t>
    </r>
    <r>
      <rPr>
        <sz val="7.5"/>
        <rFont val="Times New Roman"/>
        <family val="1"/>
      </rPr>
      <t xml:space="preserve">105 SNAP direct service staff; </t>
    </r>
    <r>
      <rPr>
        <b/>
        <sz val="7.5"/>
        <rFont val="Times New Roman"/>
        <family val="1"/>
      </rPr>
      <t>Child Support:</t>
    </r>
    <r>
      <rPr>
        <sz val="7.5"/>
        <rFont val="Times New Roman"/>
        <family val="1"/>
      </rPr>
      <t xml:space="preserve"> 105 Child Support direct service staff)</t>
    </r>
  </si>
  <si>
    <t>Provide SNAP agency adminsitrative data</t>
  </si>
  <si>
    <t>Provide Child Support agency adminsitrative data</t>
  </si>
  <si>
    <t>M</t>
  </si>
  <si>
    <t>N-1</t>
  </si>
  <si>
    <t>N-2</t>
  </si>
  <si>
    <t>N-3</t>
  </si>
  <si>
    <t>N-4</t>
  </si>
  <si>
    <t>N-5</t>
  </si>
  <si>
    <t>N-6</t>
  </si>
  <si>
    <t>N-4 / N-5</t>
  </si>
  <si>
    <t>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</si>
</sst>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7.5"/>
      <color rgb="FF000000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7.5"/>
      <name val="Times New Roman"/>
      <family val="1"/>
    </font>
    <font>
      <b/>
      <sz val="7.5"/>
      <name val="Times New Roman"/>
      <family val="1"/>
    </font>
    <font>
      <b/>
      <sz val="7.5"/>
      <color rgb="FF0000FF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7" xfId="0" applyBorder="1"/>
    <xf numFmtId="164" fontId="0" fillId="0" borderId="0" xfId="0" applyNumberFormat="1" applyFill="1" applyBorder="1"/>
    <xf numFmtId="2" fontId="0" fillId="0" borderId="0" xfId="0" applyNumberFormat="1"/>
    <xf numFmtId="0" fontId="6" fillId="0" borderId="0" xfId="0" applyFont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0" xfId="0" applyNumberFormat="1" applyFont="1" applyAlignment="1">
      <alignment vertical="top" wrapText="1"/>
    </xf>
    <xf numFmtId="2" fontId="2" fillId="0" borderId="8" xfId="0" applyNumberFormat="1" applyFont="1" applyBorder="1" applyAlignment="1">
      <alignment vertical="top" wrapText="1"/>
    </xf>
    <xf numFmtId="2" fontId="2" fillId="0" borderId="9" xfId="0" applyNumberFormat="1" applyFont="1" applyBorder="1" applyAlignment="1">
      <alignment vertical="top" wrapText="1"/>
    </xf>
    <xf numFmtId="0" fontId="0" fillId="5" borderId="0" xfId="0" applyFill="1"/>
    <xf numFmtId="0" fontId="0" fillId="0" borderId="0" xfId="0" applyAlignment="1">
      <alignment horizontal="right"/>
    </xf>
    <xf numFmtId="2" fontId="2" fillId="7" borderId="9" xfId="0" applyNumberFormat="1" applyFont="1" applyFill="1" applyBorder="1" applyAlignment="1">
      <alignment vertical="top" wrapText="1"/>
    </xf>
    <xf numFmtId="2" fontId="2" fillId="7" borderId="0" xfId="0" applyNumberFormat="1" applyFont="1" applyFill="1" applyAlignment="1">
      <alignment vertical="top" wrapText="1"/>
    </xf>
    <xf numFmtId="0" fontId="2" fillId="7" borderId="0" xfId="0" applyFont="1" applyFill="1" applyAlignment="1">
      <alignment horizontal="center" wrapText="1"/>
    </xf>
    <xf numFmtId="2" fontId="2" fillId="8" borderId="0" xfId="0" applyNumberFormat="1" applyFont="1" applyFill="1" applyAlignment="1">
      <alignment vertical="top" wrapText="1"/>
    </xf>
    <xf numFmtId="2" fontId="2" fillId="9" borderId="0" xfId="0" applyNumberFormat="1" applyFont="1" applyFill="1" applyAlignment="1">
      <alignment vertical="top" wrapText="1"/>
    </xf>
    <xf numFmtId="3" fontId="2" fillId="0" borderId="0" xfId="0" applyNumberFormat="1" applyFont="1" applyAlignment="1">
      <alignment vertical="top" wrapText="1"/>
    </xf>
    <xf numFmtId="0" fontId="0" fillId="11" borderId="0" xfId="0" applyFill="1"/>
    <xf numFmtId="0" fontId="0" fillId="3" borderId="0" xfId="0" applyFill="1"/>
    <xf numFmtId="0" fontId="6" fillId="3" borderId="0" xfId="0" applyFont="1" applyFill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vertical="top" wrapText="1"/>
    </xf>
    <xf numFmtId="3" fontId="7" fillId="6" borderId="1" xfId="0" applyNumberFormat="1" applyFont="1" applyFill="1" applyBorder="1" applyAlignment="1">
      <alignment vertical="top" wrapText="1"/>
    </xf>
    <xf numFmtId="165" fontId="7" fillId="6" borderId="1" xfId="0" applyNumberFormat="1" applyFont="1" applyFill="1" applyBorder="1" applyAlignment="1">
      <alignment vertical="top" wrapText="1"/>
    </xf>
    <xf numFmtId="4" fontId="7" fillId="6" borderId="1" xfId="0" applyNumberFormat="1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2" fontId="7" fillId="2" borderId="1" xfId="0" applyNumberFormat="1" applyFont="1" applyFill="1" applyBorder="1" applyAlignment="1">
      <alignment vertical="top" wrapText="1"/>
    </xf>
    <xf numFmtId="3" fontId="8" fillId="3" borderId="1" xfId="0" applyNumberFormat="1" applyFont="1" applyFill="1" applyBorder="1" applyAlignment="1">
      <alignment vertical="top" wrapText="1"/>
    </xf>
    <xf numFmtId="0" fontId="8" fillId="3" borderId="1" xfId="0" quotePrefix="1" applyFont="1" applyFill="1" applyBorder="1" applyAlignment="1">
      <alignment horizontal="center" vertical="top" wrapText="1"/>
    </xf>
    <xf numFmtId="4" fontId="8" fillId="3" borderId="1" xfId="0" applyNumberFormat="1" applyFont="1" applyFill="1" applyBorder="1" applyAlignment="1">
      <alignment vertical="top" wrapText="1"/>
    </xf>
    <xf numFmtId="2" fontId="7" fillId="6" borderId="1" xfId="0" applyNumberFormat="1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3" fontId="8" fillId="4" borderId="1" xfId="0" applyNumberFormat="1" applyFont="1" applyFill="1" applyBorder="1" applyAlignment="1">
      <alignment vertical="top" wrapText="1"/>
    </xf>
    <xf numFmtId="0" fontId="8" fillId="4" borderId="1" xfId="0" quotePrefix="1" applyFont="1" applyFill="1" applyBorder="1" applyAlignment="1">
      <alignment horizontal="center" vertical="top" wrapText="1"/>
    </xf>
    <xf numFmtId="4" fontId="8" fillId="4" borderId="1" xfId="0" applyNumberFormat="1" applyFont="1" applyFill="1" applyBorder="1" applyAlignment="1">
      <alignment vertical="top" wrapText="1"/>
    </xf>
    <xf numFmtId="165" fontId="8" fillId="4" borderId="1" xfId="0" quotePrefix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2" fontId="2" fillId="0" borderId="9" xfId="0" applyNumberFormat="1" applyFont="1" applyFill="1" applyBorder="1" applyAlignment="1">
      <alignment vertical="top" wrapText="1"/>
    </xf>
    <xf numFmtId="2" fontId="2" fillId="0" borderId="0" xfId="0" applyNumberFormat="1" applyFont="1" applyFill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1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3" fontId="8" fillId="3" borderId="3" xfId="0" applyNumberFormat="1" applyFont="1" applyFill="1" applyBorder="1" applyAlignment="1">
      <alignment vertical="top" wrapText="1"/>
    </xf>
    <xf numFmtId="0" fontId="8" fillId="3" borderId="3" xfId="0" quotePrefix="1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9" fillId="3" borderId="1" xfId="0" quotePrefix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" fontId="2" fillId="0" borderId="0" xfId="0" applyNumberFormat="1" applyFont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5"/>
  <sheetViews>
    <sheetView tabSelected="1" zoomScaleNormal="10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D38" sqref="D38"/>
    </sheetView>
  </sheetViews>
  <sheetFormatPr defaultColWidth="8.81640625" defaultRowHeight="10" x14ac:dyDescent="0.25"/>
  <cols>
    <col min="1" max="1" width="11.1796875" style="2" customWidth="1"/>
    <col min="2" max="2" width="12.81640625" style="2" customWidth="1"/>
    <col min="3" max="3" width="8.81640625" style="2"/>
    <col min="4" max="4" width="17.1796875" style="2" customWidth="1"/>
    <col min="5" max="5" width="8.81640625" style="2"/>
    <col min="6" max="6" width="9.453125" style="2" customWidth="1"/>
    <col min="7" max="7" width="11.54296875" style="2" bestFit="1" customWidth="1"/>
    <col min="8" max="8" width="8.81640625" style="2"/>
    <col min="9" max="9" width="9.81640625" style="2" customWidth="1"/>
    <col min="10" max="10" width="9.1796875" style="2" bestFit="1" customWidth="1"/>
    <col min="11" max="11" width="9.453125" style="2" customWidth="1"/>
    <col min="12" max="15" width="8.81640625" style="2"/>
    <col min="16" max="16" width="10.1796875" style="2" customWidth="1"/>
    <col min="17" max="20" width="8.81640625" style="2"/>
    <col min="21" max="26" width="0" style="2" hidden="1" customWidth="1"/>
    <col min="27" max="16384" width="8.81640625" style="2"/>
  </cols>
  <sheetData>
    <row r="1" spans="1:28" ht="11.15" customHeight="1" x14ac:dyDescent="0.25">
      <c r="A1" s="4"/>
      <c r="B1" s="4"/>
      <c r="C1" s="4"/>
      <c r="D1" s="4"/>
      <c r="E1" s="4"/>
      <c r="F1" s="84" t="s">
        <v>16</v>
      </c>
      <c r="G1" s="84"/>
      <c r="H1" s="84"/>
      <c r="I1" s="84"/>
      <c r="J1" s="84"/>
      <c r="K1" s="84" t="s">
        <v>17</v>
      </c>
      <c r="L1" s="84"/>
      <c r="M1" s="84"/>
      <c r="N1" s="84"/>
      <c r="O1" s="84"/>
      <c r="P1" s="4"/>
      <c r="U1" s="82" t="s">
        <v>16</v>
      </c>
      <c r="V1" s="82"/>
      <c r="W1" s="82" t="s">
        <v>73</v>
      </c>
      <c r="X1" s="82"/>
      <c r="Y1" s="83" t="s">
        <v>46</v>
      </c>
      <c r="Z1" s="83"/>
    </row>
    <row r="2" spans="1:28" s="1" customFormat="1" ht="40" x14ac:dyDescent="0.25">
      <c r="A2" s="54" t="s">
        <v>0</v>
      </c>
      <c r="B2" s="54" t="s">
        <v>1</v>
      </c>
      <c r="C2" s="63" t="s">
        <v>79</v>
      </c>
      <c r="D2" s="54" t="s">
        <v>2</v>
      </c>
      <c r="E2" s="55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4" t="s">
        <v>8</v>
      </c>
      <c r="K2" s="56" t="s">
        <v>9</v>
      </c>
      <c r="L2" s="56" t="s">
        <v>5</v>
      </c>
      <c r="M2" s="56" t="s">
        <v>6</v>
      </c>
      <c r="N2" s="56" t="s">
        <v>7</v>
      </c>
      <c r="O2" s="56" t="s">
        <v>8</v>
      </c>
      <c r="P2" s="57" t="s">
        <v>10</v>
      </c>
      <c r="U2" s="1" t="s">
        <v>58</v>
      </c>
      <c r="V2" s="1" t="s">
        <v>59</v>
      </c>
      <c r="W2" s="1" t="s">
        <v>58</v>
      </c>
      <c r="X2" s="1" t="s">
        <v>59</v>
      </c>
      <c r="Y2" s="19" t="s">
        <v>58</v>
      </c>
      <c r="Z2" s="19" t="s">
        <v>59</v>
      </c>
      <c r="AA2" s="1" t="s">
        <v>74</v>
      </c>
      <c r="AB2" s="1" t="s">
        <v>16</v>
      </c>
    </row>
    <row r="3" spans="1:28" s="62" customFormat="1" ht="20" x14ac:dyDescent="0.25">
      <c r="A3" s="69" t="s">
        <v>11</v>
      </c>
      <c r="B3" s="27" t="s">
        <v>85</v>
      </c>
      <c r="C3" s="27" t="s">
        <v>86</v>
      </c>
      <c r="D3" s="28" t="s">
        <v>61</v>
      </c>
      <c r="E3" s="29">
        <v>750</v>
      </c>
      <c r="F3" s="29">
        <v>300</v>
      </c>
      <c r="G3" s="29">
        <v>1</v>
      </c>
      <c r="H3" s="29">
        <f>G3*F3</f>
        <v>300</v>
      </c>
      <c r="I3" s="30">
        <v>3.5000000000000003E-2</v>
      </c>
      <c r="J3" s="31">
        <f t="shared" ref="J3:J6" si="0">I3*H3</f>
        <v>10.500000000000002</v>
      </c>
      <c r="K3" s="28">
        <f t="shared" ref="K3:K6" si="1">E3-F3</f>
        <v>450</v>
      </c>
      <c r="L3" s="28">
        <v>1</v>
      </c>
      <c r="M3" s="28">
        <f>(L3*K3)/2</f>
        <v>225</v>
      </c>
      <c r="N3" s="30">
        <v>3.5000000000000003E-2</v>
      </c>
      <c r="O3" s="31">
        <f t="shared" ref="O3:O5" si="2">N3*M3</f>
        <v>7.8750000000000009</v>
      </c>
      <c r="P3" s="31">
        <f t="shared" ref="P3:P5" si="3">O3+J3</f>
        <v>18.375000000000004</v>
      </c>
      <c r="U3" s="13"/>
      <c r="V3" s="12"/>
      <c r="W3" s="12"/>
      <c r="X3" s="12"/>
      <c r="Y3" s="20"/>
      <c r="Z3" s="20"/>
    </row>
    <row r="4" spans="1:28" s="62" customFormat="1" ht="20" x14ac:dyDescent="0.25">
      <c r="A4" s="69"/>
      <c r="B4" s="27" t="s">
        <v>87</v>
      </c>
      <c r="C4" s="27" t="s">
        <v>88</v>
      </c>
      <c r="D4" s="28" t="s">
        <v>61</v>
      </c>
      <c r="E4" s="29">
        <v>750</v>
      </c>
      <c r="F4" s="29">
        <v>300</v>
      </c>
      <c r="G4" s="29">
        <v>1</v>
      </c>
      <c r="H4" s="29">
        <f>G4*F4</f>
        <v>300</v>
      </c>
      <c r="I4" s="30">
        <v>1.4999999999999999E-2</v>
      </c>
      <c r="J4" s="31">
        <f t="shared" si="0"/>
        <v>4.5</v>
      </c>
      <c r="K4" s="28">
        <f t="shared" si="1"/>
        <v>450</v>
      </c>
      <c r="L4" s="28">
        <v>1</v>
      </c>
      <c r="M4" s="28">
        <f>(L4*K4)/4</f>
        <v>112.5</v>
      </c>
      <c r="N4" s="30">
        <v>1.4999999999999999E-2</v>
      </c>
      <c r="O4" s="31">
        <f t="shared" si="2"/>
        <v>1.6875</v>
      </c>
      <c r="P4" s="31">
        <f t="shared" si="3"/>
        <v>6.1875</v>
      </c>
      <c r="U4" s="13"/>
      <c r="V4" s="12"/>
      <c r="W4" s="12"/>
      <c r="X4" s="12"/>
      <c r="Y4" s="20"/>
      <c r="Z4" s="20"/>
    </row>
    <row r="5" spans="1:28" s="62" customFormat="1" ht="20" x14ac:dyDescent="0.25">
      <c r="A5" s="69"/>
      <c r="B5" s="27" t="s">
        <v>89</v>
      </c>
      <c r="C5" s="27" t="s">
        <v>90</v>
      </c>
      <c r="D5" s="28" t="s">
        <v>61</v>
      </c>
      <c r="E5" s="29">
        <v>750</v>
      </c>
      <c r="F5" s="29">
        <v>300</v>
      </c>
      <c r="G5" s="29">
        <v>1</v>
      </c>
      <c r="H5" s="29">
        <f>G5*F5</f>
        <v>300</v>
      </c>
      <c r="I5" s="30">
        <v>0.01</v>
      </c>
      <c r="J5" s="31">
        <f t="shared" si="0"/>
        <v>3</v>
      </c>
      <c r="K5" s="28">
        <f t="shared" si="1"/>
        <v>450</v>
      </c>
      <c r="L5" s="28">
        <v>1</v>
      </c>
      <c r="M5" s="28">
        <f>(L5*K5)/4</f>
        <v>112.5</v>
      </c>
      <c r="N5" s="30">
        <v>0.01</v>
      </c>
      <c r="O5" s="31">
        <f t="shared" si="2"/>
        <v>1.125</v>
      </c>
      <c r="P5" s="31">
        <f t="shared" si="3"/>
        <v>4.125</v>
      </c>
      <c r="U5" s="13"/>
      <c r="V5" s="12"/>
      <c r="W5" s="12"/>
      <c r="X5" s="12"/>
      <c r="Y5" s="20"/>
      <c r="Z5" s="20"/>
    </row>
    <row r="6" spans="1:28" s="61" customFormat="1" ht="20.5" customHeight="1" x14ac:dyDescent="0.25">
      <c r="A6" s="69"/>
      <c r="B6" s="28" t="s">
        <v>84</v>
      </c>
      <c r="C6" s="42" t="s">
        <v>106</v>
      </c>
      <c r="D6" s="28" t="s">
        <v>61</v>
      </c>
      <c r="E6" s="29">
        <v>750</v>
      </c>
      <c r="F6" s="29">
        <v>300</v>
      </c>
      <c r="G6" s="29">
        <v>1</v>
      </c>
      <c r="H6" s="29">
        <f>G6*F6</f>
        <v>300</v>
      </c>
      <c r="I6" s="30">
        <v>0.02</v>
      </c>
      <c r="J6" s="31">
        <f t="shared" si="0"/>
        <v>6</v>
      </c>
      <c r="K6" s="28">
        <f t="shared" si="1"/>
        <v>450</v>
      </c>
      <c r="L6" s="28">
        <v>0</v>
      </c>
      <c r="M6" s="28">
        <v>0</v>
      </c>
      <c r="N6" s="41">
        <v>0</v>
      </c>
      <c r="O6" s="31">
        <v>0</v>
      </c>
      <c r="P6" s="31">
        <f>O6+J6</f>
        <v>6</v>
      </c>
      <c r="U6" s="13"/>
      <c r="V6" s="12"/>
      <c r="W6" s="12"/>
      <c r="X6" s="12"/>
      <c r="Y6" s="20"/>
      <c r="Z6" s="20"/>
    </row>
    <row r="7" spans="1:28" s="3" customFormat="1" ht="20" x14ac:dyDescent="0.35">
      <c r="A7" s="69"/>
      <c r="B7" s="48" t="s">
        <v>12</v>
      </c>
      <c r="C7" s="67" t="s">
        <v>91</v>
      </c>
      <c r="D7" s="48" t="s">
        <v>61</v>
      </c>
      <c r="E7" s="32">
        <v>750</v>
      </c>
      <c r="F7" s="32">
        <v>300</v>
      </c>
      <c r="G7" s="32">
        <v>1</v>
      </c>
      <c r="H7" s="32">
        <f>G7*F7</f>
        <v>300</v>
      </c>
      <c r="I7" s="50">
        <v>1.5</v>
      </c>
      <c r="J7" s="49">
        <f>I7*H7</f>
        <v>450</v>
      </c>
      <c r="K7" s="48">
        <f>E7-F7</f>
        <v>450</v>
      </c>
      <c r="L7" s="36">
        <v>0</v>
      </c>
      <c r="M7" s="32">
        <f>L7*K7</f>
        <v>0</v>
      </c>
      <c r="N7" s="37">
        <v>0</v>
      </c>
      <c r="O7" s="49">
        <f>N7*M7</f>
        <v>0</v>
      </c>
      <c r="P7" s="49">
        <f>O7+J7</f>
        <v>450</v>
      </c>
      <c r="U7" s="13">
        <f t="shared" ref="U7" si="4">H7/F7</f>
        <v>1</v>
      </c>
      <c r="V7" s="12">
        <f t="shared" ref="V7" si="5">J7/H7</f>
        <v>1.5</v>
      </c>
      <c r="W7" s="12">
        <f>M7/K7</f>
        <v>0</v>
      </c>
      <c r="X7" s="12" t="e">
        <f>O7/M7</f>
        <v>#DIV/0!</v>
      </c>
      <c r="Y7" s="20">
        <f>(M7+H7)/(K7+F7)</f>
        <v>0.4</v>
      </c>
      <c r="Z7" s="20">
        <f t="shared" ref="Z7:Z30" si="6">P7/(M7+H7)</f>
        <v>1.5</v>
      </c>
    </row>
    <row r="8" spans="1:28" s="3" customFormat="1" x14ac:dyDescent="0.35">
      <c r="A8" s="76" t="s">
        <v>56</v>
      </c>
      <c r="B8" s="77"/>
      <c r="C8" s="77"/>
      <c r="D8" s="78"/>
      <c r="E8" s="58">
        <f>E7</f>
        <v>750</v>
      </c>
      <c r="F8" s="58">
        <f>F7</f>
        <v>300</v>
      </c>
      <c r="G8" s="59">
        <f>SUM(H8/F8)</f>
        <v>5</v>
      </c>
      <c r="H8" s="59">
        <f>SUM(H3:H7)</f>
        <v>1500</v>
      </c>
      <c r="I8" s="59">
        <f>SUM(J8/H8)</f>
        <v>0.316</v>
      </c>
      <c r="J8" s="40">
        <f>J7+J3+J4+J5+J6</f>
        <v>474</v>
      </c>
      <c r="K8" s="60">
        <f>K7</f>
        <v>450</v>
      </c>
      <c r="L8" s="59">
        <f>SUM(M8/K8)</f>
        <v>1</v>
      </c>
      <c r="M8" s="58">
        <f>M7+M3+M4+M5+M6</f>
        <v>450</v>
      </c>
      <c r="N8" s="59">
        <f>SUM(O8/M8)</f>
        <v>2.375E-2</v>
      </c>
      <c r="O8" s="58">
        <f>O7+O3+O4+O5+O6</f>
        <v>10.6875</v>
      </c>
      <c r="P8" s="58">
        <f>P7+P3+P4+P5+P6</f>
        <v>484.6875</v>
      </c>
      <c r="U8" s="17">
        <f>H8/F8</f>
        <v>5</v>
      </c>
      <c r="V8" s="18">
        <f>J8/H8</f>
        <v>0.316</v>
      </c>
      <c r="W8" s="18">
        <f>M8/K8</f>
        <v>1</v>
      </c>
      <c r="X8" s="18">
        <f>O8/M8</f>
        <v>2.375E-2</v>
      </c>
      <c r="Y8" s="18">
        <f>(M8+H8)/(K8+F8)</f>
        <v>2.6</v>
      </c>
      <c r="Z8" s="18">
        <f t="shared" si="6"/>
        <v>0.24855769230769231</v>
      </c>
      <c r="AA8" s="22">
        <f>H8+M8</f>
        <v>1950</v>
      </c>
      <c r="AB8" s="22">
        <f>F8+K8</f>
        <v>750</v>
      </c>
    </row>
    <row r="9" spans="1:28" s="3" customFormat="1" ht="54" customHeight="1" x14ac:dyDescent="0.35">
      <c r="A9" s="79" t="s">
        <v>13</v>
      </c>
      <c r="B9" s="28" t="s">
        <v>92</v>
      </c>
      <c r="C9" s="28" t="s">
        <v>107</v>
      </c>
      <c r="D9" s="28" t="s">
        <v>101</v>
      </c>
      <c r="E9" s="29">
        <v>50</v>
      </c>
      <c r="F9" s="29">
        <v>50</v>
      </c>
      <c r="G9" s="29">
        <v>1</v>
      </c>
      <c r="H9" s="29">
        <f t="shared" ref="H9" si="7">G9*F9</f>
        <v>50</v>
      </c>
      <c r="I9" s="30">
        <v>1.2999999999999999E-2</v>
      </c>
      <c r="J9" s="31">
        <f t="shared" ref="J9" si="8">I9*H9</f>
        <v>0.65</v>
      </c>
      <c r="K9" s="28">
        <f t="shared" ref="K9" si="9">E9-F9</f>
        <v>0</v>
      </c>
      <c r="L9" s="28">
        <v>1</v>
      </c>
      <c r="M9" s="29">
        <f>L9*K9</f>
        <v>0</v>
      </c>
      <c r="N9" s="30">
        <v>1.2999999999999999E-2</v>
      </c>
      <c r="O9" s="31">
        <f t="shared" ref="O9" si="10">N9*M9</f>
        <v>0</v>
      </c>
      <c r="P9" s="31">
        <f t="shared" ref="P9:P24" si="11">O9+J9</f>
        <v>0.65</v>
      </c>
      <c r="U9" s="14"/>
      <c r="V9" s="12"/>
      <c r="W9" s="12"/>
      <c r="X9" s="12"/>
      <c r="Y9" s="20"/>
      <c r="Z9" s="20"/>
    </row>
    <row r="10" spans="1:28" s="3" customFormat="1" ht="53.5" customHeight="1" x14ac:dyDescent="0.35">
      <c r="A10" s="79"/>
      <c r="B10" s="28" t="s">
        <v>93</v>
      </c>
      <c r="C10" s="28" t="s">
        <v>108</v>
      </c>
      <c r="D10" s="28" t="s">
        <v>101</v>
      </c>
      <c r="E10" s="29">
        <v>50</v>
      </c>
      <c r="F10" s="29">
        <v>50</v>
      </c>
      <c r="G10" s="29">
        <v>1</v>
      </c>
      <c r="H10" s="29">
        <f t="shared" ref="H10:H13" si="12">G10*F10</f>
        <v>50</v>
      </c>
      <c r="I10" s="30">
        <v>1.2999999999999999E-2</v>
      </c>
      <c r="J10" s="31">
        <f t="shared" ref="J10:J13" si="13">I10*H10</f>
        <v>0.65</v>
      </c>
      <c r="K10" s="28">
        <f t="shared" ref="K10:K13" si="14">E10-F10</f>
        <v>0</v>
      </c>
      <c r="L10" s="28">
        <v>1</v>
      </c>
      <c r="M10" s="29">
        <f t="shared" ref="M10:M13" si="15">L10*K10</f>
        <v>0</v>
      </c>
      <c r="N10" s="30">
        <v>1.2999999999999999E-2</v>
      </c>
      <c r="O10" s="31">
        <f t="shared" ref="O10:O13" si="16">N10*M10</f>
        <v>0</v>
      </c>
      <c r="P10" s="31">
        <f t="shared" ref="P10:P13" si="17">O10+J10</f>
        <v>0.65</v>
      </c>
      <c r="U10" s="14"/>
      <c r="V10" s="12"/>
      <c r="W10" s="12"/>
      <c r="X10" s="12"/>
      <c r="Y10" s="20"/>
      <c r="Z10" s="20"/>
    </row>
    <row r="11" spans="1:28" s="3" customFormat="1" ht="70.5" customHeight="1" x14ac:dyDescent="0.35">
      <c r="A11" s="79"/>
      <c r="B11" s="28" t="s">
        <v>94</v>
      </c>
      <c r="C11" s="28" t="s">
        <v>109</v>
      </c>
      <c r="D11" s="28" t="s">
        <v>100</v>
      </c>
      <c r="E11" s="29">
        <v>50</v>
      </c>
      <c r="F11" s="29">
        <v>50</v>
      </c>
      <c r="G11" s="29">
        <v>1</v>
      </c>
      <c r="H11" s="29">
        <f t="shared" si="12"/>
        <v>50</v>
      </c>
      <c r="I11" s="30">
        <v>1.2999999999999999E-2</v>
      </c>
      <c r="J11" s="31">
        <f t="shared" si="13"/>
        <v>0.65</v>
      </c>
      <c r="K11" s="28">
        <f t="shared" si="14"/>
        <v>0</v>
      </c>
      <c r="L11" s="28">
        <v>1</v>
      </c>
      <c r="M11" s="29">
        <f t="shared" si="15"/>
        <v>0</v>
      </c>
      <c r="N11" s="30">
        <v>1.2999999999999999E-2</v>
      </c>
      <c r="O11" s="31">
        <f>N11*M11</f>
        <v>0</v>
      </c>
      <c r="P11" s="31">
        <f t="shared" si="17"/>
        <v>0.65</v>
      </c>
      <c r="U11" s="14"/>
      <c r="V11" s="12"/>
      <c r="W11" s="12"/>
      <c r="X11" s="12"/>
      <c r="Y11" s="20"/>
      <c r="Z11" s="20"/>
    </row>
    <row r="12" spans="1:28" s="3" customFormat="1" ht="51.5" customHeight="1" x14ac:dyDescent="0.35">
      <c r="A12" s="79"/>
      <c r="B12" s="28" t="s">
        <v>95</v>
      </c>
      <c r="C12" s="28" t="s">
        <v>110</v>
      </c>
      <c r="D12" s="28" t="s">
        <v>101</v>
      </c>
      <c r="E12" s="29">
        <v>50</v>
      </c>
      <c r="F12" s="29">
        <v>50</v>
      </c>
      <c r="G12" s="29">
        <v>1</v>
      </c>
      <c r="H12" s="29">
        <f t="shared" si="12"/>
        <v>50</v>
      </c>
      <c r="I12" s="30">
        <v>1.2999999999999999E-2</v>
      </c>
      <c r="J12" s="31">
        <f t="shared" si="13"/>
        <v>0.65</v>
      </c>
      <c r="K12" s="28">
        <f t="shared" si="14"/>
        <v>0</v>
      </c>
      <c r="L12" s="28">
        <v>1</v>
      </c>
      <c r="M12" s="29">
        <f t="shared" si="15"/>
        <v>0</v>
      </c>
      <c r="N12" s="30">
        <v>1.2999999999999999E-2</v>
      </c>
      <c r="O12" s="31">
        <f t="shared" si="16"/>
        <v>0</v>
      </c>
      <c r="P12" s="31">
        <f t="shared" si="17"/>
        <v>0.65</v>
      </c>
      <c r="U12" s="14"/>
      <c r="V12" s="12"/>
      <c r="W12" s="12"/>
      <c r="X12" s="12"/>
      <c r="Y12" s="20"/>
      <c r="Z12" s="20"/>
    </row>
    <row r="13" spans="1:28" s="3" customFormat="1" ht="71" customHeight="1" x14ac:dyDescent="0.35">
      <c r="A13" s="79"/>
      <c r="B13" s="28" t="s">
        <v>96</v>
      </c>
      <c r="C13" s="28" t="s">
        <v>111</v>
      </c>
      <c r="D13" s="28" t="s">
        <v>100</v>
      </c>
      <c r="E13" s="29">
        <v>50</v>
      </c>
      <c r="F13" s="29">
        <v>50</v>
      </c>
      <c r="G13" s="29">
        <v>1</v>
      </c>
      <c r="H13" s="29">
        <f t="shared" si="12"/>
        <v>50</v>
      </c>
      <c r="I13" s="30">
        <v>1.2999999999999999E-2</v>
      </c>
      <c r="J13" s="31">
        <f t="shared" si="13"/>
        <v>0.65</v>
      </c>
      <c r="K13" s="28">
        <f t="shared" si="14"/>
        <v>0</v>
      </c>
      <c r="L13" s="28">
        <v>1</v>
      </c>
      <c r="M13" s="29">
        <f t="shared" si="15"/>
        <v>0</v>
      </c>
      <c r="N13" s="30">
        <v>1.2999999999999999E-2</v>
      </c>
      <c r="O13" s="31">
        <f t="shared" si="16"/>
        <v>0</v>
      </c>
      <c r="P13" s="31">
        <f t="shared" si="17"/>
        <v>0.65</v>
      </c>
      <c r="U13" s="14"/>
      <c r="V13" s="12"/>
      <c r="W13" s="12"/>
      <c r="X13" s="12"/>
      <c r="Y13" s="20"/>
      <c r="Z13" s="20"/>
    </row>
    <row r="14" spans="1:28" s="3" customFormat="1" ht="128" customHeight="1" x14ac:dyDescent="0.35">
      <c r="A14" s="79"/>
      <c r="B14" s="28" t="s">
        <v>97</v>
      </c>
      <c r="C14" s="28" t="s">
        <v>112</v>
      </c>
      <c r="D14" s="28" t="s">
        <v>102</v>
      </c>
      <c r="E14" s="29">
        <v>100</v>
      </c>
      <c r="F14" s="29">
        <v>100</v>
      </c>
      <c r="G14" s="29">
        <v>1</v>
      </c>
      <c r="H14" s="29">
        <f t="shared" ref="H14" si="18">G14*F14</f>
        <v>100</v>
      </c>
      <c r="I14" s="30">
        <v>1.2999999999999999E-2</v>
      </c>
      <c r="J14" s="31">
        <f t="shared" ref="J14" si="19">I14*H14</f>
        <v>1.3</v>
      </c>
      <c r="K14" s="28">
        <f t="shared" ref="K14" si="20">E14-F14</f>
        <v>0</v>
      </c>
      <c r="L14" s="28">
        <v>1</v>
      </c>
      <c r="M14" s="29">
        <f t="shared" ref="M14:M16" si="21">L14*K14</f>
        <v>0</v>
      </c>
      <c r="N14" s="30">
        <v>1.2999999999999999E-2</v>
      </c>
      <c r="O14" s="31">
        <f t="shared" ref="O14" si="22">N14*M14</f>
        <v>0</v>
      </c>
      <c r="P14" s="31">
        <f t="shared" ref="P14" si="23">O14+J14</f>
        <v>1.3</v>
      </c>
      <c r="U14" s="14"/>
      <c r="V14" s="12"/>
      <c r="W14" s="12"/>
      <c r="X14" s="12"/>
      <c r="Y14" s="20"/>
      <c r="Z14" s="20"/>
    </row>
    <row r="15" spans="1:28" s="3" customFormat="1" ht="54.5" customHeight="1" x14ac:dyDescent="0.35">
      <c r="A15" s="79"/>
      <c r="B15" s="26" t="s">
        <v>12</v>
      </c>
      <c r="C15" s="26" t="s">
        <v>98</v>
      </c>
      <c r="D15" s="26" t="s">
        <v>78</v>
      </c>
      <c r="E15" s="33">
        <f>F15</f>
        <v>100</v>
      </c>
      <c r="F15" s="33">
        <v>100</v>
      </c>
      <c r="G15" s="33">
        <v>1</v>
      </c>
      <c r="H15" s="33">
        <f t="shared" ref="H15:H25" si="24">G15*F15</f>
        <v>100</v>
      </c>
      <c r="I15" s="34">
        <v>1</v>
      </c>
      <c r="J15" s="35">
        <f t="shared" ref="J15:J25" si="25">I15*H15</f>
        <v>100</v>
      </c>
      <c r="K15" s="26">
        <f t="shared" ref="K15:K25" si="26">E15-F15</f>
        <v>0</v>
      </c>
      <c r="L15" s="36">
        <v>0</v>
      </c>
      <c r="M15" s="33">
        <f t="shared" si="21"/>
        <v>0</v>
      </c>
      <c r="N15" s="37">
        <v>0</v>
      </c>
      <c r="O15" s="35">
        <f t="shared" ref="O15:O25" si="27">N15*M15</f>
        <v>0</v>
      </c>
      <c r="P15" s="35">
        <f t="shared" si="11"/>
        <v>100</v>
      </c>
      <c r="U15" s="14">
        <f t="shared" ref="U15:U31" si="28">H15/F15</f>
        <v>1</v>
      </c>
      <c r="V15" s="12">
        <f t="shared" ref="V15:V31" si="29">J15/H15</f>
        <v>1</v>
      </c>
      <c r="W15" s="12" t="e">
        <f t="shared" ref="W15:W31" si="30">M15/K15</f>
        <v>#DIV/0!</v>
      </c>
      <c r="X15" s="12" t="e">
        <f t="shared" ref="X15:X31" si="31">O15/M15</f>
        <v>#DIV/0!</v>
      </c>
      <c r="Y15" s="20">
        <f t="shared" ref="Y15:Y31" si="32">(M15+H15)/(K15+F15)</f>
        <v>1</v>
      </c>
      <c r="Z15" s="20">
        <f t="shared" si="6"/>
        <v>1</v>
      </c>
    </row>
    <row r="16" spans="1:28" s="3" customFormat="1" ht="64" customHeight="1" x14ac:dyDescent="0.35">
      <c r="A16" s="79"/>
      <c r="B16" s="26" t="s">
        <v>12</v>
      </c>
      <c r="C16" s="26" t="s">
        <v>99</v>
      </c>
      <c r="D16" s="26" t="s">
        <v>103</v>
      </c>
      <c r="E16" s="33">
        <v>210</v>
      </c>
      <c r="F16" s="33">
        <v>210</v>
      </c>
      <c r="G16" s="33">
        <v>1</v>
      </c>
      <c r="H16" s="33">
        <f t="shared" ref="H16:H20" si="33">G16*F16</f>
        <v>210</v>
      </c>
      <c r="I16" s="34">
        <v>1.77</v>
      </c>
      <c r="J16" s="35">
        <f t="shared" ref="J16:J20" si="34">I16*H16</f>
        <v>371.7</v>
      </c>
      <c r="K16" s="26">
        <f t="shared" ref="K16:K20" si="35">E16-F16</f>
        <v>0</v>
      </c>
      <c r="L16" s="36">
        <v>0</v>
      </c>
      <c r="M16" s="33">
        <f t="shared" si="21"/>
        <v>0</v>
      </c>
      <c r="N16" s="37">
        <v>0</v>
      </c>
      <c r="O16" s="35">
        <f t="shared" ref="O16:O20" si="36">N16*M16</f>
        <v>0</v>
      </c>
      <c r="P16" s="35">
        <f t="shared" si="11"/>
        <v>371.7</v>
      </c>
      <c r="U16" s="14">
        <f t="shared" si="28"/>
        <v>1</v>
      </c>
      <c r="V16" s="12">
        <f t="shared" si="29"/>
        <v>1.77</v>
      </c>
      <c r="W16" s="12" t="e">
        <f t="shared" si="30"/>
        <v>#DIV/0!</v>
      </c>
      <c r="X16" s="12" t="e">
        <f t="shared" si="31"/>
        <v>#DIV/0!</v>
      </c>
      <c r="Y16" s="20">
        <f t="shared" si="32"/>
        <v>1</v>
      </c>
      <c r="Z16" s="20">
        <f t="shared" si="6"/>
        <v>1.77</v>
      </c>
    </row>
    <row r="17" spans="1:28" s="3" customFormat="1" ht="50" x14ac:dyDescent="0.35">
      <c r="A17" s="79"/>
      <c r="B17" s="28" t="s">
        <v>94</v>
      </c>
      <c r="C17" s="28" t="s">
        <v>109</v>
      </c>
      <c r="D17" s="28" t="s">
        <v>62</v>
      </c>
      <c r="E17" s="29">
        <v>12</v>
      </c>
      <c r="F17" s="29">
        <v>12</v>
      </c>
      <c r="G17" s="29">
        <v>1</v>
      </c>
      <c r="H17" s="29">
        <f t="shared" si="33"/>
        <v>12</v>
      </c>
      <c r="I17" s="30">
        <v>1.2999999999999999E-2</v>
      </c>
      <c r="J17" s="31">
        <f>I17*H17</f>
        <v>0.156</v>
      </c>
      <c r="K17" s="28">
        <f t="shared" si="35"/>
        <v>0</v>
      </c>
      <c r="L17" s="28">
        <v>1</v>
      </c>
      <c r="M17" s="29">
        <f t="shared" ref="M17" si="37">L17*K17</f>
        <v>0</v>
      </c>
      <c r="N17" s="30">
        <v>1.2999999999999999E-2</v>
      </c>
      <c r="O17" s="31">
        <f t="shared" si="36"/>
        <v>0</v>
      </c>
      <c r="P17" s="31">
        <f>O17+J17</f>
        <v>0.156</v>
      </c>
      <c r="U17" s="14"/>
      <c r="V17" s="12"/>
      <c r="W17" s="12"/>
      <c r="X17" s="12"/>
      <c r="Y17" s="20"/>
      <c r="Z17" s="20"/>
    </row>
    <row r="18" spans="1:28" s="3" customFormat="1" ht="40" x14ac:dyDescent="0.35">
      <c r="A18" s="79"/>
      <c r="B18" s="28" t="s">
        <v>95</v>
      </c>
      <c r="C18" s="28" t="s">
        <v>110</v>
      </c>
      <c r="D18" s="28" t="s">
        <v>62</v>
      </c>
      <c r="E18" s="29">
        <v>12</v>
      </c>
      <c r="F18" s="29">
        <v>12</v>
      </c>
      <c r="G18" s="29">
        <v>1</v>
      </c>
      <c r="H18" s="29">
        <f t="shared" ref="H18" si="38">G18*F18</f>
        <v>12</v>
      </c>
      <c r="I18" s="30">
        <v>1.2999999999999999E-2</v>
      </c>
      <c r="J18" s="31">
        <f t="shared" ref="J18" si="39">I18*H18</f>
        <v>0.156</v>
      </c>
      <c r="K18" s="28">
        <f t="shared" ref="K18" si="40">E18-F18</f>
        <v>0</v>
      </c>
      <c r="L18" s="28">
        <v>1</v>
      </c>
      <c r="M18" s="29">
        <f t="shared" ref="M18" si="41">L18*K18</f>
        <v>0</v>
      </c>
      <c r="N18" s="30">
        <v>1.2999999999999999E-2</v>
      </c>
      <c r="O18" s="31">
        <f t="shared" ref="O18" si="42">N18*M18</f>
        <v>0</v>
      </c>
      <c r="P18" s="31">
        <f t="shared" ref="P18" si="43">O18+J18</f>
        <v>0.156</v>
      </c>
      <c r="U18" s="14"/>
      <c r="V18" s="12"/>
      <c r="W18" s="12"/>
      <c r="X18" s="12"/>
      <c r="Y18" s="20"/>
      <c r="Z18" s="20"/>
    </row>
    <row r="19" spans="1:28" s="3" customFormat="1" ht="30" x14ac:dyDescent="0.35">
      <c r="A19" s="79"/>
      <c r="B19" s="28" t="s">
        <v>97</v>
      </c>
      <c r="C19" s="28" t="s">
        <v>112</v>
      </c>
      <c r="D19" s="28" t="s">
        <v>62</v>
      </c>
      <c r="E19" s="29">
        <v>12</v>
      </c>
      <c r="F19" s="29">
        <v>12</v>
      </c>
      <c r="G19" s="29">
        <v>1</v>
      </c>
      <c r="H19" s="29">
        <f t="shared" ref="H19" si="44">G19*F19</f>
        <v>12</v>
      </c>
      <c r="I19" s="30">
        <v>1.2999999999999999E-2</v>
      </c>
      <c r="J19" s="31">
        <f t="shared" ref="J19" si="45">I19*H19</f>
        <v>0.156</v>
      </c>
      <c r="K19" s="28">
        <f t="shared" ref="K19" si="46">E19-F19</f>
        <v>0</v>
      </c>
      <c r="L19" s="28">
        <v>1</v>
      </c>
      <c r="M19" s="29">
        <f t="shared" ref="M19:M20" si="47">L19*K19</f>
        <v>0</v>
      </c>
      <c r="N19" s="30">
        <v>1.2999999999999999E-2</v>
      </c>
      <c r="O19" s="31">
        <f t="shared" ref="O19" si="48">N19*M19</f>
        <v>0</v>
      </c>
      <c r="P19" s="31">
        <f t="shared" ref="P19" si="49">O19+J19</f>
        <v>0.156</v>
      </c>
      <c r="U19" s="14"/>
      <c r="V19" s="12"/>
      <c r="W19" s="12"/>
      <c r="X19" s="12"/>
      <c r="Y19" s="20"/>
      <c r="Z19" s="20"/>
    </row>
    <row r="20" spans="1:28" s="3" customFormat="1" ht="30" x14ac:dyDescent="0.35">
      <c r="A20" s="79"/>
      <c r="B20" s="48" t="s">
        <v>12</v>
      </c>
      <c r="C20" s="48" t="s">
        <v>98</v>
      </c>
      <c r="D20" s="48" t="s">
        <v>62</v>
      </c>
      <c r="E20" s="32">
        <v>12</v>
      </c>
      <c r="F20" s="32">
        <v>12</v>
      </c>
      <c r="G20" s="32">
        <v>1</v>
      </c>
      <c r="H20" s="32">
        <f t="shared" si="33"/>
        <v>12</v>
      </c>
      <c r="I20" s="64">
        <v>1</v>
      </c>
      <c r="J20" s="49">
        <f t="shared" si="34"/>
        <v>12</v>
      </c>
      <c r="K20" s="48">
        <f t="shared" si="35"/>
        <v>0</v>
      </c>
      <c r="L20" s="36">
        <v>0</v>
      </c>
      <c r="M20" s="33">
        <f t="shared" si="47"/>
        <v>0</v>
      </c>
      <c r="N20" s="37">
        <v>0</v>
      </c>
      <c r="O20" s="35">
        <f t="shared" si="36"/>
        <v>0</v>
      </c>
      <c r="P20" s="35">
        <f t="shared" si="11"/>
        <v>12</v>
      </c>
      <c r="U20" s="14"/>
      <c r="V20" s="12"/>
      <c r="W20" s="12"/>
      <c r="X20" s="12"/>
      <c r="Y20" s="20"/>
      <c r="Z20" s="20"/>
    </row>
    <row r="21" spans="1:28" s="51" customFormat="1" ht="30" x14ac:dyDescent="0.35">
      <c r="A21" s="79"/>
      <c r="B21" s="28" t="s">
        <v>72</v>
      </c>
      <c r="C21" s="28" t="s">
        <v>113</v>
      </c>
      <c r="D21" s="28" t="s">
        <v>15</v>
      </c>
      <c r="E21" s="29">
        <f t="shared" ref="E21" si="50">F21</f>
        <v>24</v>
      </c>
      <c r="F21" s="29">
        <v>24</v>
      </c>
      <c r="G21" s="29">
        <v>1</v>
      </c>
      <c r="H21" s="29">
        <f t="shared" ref="H21" si="51">G21*F21</f>
        <v>24</v>
      </c>
      <c r="I21" s="41">
        <v>2</v>
      </c>
      <c r="J21" s="31">
        <f t="shared" ref="J21" si="52">I21*H21</f>
        <v>48</v>
      </c>
      <c r="K21" s="28">
        <f t="shared" ref="K21" si="53">E21-F21</f>
        <v>0</v>
      </c>
      <c r="L21" s="28">
        <v>1</v>
      </c>
      <c r="M21" s="29">
        <f t="shared" ref="M21" si="54">L21*K21</f>
        <v>0</v>
      </c>
      <c r="N21" s="41">
        <v>2</v>
      </c>
      <c r="O21" s="31">
        <f t="shared" ref="O21" si="55">N21*M21</f>
        <v>0</v>
      </c>
      <c r="P21" s="31">
        <f t="shared" si="11"/>
        <v>48</v>
      </c>
      <c r="U21" s="52">
        <f t="shared" si="28"/>
        <v>1</v>
      </c>
      <c r="V21" s="53">
        <f t="shared" si="29"/>
        <v>2</v>
      </c>
      <c r="W21" s="53" t="e">
        <f t="shared" si="30"/>
        <v>#DIV/0!</v>
      </c>
      <c r="X21" s="53" t="e">
        <f t="shared" si="31"/>
        <v>#DIV/0!</v>
      </c>
      <c r="Y21" s="53">
        <f t="shared" si="32"/>
        <v>1</v>
      </c>
      <c r="Z21" s="53">
        <f t="shared" si="6"/>
        <v>2</v>
      </c>
    </row>
    <row r="22" spans="1:28" s="3" customFormat="1" ht="30" x14ac:dyDescent="0.35">
      <c r="A22" s="79"/>
      <c r="B22" s="26" t="s">
        <v>104</v>
      </c>
      <c r="C22" s="65" t="s">
        <v>80</v>
      </c>
      <c r="D22" s="26" t="s">
        <v>15</v>
      </c>
      <c r="E22" s="33">
        <v>12</v>
      </c>
      <c r="F22" s="33">
        <v>12</v>
      </c>
      <c r="G22" s="33">
        <v>1</v>
      </c>
      <c r="H22" s="33">
        <f t="shared" si="24"/>
        <v>12</v>
      </c>
      <c r="I22" s="64">
        <v>17.5</v>
      </c>
      <c r="J22" s="35">
        <f t="shared" si="25"/>
        <v>210</v>
      </c>
      <c r="K22" s="26">
        <f t="shared" si="26"/>
        <v>0</v>
      </c>
      <c r="L22" s="36">
        <v>0</v>
      </c>
      <c r="M22" s="33">
        <f t="shared" ref="M22:M25" si="56">L22*K22</f>
        <v>0</v>
      </c>
      <c r="N22" s="37">
        <v>17.5</v>
      </c>
      <c r="O22" s="35">
        <f t="shared" si="27"/>
        <v>0</v>
      </c>
      <c r="P22" s="35">
        <f t="shared" si="11"/>
        <v>210</v>
      </c>
      <c r="U22" s="14">
        <f t="shared" si="28"/>
        <v>1</v>
      </c>
      <c r="V22" s="12">
        <f t="shared" si="29"/>
        <v>17.5</v>
      </c>
      <c r="W22" s="12" t="e">
        <f t="shared" si="30"/>
        <v>#DIV/0!</v>
      </c>
      <c r="X22" s="12" t="e">
        <f t="shared" si="31"/>
        <v>#DIV/0!</v>
      </c>
      <c r="Y22" s="20">
        <f t="shared" si="32"/>
        <v>1</v>
      </c>
      <c r="Z22" s="20">
        <f t="shared" si="6"/>
        <v>17.5</v>
      </c>
    </row>
    <row r="23" spans="1:28" s="3" customFormat="1" ht="30" x14ac:dyDescent="0.35">
      <c r="A23" s="79"/>
      <c r="B23" s="26" t="s">
        <v>105</v>
      </c>
      <c r="C23" s="65" t="s">
        <v>82</v>
      </c>
      <c r="D23" s="26" t="s">
        <v>15</v>
      </c>
      <c r="E23" s="32">
        <v>12</v>
      </c>
      <c r="F23" s="32">
        <v>12</v>
      </c>
      <c r="G23" s="32">
        <v>1</v>
      </c>
      <c r="H23" s="33">
        <f>G23*F23</f>
        <v>12</v>
      </c>
      <c r="I23" s="64">
        <v>17.5</v>
      </c>
      <c r="J23" s="35">
        <f>I23*H23</f>
        <v>210</v>
      </c>
      <c r="K23" s="26">
        <f>E23-F23</f>
        <v>0</v>
      </c>
      <c r="L23" s="36">
        <v>0</v>
      </c>
      <c r="M23" s="33">
        <f>L23*K23</f>
        <v>0</v>
      </c>
      <c r="N23" s="37">
        <v>17.5</v>
      </c>
      <c r="O23" s="49">
        <f>N23*M23</f>
        <v>0</v>
      </c>
      <c r="P23" s="35">
        <f>O23+J23</f>
        <v>210</v>
      </c>
      <c r="U23" s="14"/>
      <c r="V23" s="12"/>
      <c r="W23" s="12"/>
      <c r="X23" s="12"/>
      <c r="Y23" s="20"/>
      <c r="Z23" s="20"/>
    </row>
    <row r="24" spans="1:28" s="3" customFormat="1" ht="30" x14ac:dyDescent="0.35">
      <c r="A24" s="79"/>
      <c r="B24" s="28" t="s">
        <v>72</v>
      </c>
      <c r="C24" s="28" t="s">
        <v>113</v>
      </c>
      <c r="D24" s="28" t="s">
        <v>15</v>
      </c>
      <c r="E24" s="29">
        <v>6</v>
      </c>
      <c r="F24" s="29">
        <v>6</v>
      </c>
      <c r="G24" s="29">
        <v>2</v>
      </c>
      <c r="H24" s="29">
        <v>12</v>
      </c>
      <c r="I24" s="41">
        <v>1</v>
      </c>
      <c r="J24" s="31">
        <f t="shared" si="25"/>
        <v>12</v>
      </c>
      <c r="K24" s="28">
        <f t="shared" si="26"/>
        <v>0</v>
      </c>
      <c r="L24" s="28">
        <v>1</v>
      </c>
      <c r="M24" s="29">
        <f t="shared" si="56"/>
        <v>0</v>
      </c>
      <c r="N24" s="30">
        <v>8.3500000000000005E-2</v>
      </c>
      <c r="O24" s="31">
        <f t="shared" si="27"/>
        <v>0</v>
      </c>
      <c r="P24" s="31">
        <f t="shared" si="11"/>
        <v>12</v>
      </c>
      <c r="U24" s="14">
        <f t="shared" si="28"/>
        <v>2</v>
      </c>
      <c r="V24" s="12">
        <f t="shared" si="29"/>
        <v>1</v>
      </c>
      <c r="W24" s="12" t="e">
        <f t="shared" si="30"/>
        <v>#DIV/0!</v>
      </c>
      <c r="X24" s="12" t="e">
        <f t="shared" si="31"/>
        <v>#DIV/0!</v>
      </c>
      <c r="Y24" s="20">
        <f t="shared" si="32"/>
        <v>2</v>
      </c>
      <c r="Z24" s="20">
        <f t="shared" si="6"/>
        <v>1</v>
      </c>
    </row>
    <row r="25" spans="1:28" s="3" customFormat="1" ht="20" x14ac:dyDescent="0.35">
      <c r="A25" s="80"/>
      <c r="B25" s="26" t="s">
        <v>14</v>
      </c>
      <c r="C25" s="65" t="s">
        <v>81</v>
      </c>
      <c r="D25" s="26" t="s">
        <v>15</v>
      </c>
      <c r="E25" s="33">
        <f t="shared" ref="E25" si="57">F25</f>
        <v>6</v>
      </c>
      <c r="F25" s="33">
        <v>6</v>
      </c>
      <c r="G25" s="33">
        <v>2</v>
      </c>
      <c r="H25" s="33">
        <f t="shared" si="24"/>
        <v>12</v>
      </c>
      <c r="I25" s="34">
        <v>4</v>
      </c>
      <c r="J25" s="35">
        <f t="shared" si="25"/>
        <v>48</v>
      </c>
      <c r="K25" s="26">
        <f t="shared" si="26"/>
        <v>0</v>
      </c>
      <c r="L25" s="36">
        <v>0</v>
      </c>
      <c r="M25" s="33">
        <f t="shared" si="56"/>
        <v>0</v>
      </c>
      <c r="N25" s="37">
        <v>0</v>
      </c>
      <c r="O25" s="35">
        <f t="shared" si="27"/>
        <v>0</v>
      </c>
      <c r="P25" s="35">
        <f t="shared" ref="P25" si="58">O25+J25</f>
        <v>48</v>
      </c>
      <c r="Q25" s="68">
        <f>SUM(P25,P23,P22)</f>
        <v>468</v>
      </c>
      <c r="R25" s="3">
        <f>Q25/P31</f>
        <v>0.30917261642281335</v>
      </c>
      <c r="U25" s="14">
        <f t="shared" si="28"/>
        <v>2</v>
      </c>
      <c r="V25" s="12">
        <f t="shared" si="29"/>
        <v>4</v>
      </c>
      <c r="W25" s="12" t="e">
        <f t="shared" si="30"/>
        <v>#DIV/0!</v>
      </c>
      <c r="X25" s="12" t="e">
        <f t="shared" si="31"/>
        <v>#DIV/0!</v>
      </c>
      <c r="Y25" s="20">
        <f t="shared" si="32"/>
        <v>2</v>
      </c>
      <c r="Z25" s="20">
        <f t="shared" si="6"/>
        <v>4</v>
      </c>
    </row>
    <row r="26" spans="1:28" s="3" customFormat="1" ht="14.25" customHeight="1" x14ac:dyDescent="0.35">
      <c r="A26" s="70" t="s">
        <v>77</v>
      </c>
      <c r="B26" s="71"/>
      <c r="C26" s="71"/>
      <c r="D26" s="72"/>
      <c r="E26" s="38">
        <f>SUM(E15,E16,E20,E22,E23,E25)</f>
        <v>352</v>
      </c>
      <c r="F26" s="38">
        <f>SUM(F15,F16,F20,F22,F23,F25)</f>
        <v>352</v>
      </c>
      <c r="G26" s="66">
        <f>SUM(H26/F26)</f>
        <v>2.2159090909090908</v>
      </c>
      <c r="H26" s="38">
        <f>SUM(H9:H25)</f>
        <v>780</v>
      </c>
      <c r="I26" s="66">
        <f>SUM(J26/H26)</f>
        <v>1.3034846153846156</v>
      </c>
      <c r="J26" s="40">
        <f>SUM(J9:J25)</f>
        <v>1016.7180000000001</v>
      </c>
      <c r="K26" s="38">
        <f>SUM(K9:K25)</f>
        <v>0</v>
      </c>
      <c r="L26" s="39" t="s">
        <v>19</v>
      </c>
      <c r="M26" s="38">
        <f>SUM(M9:M25)</f>
        <v>0</v>
      </c>
      <c r="N26" s="39" t="s">
        <v>19</v>
      </c>
      <c r="O26" s="38">
        <f>SUM(O9:O25)</f>
        <v>0</v>
      </c>
      <c r="P26" s="40">
        <f>SUM(P9:P25)</f>
        <v>1016.7180000000001</v>
      </c>
      <c r="U26" s="17">
        <f t="shared" si="28"/>
        <v>2.2159090909090908</v>
      </c>
      <c r="V26" s="18">
        <f t="shared" si="29"/>
        <v>1.3034846153846156</v>
      </c>
      <c r="W26" s="18" t="e">
        <f t="shared" si="30"/>
        <v>#DIV/0!</v>
      </c>
      <c r="X26" s="18" t="e">
        <f t="shared" si="31"/>
        <v>#DIV/0!</v>
      </c>
      <c r="Y26" s="18">
        <f t="shared" si="32"/>
        <v>2.2159090909090908</v>
      </c>
      <c r="Z26" s="18">
        <f t="shared" si="6"/>
        <v>1.3034846153846156</v>
      </c>
      <c r="AA26" s="22">
        <f>H26+M26</f>
        <v>780</v>
      </c>
      <c r="AB26" s="22">
        <f>F26+K26</f>
        <v>352</v>
      </c>
    </row>
    <row r="27" spans="1:28" s="3" customFormat="1" ht="42.75" customHeight="1" x14ac:dyDescent="0.35">
      <c r="A27" s="81" t="s">
        <v>83</v>
      </c>
      <c r="B27" s="28" t="s">
        <v>96</v>
      </c>
      <c r="C27" s="28" t="s">
        <v>111</v>
      </c>
      <c r="D27" s="42" t="s">
        <v>63</v>
      </c>
      <c r="E27" s="29">
        <v>12</v>
      </c>
      <c r="F27" s="29">
        <v>12</v>
      </c>
      <c r="G27" s="29">
        <v>1</v>
      </c>
      <c r="H27" s="29">
        <f t="shared" ref="H27:H28" si="59">G27*F27</f>
        <v>12</v>
      </c>
      <c r="I27" s="30">
        <v>1.2999999999999999E-2</v>
      </c>
      <c r="J27" s="31">
        <f t="shared" ref="J27:J29" si="60">I27*H27</f>
        <v>0.156</v>
      </c>
      <c r="K27" s="28">
        <f t="shared" ref="K27:K29" si="61">E27-F27</f>
        <v>0</v>
      </c>
      <c r="L27" s="28">
        <v>1</v>
      </c>
      <c r="M27" s="29">
        <f t="shared" ref="M27:M29" si="62">L27*K27</f>
        <v>0</v>
      </c>
      <c r="N27" s="30">
        <v>1.2999999999999999E-2</v>
      </c>
      <c r="O27" s="31">
        <f t="shared" ref="O27:O29" si="63">N27*M27</f>
        <v>0</v>
      </c>
      <c r="P27" s="31">
        <f t="shared" ref="P27:P28" si="64">O27+J27</f>
        <v>0.156</v>
      </c>
      <c r="U27" s="14"/>
      <c r="V27" s="12"/>
      <c r="W27" s="12"/>
      <c r="X27" s="12"/>
      <c r="Y27" s="20"/>
      <c r="Z27" s="20"/>
    </row>
    <row r="28" spans="1:28" s="3" customFormat="1" ht="40.5" customHeight="1" x14ac:dyDescent="0.35">
      <c r="A28" s="81"/>
      <c r="B28" s="28" t="s">
        <v>97</v>
      </c>
      <c r="C28" s="28" t="s">
        <v>112</v>
      </c>
      <c r="D28" s="42" t="s">
        <v>63</v>
      </c>
      <c r="E28" s="29">
        <v>12</v>
      </c>
      <c r="F28" s="29">
        <v>12</v>
      </c>
      <c r="G28" s="29">
        <v>1</v>
      </c>
      <c r="H28" s="29">
        <f t="shared" si="59"/>
        <v>12</v>
      </c>
      <c r="I28" s="30">
        <v>1.2999999999999999E-2</v>
      </c>
      <c r="J28" s="31">
        <f t="shared" si="60"/>
        <v>0.156</v>
      </c>
      <c r="K28" s="28">
        <f t="shared" si="61"/>
        <v>0</v>
      </c>
      <c r="L28" s="28">
        <v>1</v>
      </c>
      <c r="M28" s="29">
        <f t="shared" si="62"/>
        <v>0</v>
      </c>
      <c r="N28" s="30">
        <v>1.2999999999999999E-2</v>
      </c>
      <c r="O28" s="31">
        <f t="shared" si="63"/>
        <v>0</v>
      </c>
      <c r="P28" s="31">
        <f t="shared" si="64"/>
        <v>0.156</v>
      </c>
      <c r="U28" s="14"/>
      <c r="V28" s="12"/>
      <c r="W28" s="12"/>
      <c r="X28" s="12"/>
      <c r="Y28" s="20"/>
      <c r="Z28" s="20"/>
    </row>
    <row r="29" spans="1:28" s="3" customFormat="1" x14ac:dyDescent="0.35">
      <c r="A29" s="81"/>
      <c r="B29" s="26" t="s">
        <v>12</v>
      </c>
      <c r="C29" s="26" t="s">
        <v>114</v>
      </c>
      <c r="D29" s="43" t="s">
        <v>63</v>
      </c>
      <c r="E29" s="33">
        <v>12</v>
      </c>
      <c r="F29" s="33">
        <v>12</v>
      </c>
      <c r="G29" s="33">
        <v>1</v>
      </c>
      <c r="H29" s="33">
        <f t="shared" ref="H29" si="65">G29*F29</f>
        <v>12</v>
      </c>
      <c r="I29" s="34">
        <v>1</v>
      </c>
      <c r="J29" s="35">
        <f t="shared" si="60"/>
        <v>12</v>
      </c>
      <c r="K29" s="26">
        <f t="shared" si="61"/>
        <v>0</v>
      </c>
      <c r="L29" s="36">
        <v>0</v>
      </c>
      <c r="M29" s="33">
        <f t="shared" si="62"/>
        <v>0</v>
      </c>
      <c r="N29" s="37">
        <v>0</v>
      </c>
      <c r="O29" s="35">
        <f t="shared" si="63"/>
        <v>0</v>
      </c>
      <c r="P29" s="35">
        <f>O29+J29</f>
        <v>12</v>
      </c>
      <c r="U29" s="14"/>
      <c r="V29" s="12"/>
      <c r="W29" s="12"/>
      <c r="X29" s="12"/>
      <c r="Y29" s="20"/>
      <c r="Z29" s="20"/>
    </row>
    <row r="30" spans="1:28" s="3" customFormat="1" x14ac:dyDescent="0.35">
      <c r="A30" s="70" t="s">
        <v>57</v>
      </c>
      <c r="B30" s="71"/>
      <c r="C30" s="71"/>
      <c r="D30" s="72"/>
      <c r="E30" s="38">
        <f>E29</f>
        <v>12</v>
      </c>
      <c r="F30" s="38">
        <f>F29</f>
        <v>12</v>
      </c>
      <c r="G30" s="66">
        <f>SUM(H30/F30)</f>
        <v>3</v>
      </c>
      <c r="H30" s="38">
        <f>H29+H28+H27</f>
        <v>36</v>
      </c>
      <c r="I30" s="66">
        <f>SUM(J30/H30)</f>
        <v>0.34200000000000003</v>
      </c>
      <c r="J30" s="40">
        <f>J29+J28+J27</f>
        <v>12.312000000000001</v>
      </c>
      <c r="K30" s="38">
        <f>K29</f>
        <v>0</v>
      </c>
      <c r="L30" s="39" t="s">
        <v>19</v>
      </c>
      <c r="M30" s="38">
        <f>M29</f>
        <v>0</v>
      </c>
      <c r="N30" s="39" t="s">
        <v>19</v>
      </c>
      <c r="O30" s="38">
        <f>O29</f>
        <v>0</v>
      </c>
      <c r="P30" s="40">
        <f>P29+P28+P27</f>
        <v>12.312000000000001</v>
      </c>
      <c r="U30" s="17">
        <f t="shared" si="28"/>
        <v>3</v>
      </c>
      <c r="V30" s="18">
        <f>J30/H30</f>
        <v>0.34200000000000003</v>
      </c>
      <c r="W30" s="18" t="e">
        <f t="shared" si="30"/>
        <v>#DIV/0!</v>
      </c>
      <c r="X30" s="18" t="e">
        <f t="shared" si="31"/>
        <v>#DIV/0!</v>
      </c>
      <c r="Y30" s="18">
        <f t="shared" si="32"/>
        <v>3</v>
      </c>
      <c r="Z30" s="18">
        <f t="shared" si="6"/>
        <v>0.34200000000000003</v>
      </c>
      <c r="AA30" s="22">
        <f>H30+M30</f>
        <v>36</v>
      </c>
      <c r="AB30" s="22">
        <f>F30+K30</f>
        <v>12</v>
      </c>
    </row>
    <row r="31" spans="1:28" s="3" customFormat="1" x14ac:dyDescent="0.35">
      <c r="A31" s="73" t="s">
        <v>18</v>
      </c>
      <c r="B31" s="74"/>
      <c r="C31" s="74"/>
      <c r="D31" s="75"/>
      <c r="E31" s="44">
        <f>E30+E26+E8</f>
        <v>1114</v>
      </c>
      <c r="F31" s="44">
        <f>F30+F26+F8</f>
        <v>664</v>
      </c>
      <c r="G31" s="45">
        <f>SUM(H31/F31)</f>
        <v>3.4879518072289155</v>
      </c>
      <c r="H31" s="44">
        <f>H30+H26+H8</f>
        <v>2316</v>
      </c>
      <c r="I31" s="45">
        <f>SUM(J31/H31)</f>
        <v>0.64897668393782382</v>
      </c>
      <c r="J31" s="46">
        <f>J30+J26+J8</f>
        <v>1503.03</v>
      </c>
      <c r="K31" s="44">
        <f>K30+K26+K8</f>
        <v>450</v>
      </c>
      <c r="L31" s="45">
        <f>SUM(M31/K31)</f>
        <v>1</v>
      </c>
      <c r="M31" s="44">
        <f>M30+M26+M8</f>
        <v>450</v>
      </c>
      <c r="N31" s="47">
        <f>SUM(O31/M31)</f>
        <v>2.375E-2</v>
      </c>
      <c r="O31" s="46">
        <f>O30+O26+O8</f>
        <v>10.6875</v>
      </c>
      <c r="P31" s="46">
        <f>P30+P26+P8</f>
        <v>1513.7175</v>
      </c>
      <c r="U31" s="14">
        <f t="shared" si="28"/>
        <v>3.4879518072289155</v>
      </c>
      <c r="V31" s="12">
        <f t="shared" si="29"/>
        <v>0.64897668393782382</v>
      </c>
      <c r="W31" s="12">
        <f t="shared" si="30"/>
        <v>1</v>
      </c>
      <c r="X31" s="12">
        <f t="shared" si="31"/>
        <v>2.375E-2</v>
      </c>
      <c r="Y31" s="21">
        <f t="shared" si="32"/>
        <v>2.4829443447037702</v>
      </c>
      <c r="Z31" s="21">
        <f>P31/(M31+H31)</f>
        <v>0.54725867678958784</v>
      </c>
      <c r="AA31" s="22">
        <f>H31+M31</f>
        <v>2766</v>
      </c>
      <c r="AB31" s="22">
        <f>F31+K31</f>
        <v>1114</v>
      </c>
    </row>
    <row r="32" spans="1:28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</sheetData>
  <mergeCells count="12">
    <mergeCell ref="U1:V1"/>
    <mergeCell ref="W1:X1"/>
    <mergeCell ref="Y1:Z1"/>
    <mergeCell ref="F1:J1"/>
    <mergeCell ref="K1:O1"/>
    <mergeCell ref="A3:A7"/>
    <mergeCell ref="A26:D26"/>
    <mergeCell ref="A31:D31"/>
    <mergeCell ref="A30:D30"/>
    <mergeCell ref="A8:D8"/>
    <mergeCell ref="A9:A25"/>
    <mergeCell ref="A27:A29"/>
  </mergeCells>
  <conditionalFormatting sqref="P15 E15:J15 E7:H7 P7 J7 E9:H9 J9 P9 E9:F14 P21:P22 E21:J22 N22 P25 E24:J25">
    <cfRule type="cellIs" dxfId="38" priority="64" operator="equal">
      <formula>0</formula>
    </cfRule>
  </conditionalFormatting>
  <conditionalFormatting sqref="P16 E16:J16">
    <cfRule type="cellIs" dxfId="37" priority="63" operator="equal">
      <formula>0</formula>
    </cfRule>
  </conditionalFormatting>
  <conditionalFormatting sqref="U3:U26 U29:U31">
    <cfRule type="cellIs" dxfId="36" priority="61" operator="greaterThan">
      <formula>1</formula>
    </cfRule>
  </conditionalFormatting>
  <conditionalFormatting sqref="P24">
    <cfRule type="cellIs" dxfId="35" priority="55" operator="equal">
      <formula>0</formula>
    </cfRule>
  </conditionalFormatting>
  <conditionalFormatting sqref="E6:G6">
    <cfRule type="cellIs" dxfId="34" priority="52" operator="equal">
      <formula>0</formula>
    </cfRule>
  </conditionalFormatting>
  <conditionalFormatting sqref="P29 E29:J29">
    <cfRule type="cellIs" dxfId="33" priority="51" operator="equal">
      <formula>0</formula>
    </cfRule>
  </conditionalFormatting>
  <conditionalFormatting sqref="G17:H17">
    <cfRule type="cellIs" dxfId="32" priority="47" operator="equal">
      <formula>0</formula>
    </cfRule>
  </conditionalFormatting>
  <conditionalFormatting sqref="P17 J17">
    <cfRule type="cellIs" dxfId="31" priority="46" operator="equal">
      <formula>0</formula>
    </cfRule>
  </conditionalFormatting>
  <conditionalFormatting sqref="P20 E20:J20">
    <cfRule type="cellIs" dxfId="30" priority="45" operator="equal">
      <formula>0</formula>
    </cfRule>
  </conditionalFormatting>
  <conditionalFormatting sqref="P6">
    <cfRule type="cellIs" dxfId="29" priority="44" operator="equal">
      <formula>0</formula>
    </cfRule>
  </conditionalFormatting>
  <conditionalFormatting sqref="H6">
    <cfRule type="cellIs" dxfId="28" priority="43" operator="equal">
      <formula>0</formula>
    </cfRule>
  </conditionalFormatting>
  <conditionalFormatting sqref="H3:H5">
    <cfRule type="cellIs" dxfId="27" priority="42" operator="equal">
      <formula>0</formula>
    </cfRule>
  </conditionalFormatting>
  <conditionalFormatting sqref="J3:J6">
    <cfRule type="cellIs" dxfId="26" priority="40" operator="equal">
      <formula>0</formula>
    </cfRule>
  </conditionalFormatting>
  <conditionalFormatting sqref="P3:P5">
    <cfRule type="cellIs" dxfId="25" priority="39" operator="equal">
      <formula>0</formula>
    </cfRule>
  </conditionalFormatting>
  <conditionalFormatting sqref="E10:H10">
    <cfRule type="cellIs" dxfId="24" priority="38" operator="equal">
      <formula>0</formula>
    </cfRule>
  </conditionalFormatting>
  <conditionalFormatting sqref="J10 P10">
    <cfRule type="cellIs" dxfId="23" priority="37" operator="equal">
      <formula>0</formula>
    </cfRule>
  </conditionalFormatting>
  <conditionalFormatting sqref="E11:H11">
    <cfRule type="cellIs" dxfId="22" priority="36" operator="equal">
      <formula>0</formula>
    </cfRule>
  </conditionalFormatting>
  <conditionalFormatting sqref="J11 P11">
    <cfRule type="cellIs" dxfId="21" priority="35" operator="equal">
      <formula>0</formula>
    </cfRule>
  </conditionalFormatting>
  <conditionalFormatting sqref="E12:H12">
    <cfRule type="cellIs" dxfId="20" priority="34" operator="equal">
      <formula>0</formula>
    </cfRule>
  </conditionalFormatting>
  <conditionalFormatting sqref="J12 P12">
    <cfRule type="cellIs" dxfId="19" priority="33" operator="equal">
      <formula>0</formula>
    </cfRule>
  </conditionalFormatting>
  <conditionalFormatting sqref="E13:H13">
    <cfRule type="cellIs" dxfId="18" priority="32" operator="equal">
      <formula>0</formula>
    </cfRule>
  </conditionalFormatting>
  <conditionalFormatting sqref="J13 P13">
    <cfRule type="cellIs" dxfId="17" priority="31" operator="equal">
      <formula>0</formula>
    </cfRule>
  </conditionalFormatting>
  <conditionalFormatting sqref="G14:H14">
    <cfRule type="cellIs" dxfId="16" priority="30" operator="equal">
      <formula>0</formula>
    </cfRule>
  </conditionalFormatting>
  <conditionalFormatting sqref="J14 P14">
    <cfRule type="cellIs" dxfId="15" priority="29" operator="equal">
      <formula>0</formula>
    </cfRule>
  </conditionalFormatting>
  <conditionalFormatting sqref="J19 P19">
    <cfRule type="cellIs" dxfId="14" priority="24" operator="equal">
      <formula>0</formula>
    </cfRule>
  </conditionalFormatting>
  <conditionalFormatting sqref="G19:H19">
    <cfRule type="cellIs" dxfId="13" priority="25" operator="equal">
      <formula>0</formula>
    </cfRule>
  </conditionalFormatting>
  <conditionalFormatting sqref="E19">
    <cfRule type="cellIs" dxfId="12" priority="23" operator="equal">
      <formula>0</formula>
    </cfRule>
  </conditionalFormatting>
  <conditionalFormatting sqref="F19">
    <cfRule type="cellIs" dxfId="11" priority="22" operator="equal">
      <formula>0</formula>
    </cfRule>
  </conditionalFormatting>
  <conditionalFormatting sqref="G18:H18">
    <cfRule type="cellIs" dxfId="10" priority="21" operator="equal">
      <formula>0</formula>
    </cfRule>
  </conditionalFormatting>
  <conditionalFormatting sqref="P18 J18">
    <cfRule type="cellIs" dxfId="9" priority="20" operator="equal">
      <formula>0</formula>
    </cfRule>
  </conditionalFormatting>
  <conditionalFormatting sqref="N21">
    <cfRule type="cellIs" dxfId="8" priority="17" operator="equal">
      <formula>0</formula>
    </cfRule>
  </conditionalFormatting>
  <conditionalFormatting sqref="E23:G23">
    <cfRule type="cellIs" dxfId="7" priority="9" operator="equal">
      <formula>0</formula>
    </cfRule>
  </conditionalFormatting>
  <conditionalFormatting sqref="P23 N23 E23:J23">
    <cfRule type="cellIs" dxfId="6" priority="11" operator="equal">
      <formula>0</formula>
    </cfRule>
  </conditionalFormatting>
  <conditionalFormatting sqref="P23">
    <cfRule type="cellIs" dxfId="5" priority="10" operator="equal">
      <formula>0</formula>
    </cfRule>
  </conditionalFormatting>
  <conditionalFormatting sqref="U27:U28">
    <cfRule type="cellIs" dxfId="4" priority="7" operator="greaterThan">
      <formula>1</formula>
    </cfRule>
  </conditionalFormatting>
  <conditionalFormatting sqref="J27 P27">
    <cfRule type="cellIs" dxfId="3" priority="5" operator="equal">
      <formula>0</formula>
    </cfRule>
  </conditionalFormatting>
  <conditionalFormatting sqref="J28 P28">
    <cfRule type="cellIs" dxfId="2" priority="3" operator="equal">
      <formula>0</formula>
    </cfRule>
  </conditionalFormatting>
  <conditionalFormatting sqref="G27:H27">
    <cfRule type="cellIs" dxfId="1" priority="2" operator="equal">
      <formula>0</formula>
    </cfRule>
  </conditionalFormatting>
  <conditionalFormatting sqref="G28:H28">
    <cfRule type="cellIs" dxfId="0" priority="1" operator="equal">
      <formula>0</formula>
    </cfRule>
  </conditionalFormatting>
  <printOptions horizontalCentered="1"/>
  <pageMargins left="0.2" right="0.2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L16"/>
  <sheetViews>
    <sheetView topLeftCell="A9" zoomScaleNormal="100" workbookViewId="0">
      <selection activeCell="D20" sqref="D20"/>
    </sheetView>
  </sheetViews>
  <sheetFormatPr defaultRowHeight="14.5" x14ac:dyDescent="0.35"/>
  <cols>
    <col min="2" max="2" width="24.1796875" bestFit="1" customWidth="1"/>
    <col min="3" max="5" width="13.54296875" customWidth="1"/>
    <col min="6" max="6" width="14.1796875" customWidth="1"/>
    <col min="7" max="8" width="13.54296875" customWidth="1"/>
    <col min="9" max="9" width="14.81640625" customWidth="1"/>
    <col min="10" max="11" width="13.54296875" customWidth="1"/>
  </cols>
  <sheetData>
    <row r="3" spans="2:12" x14ac:dyDescent="0.35">
      <c r="D3" s="85" t="s">
        <v>53</v>
      </c>
      <c r="E3" s="85"/>
      <c r="F3" s="85"/>
      <c r="G3" s="85"/>
      <c r="H3" s="85" t="s">
        <v>46</v>
      </c>
      <c r="I3" s="85"/>
      <c r="J3" s="85"/>
      <c r="K3" s="85"/>
    </row>
    <row r="4" spans="2:12" ht="29" x14ac:dyDescent="0.35">
      <c r="B4" s="7"/>
      <c r="C4" s="11" t="s">
        <v>50</v>
      </c>
      <c r="D4" s="11" t="s">
        <v>51</v>
      </c>
      <c r="E4" s="11" t="s">
        <v>52</v>
      </c>
      <c r="F4" s="11" t="s">
        <v>64</v>
      </c>
      <c r="G4" s="11" t="s">
        <v>65</v>
      </c>
      <c r="H4" s="11" t="s">
        <v>51</v>
      </c>
      <c r="I4" s="11" t="s">
        <v>52</v>
      </c>
      <c r="J4" s="11" t="s">
        <v>64</v>
      </c>
      <c r="K4" s="11" t="s">
        <v>65</v>
      </c>
    </row>
    <row r="5" spans="2:12" x14ac:dyDescent="0.35">
      <c r="B5" t="s">
        <v>49</v>
      </c>
      <c r="C5">
        <v>7</v>
      </c>
      <c r="D5" s="23">
        <v>10</v>
      </c>
      <c r="E5">
        <v>30</v>
      </c>
      <c r="F5">
        <v>1</v>
      </c>
      <c r="G5">
        <v>1</v>
      </c>
      <c r="H5">
        <f t="shared" ref="H5:K7" si="0">D5*$C5</f>
        <v>70</v>
      </c>
      <c r="I5">
        <f t="shared" si="0"/>
        <v>210</v>
      </c>
      <c r="J5">
        <f t="shared" si="0"/>
        <v>7</v>
      </c>
      <c r="K5">
        <f t="shared" si="0"/>
        <v>7</v>
      </c>
    </row>
    <row r="6" spans="2:12" x14ac:dyDescent="0.35">
      <c r="B6" t="s">
        <v>54</v>
      </c>
      <c r="C6">
        <v>3</v>
      </c>
      <c r="D6">
        <v>6</v>
      </c>
      <c r="E6">
        <v>0</v>
      </c>
      <c r="F6">
        <v>1</v>
      </c>
      <c r="G6">
        <v>1</v>
      </c>
      <c r="H6">
        <f t="shared" si="0"/>
        <v>18</v>
      </c>
      <c r="I6">
        <f t="shared" si="0"/>
        <v>0</v>
      </c>
      <c r="J6">
        <f t="shared" si="0"/>
        <v>3</v>
      </c>
      <c r="K6">
        <f t="shared" si="0"/>
        <v>3</v>
      </c>
    </row>
    <row r="7" spans="2:12" x14ac:dyDescent="0.35">
      <c r="B7" s="7" t="s">
        <v>55</v>
      </c>
      <c r="C7" s="7">
        <v>2</v>
      </c>
      <c r="D7" s="7">
        <v>6</v>
      </c>
      <c r="E7" s="7">
        <v>0</v>
      </c>
      <c r="F7" s="7">
        <v>1</v>
      </c>
      <c r="G7" s="7">
        <v>1</v>
      </c>
      <c r="H7" s="7">
        <f t="shared" si="0"/>
        <v>12</v>
      </c>
      <c r="I7" s="7">
        <f t="shared" si="0"/>
        <v>0</v>
      </c>
      <c r="J7" s="7">
        <f t="shared" si="0"/>
        <v>2</v>
      </c>
      <c r="K7" s="7">
        <f t="shared" si="0"/>
        <v>2</v>
      </c>
    </row>
    <row r="8" spans="2:12" x14ac:dyDescent="0.35">
      <c r="B8" t="s">
        <v>46</v>
      </c>
      <c r="C8">
        <f>SUM(C5:C7)</f>
        <v>12</v>
      </c>
      <c r="H8">
        <f>SUM(H5:H7)</f>
        <v>100</v>
      </c>
      <c r="I8">
        <f>SUM(I5:I7)</f>
        <v>210</v>
      </c>
      <c r="J8" s="6">
        <f>SUM(J5:J7)</f>
        <v>12</v>
      </c>
      <c r="K8" s="6">
        <f>SUM(K5:K7)</f>
        <v>12</v>
      </c>
      <c r="L8">
        <f>SUM(H8:K8)</f>
        <v>334</v>
      </c>
    </row>
    <row r="11" spans="2:12" x14ac:dyDescent="0.35">
      <c r="B11" t="s">
        <v>67</v>
      </c>
    </row>
    <row r="13" spans="2:12" x14ac:dyDescent="0.35">
      <c r="C13" s="16" t="s">
        <v>70</v>
      </c>
      <c r="D13" s="16" t="s">
        <v>71</v>
      </c>
    </row>
    <row r="14" spans="2:12" x14ac:dyDescent="0.35">
      <c r="B14" t="s">
        <v>68</v>
      </c>
      <c r="C14">
        <v>16</v>
      </c>
      <c r="D14" s="9">
        <v>2</v>
      </c>
      <c r="E14">
        <f>D14*C14</f>
        <v>32</v>
      </c>
    </row>
    <row r="15" spans="2:12" x14ac:dyDescent="0.35">
      <c r="B15" t="s">
        <v>69</v>
      </c>
      <c r="C15">
        <v>14</v>
      </c>
      <c r="D15" s="9">
        <v>1.5</v>
      </c>
      <c r="E15">
        <f>D15*C15</f>
        <v>21</v>
      </c>
    </row>
    <row r="16" spans="2:12" x14ac:dyDescent="0.35">
      <c r="B16" t="s">
        <v>46</v>
      </c>
      <c r="C16">
        <f>SUM(C14:C15)</f>
        <v>30</v>
      </c>
      <c r="D16" s="9">
        <f>E16/C16</f>
        <v>1.7666666666666666</v>
      </c>
      <c r="E16">
        <f>SUM(E14:E15)</f>
        <v>53</v>
      </c>
    </row>
  </sheetData>
  <mergeCells count="2">
    <mergeCell ref="D3:G3"/>
    <mergeCell ref="H3:K3"/>
  </mergeCells>
  <printOptions horizontalCentered="1"/>
  <pageMargins left="0.2" right="0.2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L17"/>
  <sheetViews>
    <sheetView topLeftCell="B8" zoomScaleNormal="100" workbookViewId="0">
      <selection activeCell="F19" sqref="F19"/>
    </sheetView>
  </sheetViews>
  <sheetFormatPr defaultRowHeight="14.5" x14ac:dyDescent="0.35"/>
  <cols>
    <col min="2" max="2" width="24.1796875" bestFit="1" customWidth="1"/>
    <col min="3" max="5" width="13.54296875" customWidth="1"/>
    <col min="6" max="6" width="14.1796875" customWidth="1"/>
    <col min="7" max="8" width="13.54296875" customWidth="1"/>
    <col min="9" max="9" width="14.81640625" customWidth="1"/>
    <col min="10" max="11" width="13.54296875" customWidth="1"/>
  </cols>
  <sheetData>
    <row r="3" spans="2:11" x14ac:dyDescent="0.35">
      <c r="D3" s="85" t="s">
        <v>53</v>
      </c>
      <c r="E3" s="85"/>
      <c r="F3" s="85"/>
      <c r="G3" s="85"/>
      <c r="H3" s="85" t="s">
        <v>46</v>
      </c>
      <c r="I3" s="85"/>
      <c r="J3" s="85"/>
      <c r="K3" s="85"/>
    </row>
    <row r="4" spans="2:11" ht="87" x14ac:dyDescent="0.35">
      <c r="B4" s="7"/>
      <c r="C4" s="11" t="s">
        <v>50</v>
      </c>
      <c r="D4" s="11" t="s">
        <v>51</v>
      </c>
      <c r="E4" s="11" t="s">
        <v>52</v>
      </c>
      <c r="F4" s="11" t="s">
        <v>60</v>
      </c>
      <c r="G4" s="11" t="s">
        <v>51</v>
      </c>
      <c r="H4" s="11" t="s">
        <v>52</v>
      </c>
      <c r="I4" s="11" t="s">
        <v>60</v>
      </c>
    </row>
    <row r="5" spans="2:11" x14ac:dyDescent="0.35">
      <c r="B5" t="s">
        <v>49</v>
      </c>
      <c r="C5">
        <v>7</v>
      </c>
      <c r="D5">
        <v>10</v>
      </c>
      <c r="E5">
        <v>14</v>
      </c>
      <c r="F5">
        <v>2</v>
      </c>
      <c r="G5">
        <f t="shared" ref="G5:I7" si="0">D5*$C5</f>
        <v>70</v>
      </c>
      <c r="H5">
        <f t="shared" si="0"/>
        <v>98</v>
      </c>
      <c r="I5">
        <f t="shared" si="0"/>
        <v>14</v>
      </c>
    </row>
    <row r="6" spans="2:11" x14ac:dyDescent="0.35">
      <c r="B6" t="s">
        <v>54</v>
      </c>
      <c r="C6">
        <v>3</v>
      </c>
      <c r="D6">
        <v>6</v>
      </c>
      <c r="E6">
        <v>0</v>
      </c>
      <c r="F6">
        <v>2</v>
      </c>
      <c r="G6">
        <f t="shared" si="0"/>
        <v>18</v>
      </c>
      <c r="H6">
        <f t="shared" si="0"/>
        <v>0</v>
      </c>
      <c r="I6">
        <f t="shared" si="0"/>
        <v>6</v>
      </c>
    </row>
    <row r="7" spans="2:11" x14ac:dyDescent="0.35">
      <c r="B7" s="7" t="s">
        <v>55</v>
      </c>
      <c r="C7" s="7">
        <v>2</v>
      </c>
      <c r="D7" s="7">
        <v>6</v>
      </c>
      <c r="E7" s="7">
        <v>0</v>
      </c>
      <c r="F7" s="7">
        <v>2</v>
      </c>
      <c r="G7" s="7">
        <f t="shared" si="0"/>
        <v>12</v>
      </c>
      <c r="H7" s="7">
        <f t="shared" si="0"/>
        <v>0</v>
      </c>
      <c r="I7" s="7">
        <f t="shared" si="0"/>
        <v>4</v>
      </c>
    </row>
    <row r="8" spans="2:11" x14ac:dyDescent="0.35">
      <c r="B8" t="s">
        <v>46</v>
      </c>
      <c r="C8">
        <f>SUM(C5:C7)</f>
        <v>12</v>
      </c>
      <c r="G8">
        <f>SUM(G5:G7)</f>
        <v>100</v>
      </c>
      <c r="H8">
        <f>SUM(H5:H7)</f>
        <v>98</v>
      </c>
      <c r="I8">
        <f>SUM(I5:I7)</f>
        <v>24</v>
      </c>
      <c r="J8">
        <f>SUM(G8:I8)</f>
        <v>222</v>
      </c>
    </row>
    <row r="11" spans="2:11" x14ac:dyDescent="0.35">
      <c r="B11" s="15" t="s">
        <v>66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2:11" x14ac:dyDescent="0.35">
      <c r="D12" s="85" t="s">
        <v>53</v>
      </c>
      <c r="E12" s="85"/>
      <c r="F12" s="85"/>
      <c r="G12" s="85"/>
      <c r="H12" s="85" t="s">
        <v>46</v>
      </c>
      <c r="I12" s="85"/>
      <c r="J12" s="85"/>
      <c r="K12" s="85"/>
    </row>
    <row r="13" spans="2:11" ht="29" x14ac:dyDescent="0.35">
      <c r="B13" s="7"/>
      <c r="C13" s="11" t="s">
        <v>50</v>
      </c>
      <c r="D13" s="11" t="s">
        <v>51</v>
      </c>
      <c r="E13" s="11" t="s">
        <v>52</v>
      </c>
      <c r="F13" s="11" t="s">
        <v>64</v>
      </c>
      <c r="G13" s="11" t="s">
        <v>65</v>
      </c>
      <c r="H13" s="11" t="s">
        <v>51</v>
      </c>
      <c r="I13" s="11" t="s">
        <v>52</v>
      </c>
      <c r="J13" s="11" t="s">
        <v>64</v>
      </c>
      <c r="K13" s="11" t="s">
        <v>65</v>
      </c>
    </row>
    <row r="14" spans="2:11" x14ac:dyDescent="0.35">
      <c r="B14" t="s">
        <v>49</v>
      </c>
      <c r="C14">
        <v>7</v>
      </c>
      <c r="D14">
        <v>10</v>
      </c>
      <c r="E14">
        <v>14</v>
      </c>
      <c r="F14">
        <v>1</v>
      </c>
      <c r="G14">
        <v>1</v>
      </c>
      <c r="H14">
        <f t="shared" ref="H14:K16" si="1">D14*$C14</f>
        <v>70</v>
      </c>
      <c r="I14">
        <f t="shared" si="1"/>
        <v>98</v>
      </c>
      <c r="J14">
        <f t="shared" si="1"/>
        <v>7</v>
      </c>
      <c r="K14">
        <f t="shared" si="1"/>
        <v>7</v>
      </c>
    </row>
    <row r="15" spans="2:11" x14ac:dyDescent="0.35">
      <c r="B15" t="s">
        <v>54</v>
      </c>
      <c r="C15">
        <v>3</v>
      </c>
      <c r="D15">
        <v>6</v>
      </c>
      <c r="E15">
        <v>0</v>
      </c>
      <c r="F15">
        <v>1</v>
      </c>
      <c r="G15">
        <v>1</v>
      </c>
      <c r="H15">
        <f t="shared" si="1"/>
        <v>18</v>
      </c>
      <c r="I15">
        <f t="shared" si="1"/>
        <v>0</v>
      </c>
      <c r="J15">
        <f t="shared" si="1"/>
        <v>3</v>
      </c>
      <c r="K15">
        <f t="shared" si="1"/>
        <v>3</v>
      </c>
    </row>
    <row r="16" spans="2:11" x14ac:dyDescent="0.35">
      <c r="B16" s="7" t="s">
        <v>55</v>
      </c>
      <c r="C16" s="7">
        <v>2</v>
      </c>
      <c r="D16" s="7">
        <v>6</v>
      </c>
      <c r="E16" s="7">
        <v>0</v>
      </c>
      <c r="F16" s="7">
        <v>1</v>
      </c>
      <c r="G16" s="7">
        <v>1</v>
      </c>
      <c r="H16" s="7">
        <f t="shared" si="1"/>
        <v>12</v>
      </c>
      <c r="I16" s="7">
        <f t="shared" si="1"/>
        <v>0</v>
      </c>
      <c r="J16" s="7">
        <f t="shared" si="1"/>
        <v>2</v>
      </c>
      <c r="K16" s="7">
        <f t="shared" si="1"/>
        <v>2</v>
      </c>
    </row>
    <row r="17" spans="2:12" x14ac:dyDescent="0.35">
      <c r="B17" t="s">
        <v>46</v>
      </c>
      <c r="C17">
        <f>SUM(C14:C16)</f>
        <v>12</v>
      </c>
      <c r="H17">
        <f>SUM(H14:H16)</f>
        <v>100</v>
      </c>
      <c r="I17">
        <f>SUM(I14:I16)</f>
        <v>98</v>
      </c>
      <c r="J17" s="6">
        <f>SUM(J14:J16)</f>
        <v>12</v>
      </c>
      <c r="K17" s="6">
        <f>SUM(K14:K16)</f>
        <v>12</v>
      </c>
      <c r="L17">
        <f>SUM(H17:K17)</f>
        <v>222</v>
      </c>
    </row>
  </sheetData>
  <mergeCells count="4">
    <mergeCell ref="H3:K3"/>
    <mergeCell ref="D3:G3"/>
    <mergeCell ref="D12:G12"/>
    <mergeCell ref="H12:K12"/>
  </mergeCells>
  <printOptions horizontalCentered="1"/>
  <pageMargins left="0.2" right="0.2" top="0.75" bottom="0.75" header="0.3" footer="0.3"/>
  <pageSetup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G17"/>
  <sheetViews>
    <sheetView zoomScale="85" zoomScaleNormal="85" workbookViewId="0">
      <selection activeCell="F16" sqref="F16"/>
    </sheetView>
  </sheetViews>
  <sheetFormatPr defaultRowHeight="14.5" x14ac:dyDescent="0.35"/>
  <cols>
    <col min="2" max="2" width="21.1796875" customWidth="1"/>
    <col min="3" max="3" width="16.453125" customWidth="1"/>
    <col min="4" max="4" width="19.453125" customWidth="1"/>
    <col min="5" max="6" width="19.54296875" customWidth="1"/>
    <col min="7" max="7" width="14.453125" customWidth="1"/>
  </cols>
  <sheetData>
    <row r="3" spans="2:7" x14ac:dyDescent="0.35">
      <c r="B3" t="s">
        <v>76</v>
      </c>
    </row>
    <row r="4" spans="2:7" x14ac:dyDescent="0.35">
      <c r="B4" t="s">
        <v>75</v>
      </c>
    </row>
    <row r="6" spans="2:7" x14ac:dyDescent="0.35">
      <c r="B6" s="24"/>
      <c r="C6" s="25" t="s">
        <v>43</v>
      </c>
      <c r="D6" s="25" t="s">
        <v>48</v>
      </c>
      <c r="E6" s="25" t="s">
        <v>44</v>
      </c>
      <c r="F6" s="25" t="s">
        <v>45</v>
      </c>
      <c r="G6" s="25" t="s">
        <v>47</v>
      </c>
    </row>
    <row r="7" spans="2:7" x14ac:dyDescent="0.35">
      <c r="B7" t="s">
        <v>42</v>
      </c>
      <c r="C7">
        <v>9</v>
      </c>
      <c r="D7">
        <v>2</v>
      </c>
      <c r="E7">
        <f>D7*C7</f>
        <v>18</v>
      </c>
      <c r="F7">
        <v>40</v>
      </c>
      <c r="G7">
        <f>F7*E7</f>
        <v>720</v>
      </c>
    </row>
    <row r="8" spans="2:7" x14ac:dyDescent="0.35">
      <c r="B8" t="s">
        <v>41</v>
      </c>
      <c r="C8">
        <v>3</v>
      </c>
      <c r="D8">
        <v>2</v>
      </c>
      <c r="E8">
        <f>D8*C8</f>
        <v>6</v>
      </c>
      <c r="F8">
        <v>20</v>
      </c>
      <c r="G8">
        <f>F8*E8</f>
        <v>120</v>
      </c>
    </row>
    <row r="9" spans="2:7" x14ac:dyDescent="0.35">
      <c r="B9" t="s">
        <v>46</v>
      </c>
      <c r="C9">
        <f>SUM(C7:C8)</f>
        <v>12</v>
      </c>
      <c r="D9">
        <v>2</v>
      </c>
      <c r="E9">
        <f t="shared" ref="E9" si="0">SUM(E7:E8)</f>
        <v>24</v>
      </c>
      <c r="F9">
        <f>G9/E9</f>
        <v>35</v>
      </c>
      <c r="G9">
        <f>SUM(G7:G8)</f>
        <v>840</v>
      </c>
    </row>
    <row r="17" spans="3:7" x14ac:dyDescent="0.35">
      <c r="C17" s="10"/>
      <c r="D17" s="10"/>
      <c r="E17" s="10"/>
      <c r="F17" s="10"/>
      <c r="G17" s="1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:H31"/>
  <sheetViews>
    <sheetView topLeftCell="A43" workbookViewId="0">
      <selection activeCell="I23" sqref="I23"/>
    </sheetView>
  </sheetViews>
  <sheetFormatPr defaultRowHeight="14.5" x14ac:dyDescent="0.35"/>
  <cols>
    <col min="5" max="6" width="21.54296875" customWidth="1"/>
    <col min="7" max="7" width="23" customWidth="1"/>
  </cols>
  <sheetData>
    <row r="3" spans="4:7" x14ac:dyDescent="0.35">
      <c r="E3" t="s">
        <v>20</v>
      </c>
    </row>
    <row r="4" spans="4:7" x14ac:dyDescent="0.35">
      <c r="E4" t="s">
        <v>21</v>
      </c>
    </row>
    <row r="9" spans="4:7" x14ac:dyDescent="0.35">
      <c r="E9" t="s">
        <v>22</v>
      </c>
    </row>
    <row r="10" spans="4:7" x14ac:dyDescent="0.35">
      <c r="E10" t="s">
        <v>23</v>
      </c>
    </row>
    <row r="14" spans="4:7" x14ac:dyDescent="0.35">
      <c r="E14" s="5" t="s">
        <v>24</v>
      </c>
      <c r="F14" s="5" t="s">
        <v>22</v>
      </c>
      <c r="G14" s="5" t="s">
        <v>27</v>
      </c>
    </row>
    <row r="15" spans="4:7" x14ac:dyDescent="0.35">
      <c r="D15" t="s">
        <v>25</v>
      </c>
      <c r="E15">
        <v>7</v>
      </c>
      <c r="F15">
        <v>2</v>
      </c>
      <c r="G15">
        <v>9</v>
      </c>
    </row>
    <row r="16" spans="4:7" x14ac:dyDescent="0.35">
      <c r="D16" t="s">
        <v>26</v>
      </c>
      <c r="E16" s="6">
        <v>150</v>
      </c>
      <c r="F16">
        <f>4*12</f>
        <v>48</v>
      </c>
      <c r="G16" s="9">
        <f>(F15/9*F16)+(E15/9*E16)</f>
        <v>127.33333333333334</v>
      </c>
    </row>
    <row r="21" spans="5:8" x14ac:dyDescent="0.35">
      <c r="E21" s="7" t="s">
        <v>28</v>
      </c>
      <c r="F21" s="7" t="s">
        <v>37</v>
      </c>
      <c r="G21" s="7" t="s">
        <v>38</v>
      </c>
    </row>
    <row r="22" spans="5:8" x14ac:dyDescent="0.35">
      <c r="E22" t="s">
        <v>30</v>
      </c>
      <c r="F22">
        <v>1996</v>
      </c>
      <c r="G22">
        <f>2020-F22+2</f>
        <v>26</v>
      </c>
    </row>
    <row r="23" spans="5:8" x14ac:dyDescent="0.35">
      <c r="E23" t="s">
        <v>31</v>
      </c>
      <c r="F23">
        <v>2001</v>
      </c>
      <c r="G23">
        <f t="shared" ref="G23:G29" si="0">2020-F23+2</f>
        <v>21</v>
      </c>
    </row>
    <row r="24" spans="5:8" x14ac:dyDescent="0.35">
      <c r="E24" t="s">
        <v>33</v>
      </c>
      <c r="F24">
        <v>2015</v>
      </c>
      <c r="G24">
        <f t="shared" si="0"/>
        <v>7</v>
      </c>
    </row>
    <row r="25" spans="5:8" x14ac:dyDescent="0.35">
      <c r="E25" t="s">
        <v>29</v>
      </c>
      <c r="F25">
        <v>2018</v>
      </c>
      <c r="G25">
        <f t="shared" si="0"/>
        <v>4</v>
      </c>
    </row>
    <row r="26" spans="5:8" x14ac:dyDescent="0.35">
      <c r="E26" t="s">
        <v>34</v>
      </c>
      <c r="F26">
        <v>1996</v>
      </c>
      <c r="G26">
        <f t="shared" si="0"/>
        <v>26</v>
      </c>
    </row>
    <row r="27" spans="5:8" x14ac:dyDescent="0.35">
      <c r="E27" t="s">
        <v>35</v>
      </c>
      <c r="F27">
        <v>2017</v>
      </c>
      <c r="G27">
        <f t="shared" si="0"/>
        <v>5</v>
      </c>
    </row>
    <row r="28" spans="5:8" x14ac:dyDescent="0.35">
      <c r="E28" t="s">
        <v>36</v>
      </c>
      <c r="F28">
        <v>2015</v>
      </c>
      <c r="G28">
        <f t="shared" si="0"/>
        <v>7</v>
      </c>
    </row>
    <row r="29" spans="5:8" x14ac:dyDescent="0.35">
      <c r="E29" s="7" t="s">
        <v>32</v>
      </c>
      <c r="F29" s="7">
        <v>2019</v>
      </c>
      <c r="G29" s="7">
        <f t="shared" si="0"/>
        <v>3</v>
      </c>
    </row>
    <row r="30" spans="5:8" x14ac:dyDescent="0.35">
      <c r="G30" s="8">
        <f>AVERAGE(G22:G29)</f>
        <v>12.375</v>
      </c>
      <c r="H30" t="s">
        <v>39</v>
      </c>
    </row>
    <row r="31" spans="5:8" x14ac:dyDescent="0.35">
      <c r="G31" s="8">
        <f>G30*12</f>
        <v>148.5</v>
      </c>
      <c r="H31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221A34D39D5E4CAA7B294B6AE8F94C" ma:contentTypeVersion="10" ma:contentTypeDescription="Create a new document." ma:contentTypeScope="" ma:versionID="cacb4219e0188a822ff721bc35be74c7">
  <xsd:schema xmlns:xsd="http://www.w3.org/2001/XMLSchema" xmlns:xs="http://www.w3.org/2001/XMLSchema" xmlns:p="http://schemas.microsoft.com/office/2006/metadata/properties" xmlns:ns3="6b9980d9-34a1-42e7-ad89-c415155971b3" targetNamespace="http://schemas.microsoft.com/office/2006/metadata/properties" ma:root="true" ma:fieldsID="87a1afbd9540da078d6307f796f75e04" ns3:_="">
    <xsd:import namespace="6b9980d9-34a1-42e7-ad89-c41515597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980d9-34a1-42e7-ad89-c41515597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6D9B4B-4A5F-4014-B8F6-E978FA79F1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9C0E3-DECC-439D-BA47-F0EF79B7A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9980d9-34a1-42e7-ad89-c41515597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6CA799-B305-463F-996C-5B2A0E64D128}">
  <ds:schemaRefs>
    <ds:schemaRef ds:uri="6b9980d9-34a1-42e7-ad89-c415155971b3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FRN main table</vt:lpstr>
      <vt:lpstr>Staff interviews_v2</vt:lpstr>
      <vt:lpstr>Staff interviews</vt:lpstr>
      <vt:lpstr>Admin data_v2</vt:lpstr>
      <vt:lpstr>Admin data_v1</vt:lpstr>
      <vt:lpstr>'FRN main table'!Print_Area</vt:lpstr>
      <vt:lpstr>'Staff interviews'!Print_Area</vt:lpstr>
      <vt:lpstr>'Staff interviews_v2'!Print_Area</vt:lpstr>
    </vt:vector>
  </TitlesOfParts>
  <Company>Mathematica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Gothro</dc:creator>
  <cp:lastModifiedBy>Pamela Holcomb</cp:lastModifiedBy>
  <cp:lastPrinted>2020-06-26T21:01:59Z</cp:lastPrinted>
  <dcterms:created xsi:type="dcterms:W3CDTF">2020-02-03T19:00:37Z</dcterms:created>
  <dcterms:modified xsi:type="dcterms:W3CDTF">2021-06-04T17:46:13Z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0x01010030221A34D39D5E4CAA7B294B6AE8F94C</vt:lpwstr>
  </property>
</Properties>
</file>