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9E9DE48A-0655-4865-86DE-C16BDB80B7EC}"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2" l="1"/>
  <c r="I42" i="1"/>
  <c r="I40" i="1"/>
  <c r="I36" i="1"/>
  <c r="I39" i="1"/>
  <c r="F39" i="1"/>
  <c r="I29" i="1"/>
  <c r="F29" i="1"/>
  <c r="I41" i="1" l="1"/>
  <c r="D18" i="2" l="1"/>
  <c r="F18" i="2" s="1"/>
  <c r="D17" i="2"/>
  <c r="F17" i="2" s="1"/>
  <c r="D16" i="2"/>
  <c r="F16" i="2" s="1"/>
  <c r="H16" i="2" s="1"/>
  <c r="D15" i="2"/>
  <c r="F15" i="2" s="1"/>
  <c r="D14" i="2"/>
  <c r="F14" i="2" s="1"/>
  <c r="D13" i="2"/>
  <c r="F13" i="2" s="1"/>
  <c r="D10" i="1"/>
  <c r="D12" i="1"/>
  <c r="G16" i="2" l="1"/>
  <c r="H18" i="2"/>
  <c r="G18" i="2"/>
  <c r="H14" i="2"/>
  <c r="G14" i="2"/>
  <c r="H15" i="2"/>
  <c r="G15" i="2"/>
  <c r="G13" i="2"/>
  <c r="I13" i="2" s="1"/>
  <c r="H13" i="2"/>
  <c r="H17" i="2"/>
  <c r="G17" i="2"/>
  <c r="I16" i="2"/>
  <c r="D24" i="1"/>
  <c r="D26" i="1"/>
  <c r="D25" i="1"/>
  <c r="D27" i="1"/>
  <c r="D17" i="1"/>
  <c r="F17" i="1" s="1"/>
  <c r="D16" i="1"/>
  <c r="F16" i="1" s="1"/>
  <c r="G16" i="1" s="1"/>
  <c r="D15" i="1"/>
  <c r="F15" i="1" s="1"/>
  <c r="H15" i="1" s="1"/>
  <c r="D14" i="1"/>
  <c r="F14" i="1" s="1"/>
  <c r="D20" i="2"/>
  <c r="D19" i="2"/>
  <c r="F19" i="2" s="1"/>
  <c r="D10" i="2"/>
  <c r="D8" i="2"/>
  <c r="F8" i="2" s="1"/>
  <c r="D36" i="1"/>
  <c r="D28" i="1"/>
  <c r="D23" i="1"/>
  <c r="D22" i="1"/>
  <c r="D21" i="1"/>
  <c r="F21" i="1" s="1"/>
  <c r="D13" i="1"/>
  <c r="F13" i="1" s="1"/>
  <c r="F12" i="1"/>
  <c r="F10" i="1"/>
  <c r="H10" i="1" s="1"/>
  <c r="I14" i="2" l="1"/>
  <c r="I17" i="2"/>
  <c r="I15" i="2"/>
  <c r="I18" i="2"/>
  <c r="F22" i="1"/>
  <c r="G22" i="1" s="1"/>
  <c r="F24" i="1"/>
  <c r="H24" i="1" s="1"/>
  <c r="F28" i="1"/>
  <c r="H28" i="1" s="1"/>
  <c r="F27" i="1"/>
  <c r="G27" i="1" s="1"/>
  <c r="G15" i="1"/>
  <c r="I15" i="1" s="1"/>
  <c r="H14" i="1"/>
  <c r="G14" i="1"/>
  <c r="I14" i="1" s="1"/>
  <c r="G17" i="1"/>
  <c r="H17" i="1"/>
  <c r="H16" i="1"/>
  <c r="I16" i="1" s="1"/>
  <c r="F10" i="2"/>
  <c r="G10" i="2" s="1"/>
  <c r="F36" i="1"/>
  <c r="F20" i="2"/>
  <c r="G20" i="2" s="1"/>
  <c r="H8" i="2"/>
  <c r="G8" i="2"/>
  <c r="H19" i="2"/>
  <c r="G19" i="2"/>
  <c r="F23" i="1"/>
  <c r="H23" i="1" s="1"/>
  <c r="G10" i="1"/>
  <c r="H21" i="1"/>
  <c r="G21" i="1"/>
  <c r="H13" i="1"/>
  <c r="G13" i="1"/>
  <c r="H12" i="1"/>
  <c r="G12" i="1"/>
  <c r="H22" i="1"/>
  <c r="I22" i="1" s="1"/>
  <c r="I17" i="1" l="1"/>
  <c r="G28" i="1"/>
  <c r="I28" i="1" s="1"/>
  <c r="G24" i="1"/>
  <c r="I24" i="1" s="1"/>
  <c r="H10" i="2"/>
  <c r="I10" i="2" s="1"/>
  <c r="F25" i="1"/>
  <c r="H25" i="1" s="1"/>
  <c r="F26" i="1"/>
  <c r="H27" i="1"/>
  <c r="I27" i="1" s="1"/>
  <c r="H36" i="1"/>
  <c r="G36" i="1"/>
  <c r="G23" i="1"/>
  <c r="I23" i="1" s="1"/>
  <c r="I10" i="1"/>
  <c r="I8" i="2"/>
  <c r="H20" i="2"/>
  <c r="I20" i="2" s="1"/>
  <c r="I19" i="2"/>
  <c r="I21" i="1"/>
  <c r="I12" i="1"/>
  <c r="I13" i="1"/>
  <c r="I21" i="2" l="1"/>
  <c r="G25" i="1"/>
  <c r="I25" i="1" s="1"/>
  <c r="H26" i="1"/>
  <c r="G26" i="1"/>
  <c r="I26" i="1" s="1"/>
  <c r="F40" i="1" l="1"/>
  <c r="L41" i="1" s="1"/>
</calcChain>
</file>

<file path=xl/sharedStrings.xml><?xml version="1.0" encoding="utf-8"?>
<sst xmlns="http://schemas.openxmlformats.org/spreadsheetml/2006/main" count="121" uniqueCount="103">
  <si>
    <t>Burden item</t>
  </si>
  <si>
    <t>(A)</t>
  </si>
  <si>
    <t>Technical person-hours per occurrence</t>
  </si>
  <si>
    <t>(C)</t>
  </si>
  <si>
    <t>(D)</t>
  </si>
  <si>
    <t>(E)</t>
  </si>
  <si>
    <t>(F)</t>
  </si>
  <si>
    <t>(G)</t>
  </si>
  <si>
    <t>(H)</t>
  </si>
  <si>
    <t>1.  Applications</t>
  </si>
  <si>
    <t>N/A</t>
  </si>
  <si>
    <t>2.  Survey and Studies</t>
  </si>
  <si>
    <t xml:space="preserve">3.  Reporting Requirements </t>
  </si>
  <si>
    <t xml:space="preserve">  C.  Create Information</t>
  </si>
  <si>
    <t xml:space="preserve">  D.  Gather existing information</t>
  </si>
  <si>
    <t xml:space="preserve">  E.  Write report</t>
  </si>
  <si>
    <t xml:space="preserve"> 4.  Recordkeeping requirements </t>
  </si>
  <si>
    <t xml:space="preserve">  B.  Plan activities</t>
  </si>
  <si>
    <t xml:space="preserve">  C.  Implement activities</t>
  </si>
  <si>
    <t xml:space="preserve">  D.  Develop record system</t>
  </si>
  <si>
    <t xml:space="preserve">  E.  Time to enter information</t>
  </si>
  <si>
    <t xml:space="preserve">  F.  Train to train personnel</t>
  </si>
  <si>
    <t xml:space="preserve">  G.  Audits</t>
  </si>
  <si>
    <t>No. of occurrences per respondent per year</t>
  </si>
  <si>
    <t>Technical person-hours per respondent per year
(C=AxB)</t>
  </si>
  <si>
    <t>Technical person-hours per year
(E=CxD)</t>
  </si>
  <si>
    <t>Management person-hours per year
(Ex0.05)</t>
  </si>
  <si>
    <t>Clerical person-hours per year
(Ex0.1)</t>
  </si>
  <si>
    <t>Assumptions:</t>
  </si>
  <si>
    <t>Technical person hours per occurrence</t>
  </si>
  <si>
    <t>(B)</t>
  </si>
  <si>
    <t>Number of occurrences per year</t>
  </si>
  <si>
    <r>
      <t>Total Cost, per year</t>
    </r>
    <r>
      <rPr>
        <b/>
        <vertAlign val="superscript"/>
        <sz val="10"/>
        <color theme="1"/>
        <rFont val="Times New Roman"/>
        <family val="1"/>
      </rPr>
      <t>b</t>
    </r>
  </si>
  <si>
    <t>Technical person hours per plant per year
(C=AxB)</t>
  </si>
  <si>
    <t>Technical hours per year
(E=CxD)</t>
  </si>
  <si>
    <t>Management hours per year
(F=0.05xE)</t>
  </si>
  <si>
    <t>Clerical hours per year
(G=0.1xE)</t>
  </si>
  <si>
    <r>
      <t>Assumptions</t>
    </r>
    <r>
      <rPr>
        <sz val="10"/>
        <color theme="1"/>
        <rFont val="Times New Roman"/>
        <family val="1"/>
      </rPr>
      <t>:</t>
    </r>
  </si>
  <si>
    <t>Subtotal for Reporting Requirements</t>
  </si>
  <si>
    <t>Subtotal for Recordkeeping Requirements</t>
  </si>
  <si>
    <t>Table 1:  Annual Respondent Burden and Cost - NSPS for Calciners and Dryers in Mineral Industries (40 CFR Part 60, Subpart UUU) (Renewal)</t>
  </si>
  <si>
    <t xml:space="preserve">  B.  Required Activities</t>
  </si>
  <si>
    <r>
      <t xml:space="preserve">     Initial performance test </t>
    </r>
    <r>
      <rPr>
        <vertAlign val="superscript"/>
        <sz val="10"/>
        <color theme="1"/>
        <rFont val="Times New Roman"/>
        <family val="1"/>
      </rPr>
      <t>d</t>
    </r>
  </si>
  <si>
    <r>
      <t xml:space="preserve">     Scrubber demonstration </t>
    </r>
    <r>
      <rPr>
        <vertAlign val="superscript"/>
        <sz val="10"/>
        <color theme="1"/>
        <rFont val="Times New Roman"/>
        <family val="1"/>
      </rPr>
      <t>f</t>
    </r>
  </si>
  <si>
    <r>
      <t xml:space="preserve">     Reference Method 9 text </t>
    </r>
    <r>
      <rPr>
        <vertAlign val="superscript"/>
        <sz val="10"/>
        <color theme="1"/>
        <rFont val="Times New Roman"/>
        <family val="1"/>
      </rPr>
      <t>g,h</t>
    </r>
  </si>
  <si>
    <r>
      <t xml:space="preserve">     Re-calibration of continuous opacity monitors (COM) </t>
    </r>
    <r>
      <rPr>
        <vertAlign val="superscript"/>
        <sz val="10"/>
        <color theme="1"/>
        <rFont val="Times New Roman"/>
        <family val="1"/>
      </rPr>
      <t>i</t>
    </r>
  </si>
  <si>
    <r>
      <t xml:space="preserve">     Re-calibration of scrubber </t>
    </r>
    <r>
      <rPr>
        <vertAlign val="superscript"/>
        <sz val="10"/>
        <color theme="1"/>
        <rFont val="Times New Roman"/>
        <family val="1"/>
      </rPr>
      <t>i,j</t>
    </r>
  </si>
  <si>
    <t xml:space="preserve">     Notification of construction/reconstruction or modification</t>
  </si>
  <si>
    <t xml:space="preserve">     Notification of demonstration of CMS</t>
  </si>
  <si>
    <t xml:space="preserve">     Notification of actual startup</t>
  </si>
  <si>
    <t xml:space="preserve">     Notification of initial performance test </t>
  </si>
  <si>
    <t xml:space="preserve">     Notification of repeat performance test</t>
  </si>
  <si>
    <t xml:space="preserve">     Performance test report</t>
  </si>
  <si>
    <r>
      <t xml:space="preserve">     Semiannual reports </t>
    </r>
    <r>
      <rPr>
        <vertAlign val="superscript"/>
        <sz val="10"/>
        <color theme="1"/>
        <rFont val="Times New Roman"/>
        <family val="1"/>
      </rPr>
      <t>l</t>
    </r>
  </si>
  <si>
    <r>
      <t xml:space="preserve">     Notification of physical or operation change </t>
    </r>
    <r>
      <rPr>
        <vertAlign val="superscript"/>
        <sz val="10"/>
        <color theme="1"/>
        <rFont val="Times New Roman"/>
        <family val="1"/>
      </rPr>
      <t>k</t>
    </r>
  </si>
  <si>
    <r>
      <t xml:space="preserve">     Records of startup, shutdowns, malfunctions </t>
    </r>
    <r>
      <rPr>
        <vertAlign val="superscript"/>
        <sz val="10"/>
        <color theme="1"/>
        <rFont val="Times New Roman"/>
        <family val="1"/>
      </rPr>
      <t>m</t>
    </r>
  </si>
  <si>
    <r>
      <t>d</t>
    </r>
    <r>
      <rPr>
        <sz val="9"/>
        <color theme="1"/>
        <rFont val="Times New Roman"/>
        <family val="1"/>
      </rPr>
      <t xml:space="preserve">  We have assumed that it will take 330 hours to complete a performance test.</t>
    </r>
  </si>
  <si>
    <r>
      <t>e</t>
    </r>
    <r>
      <rPr>
        <sz val="9"/>
        <color theme="1"/>
        <rFont val="Times New Roman"/>
        <family val="1"/>
      </rPr>
      <t xml:space="preserve">  We have assumed that 20 percent of new respondents will have to conduct a CMS demonstration.</t>
    </r>
  </si>
  <si>
    <r>
      <t>f</t>
    </r>
    <r>
      <rPr>
        <sz val="9"/>
        <color theme="1"/>
        <rFont val="Times New Roman"/>
        <family val="1"/>
      </rPr>
      <t xml:space="preserve">  We have assumed that 20 percent of new respondents will take two hours to conduct a scrubber demonstration.</t>
    </r>
  </si>
  <si>
    <r>
      <t>g</t>
    </r>
    <r>
      <rPr>
        <sz val="9"/>
        <color theme="1"/>
        <rFont val="Times New Roman"/>
        <family val="1"/>
      </rPr>
      <t xml:space="preserve">  We have assumed that 80 percent of new respondents will conduct a reference Method 9 test.</t>
    </r>
  </si>
  <si>
    <r>
      <t xml:space="preserve">h </t>
    </r>
    <r>
      <rPr>
        <sz val="9"/>
        <color theme="1"/>
        <rFont val="Times New Roman"/>
        <family val="1"/>
      </rPr>
      <t xml:space="preserve"> It will take respondents 18 hours to conduct a reference Method 9 test.</t>
    </r>
  </si>
  <si>
    <r>
      <t xml:space="preserve">i </t>
    </r>
    <r>
      <rPr>
        <sz val="9"/>
        <color theme="1"/>
        <rFont val="Times New Roman"/>
        <family val="1"/>
      </rPr>
      <t xml:space="preserve"> It will take 4 hours to re-calibrate either the COM or the scrubber.</t>
    </r>
  </si>
  <si>
    <r>
      <t>j</t>
    </r>
    <r>
      <rPr>
        <sz val="9"/>
        <color theme="1"/>
        <rFont val="Times New Roman"/>
        <family val="1"/>
      </rPr>
      <t xml:space="preserve">  We have assumed that 20 percent of new respondents will re-calibrate the scrubber.</t>
    </r>
  </si>
  <si>
    <r>
      <t xml:space="preserve">l </t>
    </r>
    <r>
      <rPr>
        <sz val="9"/>
        <color theme="1"/>
        <rFont val="Times New Roman"/>
        <family val="1"/>
      </rPr>
      <t xml:space="preserve"> We have assumed that it will take 16 hours for each respondent to complete the semiannual report of exceedances.</t>
    </r>
  </si>
  <si>
    <r>
      <t>m</t>
    </r>
    <r>
      <rPr>
        <sz val="9"/>
        <color theme="1"/>
        <rFont val="Times New Roman"/>
        <family val="1"/>
      </rPr>
      <t xml:space="preserve">  It will take each respondent 1.5 hours to record SSM information.</t>
    </r>
  </si>
  <si>
    <t>Table 2:  Average Annual EPA Burden - NSPS for Calciners and Dryers in Mineral Industries (40 CFR Part 60, Subpart UUU) (Renewal)</t>
  </si>
  <si>
    <t>Initial performance tests</t>
  </si>
  <si>
    <t>Repeat performance tests</t>
  </si>
  <si>
    <t xml:space="preserve">   New or modified facility</t>
  </si>
  <si>
    <t>Report review</t>
  </si>
  <si>
    <t xml:space="preserve">   Modification of construction/reconstruction or modification</t>
  </si>
  <si>
    <t xml:space="preserve">   Notification of actual startup</t>
  </si>
  <si>
    <t xml:space="preserve">   Notification of demonstration of CMS</t>
  </si>
  <si>
    <r>
      <t xml:space="preserve">   Notification of physical or operational change </t>
    </r>
    <r>
      <rPr>
        <vertAlign val="superscript"/>
        <sz val="10"/>
        <color theme="1"/>
        <rFont val="Times New Roman"/>
        <family val="1"/>
      </rPr>
      <t>c</t>
    </r>
  </si>
  <si>
    <t xml:space="preserve">   Notification of initial performance test</t>
  </si>
  <si>
    <r>
      <t xml:space="preserve">   Review demonstration of CMS </t>
    </r>
    <r>
      <rPr>
        <vertAlign val="superscript"/>
        <sz val="10"/>
        <color theme="1"/>
        <rFont val="Times New Roman"/>
        <family val="1"/>
      </rPr>
      <t>d</t>
    </r>
  </si>
  <si>
    <r>
      <t xml:space="preserve">   Review test results </t>
    </r>
    <r>
      <rPr>
        <vertAlign val="superscript"/>
        <sz val="10"/>
        <color theme="1"/>
        <rFont val="Times New Roman"/>
        <family val="1"/>
      </rPr>
      <t>e</t>
    </r>
  </si>
  <si>
    <r>
      <t xml:space="preserve">   Review of semiannual report of exceedances </t>
    </r>
    <r>
      <rPr>
        <vertAlign val="superscript"/>
        <sz val="10"/>
        <color theme="1"/>
        <rFont val="Times New Roman"/>
        <family val="1"/>
      </rPr>
      <t>f</t>
    </r>
  </si>
  <si>
    <r>
      <t>d</t>
    </r>
    <r>
      <rPr>
        <sz val="10"/>
        <color theme="1"/>
        <rFont val="Times New Roman"/>
        <family val="1"/>
      </rPr>
      <t xml:space="preserve">  We have assumed that it will take four hours to review the CMS demonstration report.</t>
    </r>
  </si>
  <si>
    <r>
      <t>e</t>
    </r>
    <r>
      <rPr>
        <sz val="10"/>
        <color theme="1"/>
        <rFont val="Times New Roman"/>
        <family val="1"/>
      </rPr>
      <t xml:space="preserve">  We have assumed that it will take eight hours to review the performance test results.</t>
    </r>
  </si>
  <si>
    <r>
      <t>f</t>
    </r>
    <r>
      <rPr>
        <sz val="10"/>
        <color theme="1"/>
        <rFont val="Times New Roman"/>
        <family val="1"/>
      </rPr>
      <t xml:space="preserve">  It will take eight hours to review semiannual report of exceedances.</t>
    </r>
  </si>
  <si>
    <t>See 3B</t>
  </si>
  <si>
    <t>See 3A</t>
  </si>
  <si>
    <r>
      <t xml:space="preserve">     Repeat performance test </t>
    </r>
    <r>
      <rPr>
        <vertAlign val="superscript"/>
        <sz val="10"/>
        <color theme="1"/>
        <rFont val="Times New Roman"/>
        <family val="1"/>
      </rPr>
      <t>e</t>
    </r>
  </si>
  <si>
    <r>
      <t>k</t>
    </r>
    <r>
      <rPr>
        <sz val="9"/>
        <color theme="1"/>
        <rFont val="Times New Roman"/>
        <family val="1"/>
      </rPr>
      <t xml:space="preserve">  We have assumed that one respondent will notify the Agency regarding a physical or operational change.</t>
    </r>
  </si>
  <si>
    <r>
      <t>Total Cost per year</t>
    </r>
    <r>
      <rPr>
        <b/>
        <vertAlign val="superscript"/>
        <sz val="10"/>
        <color theme="1"/>
        <rFont val="Times New Roman"/>
        <family val="1"/>
      </rPr>
      <t>b</t>
    </r>
  </si>
  <si>
    <r>
      <t>Respondents per year</t>
    </r>
    <r>
      <rPr>
        <b/>
        <vertAlign val="superscript"/>
        <sz val="10"/>
        <color theme="1"/>
        <rFont val="Times New Roman"/>
        <family val="1"/>
      </rPr>
      <t>a</t>
    </r>
  </si>
  <si>
    <r>
      <rPr>
        <vertAlign val="superscript"/>
        <sz val="10"/>
        <color theme="1"/>
        <rFont val="Times New Roman"/>
        <family val="1"/>
      </rPr>
      <t>a</t>
    </r>
    <r>
      <rPr>
        <sz val="10"/>
        <color theme="1"/>
        <rFont val="Times New Roman"/>
        <family val="1"/>
      </rPr>
      <t xml:space="preserve">  We have assumed that the average number of respondents that will be subject to the rule over the three-year period of this ICR will be 167.  It is estimated that no additional respondents will become subject to the regulation in the next three years.</t>
    </r>
  </si>
  <si>
    <r>
      <t>Plants per  year</t>
    </r>
    <r>
      <rPr>
        <b/>
        <vertAlign val="superscript"/>
        <sz val="10"/>
        <color theme="1"/>
        <rFont val="Times New Roman"/>
        <family val="1"/>
      </rPr>
      <t>a</t>
    </r>
  </si>
  <si>
    <r>
      <t xml:space="preserve">  A.  Familiarization with Regulatory Requirements </t>
    </r>
    <r>
      <rPr>
        <vertAlign val="superscript"/>
        <sz val="10"/>
        <color theme="1"/>
        <rFont val="Times New Roman"/>
        <family val="1"/>
      </rPr>
      <t>c</t>
    </r>
  </si>
  <si>
    <r>
      <t>c</t>
    </r>
    <r>
      <rPr>
        <sz val="9"/>
        <color theme="1"/>
        <rFont val="Times New Roman"/>
        <family val="1"/>
      </rPr>
      <t xml:space="preserve">  We assume that each respondent will have to familiarize with the regulatory requirements each year. </t>
    </r>
  </si>
  <si>
    <r>
      <t>TOTAL LABOR  BURDEN AND COST (rounded)</t>
    </r>
    <r>
      <rPr>
        <b/>
        <vertAlign val="superscript"/>
        <sz val="10"/>
        <color theme="1"/>
        <rFont val="Times New Roman"/>
        <family val="1"/>
      </rPr>
      <t>n</t>
    </r>
  </si>
  <si>
    <r>
      <t xml:space="preserve">TOTAL CAPITAL AND O&amp;M COST (rounded) </t>
    </r>
    <r>
      <rPr>
        <b/>
        <vertAlign val="superscript"/>
        <sz val="10"/>
        <color rgb="FF000000"/>
        <rFont val="Times New Roman"/>
        <family val="1"/>
      </rPr>
      <t>n</t>
    </r>
  </si>
  <si>
    <r>
      <t>n</t>
    </r>
    <r>
      <rPr>
        <sz val="9"/>
        <color theme="1"/>
        <rFont val="Times New Roman"/>
        <family val="1"/>
      </rPr>
      <t xml:space="preserve">  Totals have been rounded to 3 significant figures. Figures may not add exactly due to rounding.</t>
    </r>
  </si>
  <si>
    <r>
      <t xml:space="preserve">GRAND TOTAL (rounded) </t>
    </r>
    <r>
      <rPr>
        <b/>
        <vertAlign val="superscript"/>
        <sz val="10"/>
        <color rgb="FF000000"/>
        <rFont val="Times New Roman"/>
        <family val="1"/>
      </rPr>
      <t>n</t>
    </r>
  </si>
  <si>
    <r>
      <t>TOTAL LABOR BURDEN AND COST (rounded)</t>
    </r>
    <r>
      <rPr>
        <b/>
        <vertAlign val="superscript"/>
        <sz val="10"/>
        <color theme="1"/>
        <rFont val="Times New Roman"/>
        <family val="1"/>
      </rPr>
      <t>g</t>
    </r>
  </si>
  <si>
    <r>
      <rPr>
        <vertAlign val="superscript"/>
        <sz val="10"/>
        <color rgb="FF000000"/>
        <rFont val="Times New Roman"/>
        <family val="1"/>
      </rPr>
      <t xml:space="preserve">g </t>
    </r>
    <r>
      <rPr>
        <sz val="10"/>
        <color rgb="FF000000"/>
        <rFont val="Times New Roman"/>
        <family val="1"/>
      </rPr>
      <t>Totals have been rounded to 3 significant figures. Figures may not add exactly due to rounding.</t>
    </r>
  </si>
  <si>
    <t>hr / response</t>
  </si>
  <si>
    <r>
      <t>a</t>
    </r>
    <r>
      <rPr>
        <sz val="10"/>
        <color theme="1"/>
        <rFont val="Times New Roman"/>
        <family val="1"/>
      </rPr>
      <t xml:space="preserve">  We have assumed that the average number of respondents that will be subject to the rule over the three-year period of this ICR will be 167.  It is estimated that no additional respondents will become subject to the regulation in the next three years.</t>
    </r>
  </si>
  <si>
    <r>
      <t>b</t>
    </r>
    <r>
      <rPr>
        <sz val="10"/>
        <color theme="1"/>
        <rFont val="Times New Roman"/>
        <family val="1"/>
      </rPr>
      <t xml:space="preserve">  This ICR uses the following labor rates:  $148.45 per hour for Executive, Administrative, and Managerial labor; $121.46 per hour for Technical labor, and $60.23 per hour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r>
  </si>
  <si>
    <r>
      <t>b</t>
    </r>
    <r>
      <rPr>
        <sz val="10"/>
        <rFont val="Times New Roman"/>
        <family val="1"/>
      </rPr>
      <t xml:space="preserve">  This cost is based on the following hourly labor rates, increased by 60% to account for the benefit packages available to government employees: $68.37 for Managerial (GS-13, Step 5, $42.73+60%), $50.72 for Technical (GS-12, Step 1, $31.70 + 60%) and $27.46 Clerical (GS-6, Step 3, $17.16 + 60%).  These rates are from the Office of Personnel Management (OPM) “2020 General Schedule” which excludes locality rates of pay.</t>
    </r>
  </si>
  <si>
    <r>
      <t>c</t>
    </r>
    <r>
      <rPr>
        <sz val="10"/>
        <color theme="1"/>
        <rFont val="Times New Roman"/>
        <family val="1"/>
      </rPr>
      <t xml:space="preserve">  We have assumed that one respondent will submit a notification of physical or operational change.</t>
    </r>
  </si>
  <si>
    <r>
      <t xml:space="preserve">  A.  Familiarization with Regulatory Requirements</t>
    </r>
    <r>
      <rPr>
        <vertAlign val="superscript"/>
        <sz val="10"/>
        <color theme="1"/>
        <rFont val="Times New Roman"/>
        <family val="1"/>
      </rPr>
      <t xml:space="preserve"> 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</si>
</sst>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0.0"/>
  </numFmts>
  <fonts count="16" x14ac:knownFonts="1">
    <font>
      <sz val="11"/>
      <color theme="1"/>
      <name val="Calibri"/>
      <family val="2"/>
      <scheme val="minor"/>
    </font>
    <font>
      <b/>
      <sz val="10"/>
      <color rgb="FF000000"/>
      <name val="Times New Roman"/>
      <family val="1"/>
    </font>
    <font>
      <b/>
      <sz val="12"/>
      <color theme="1"/>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i/>
      <sz val="10"/>
      <color theme="1"/>
      <name val="Times New Roman"/>
      <family val="1"/>
    </font>
    <font>
      <vertAlign val="superscript"/>
      <sz val="9"/>
      <color theme="1"/>
      <name val="Times New Roman"/>
      <family val="1"/>
    </font>
    <font>
      <sz val="9"/>
      <color theme="1"/>
      <name val="Times New Roman"/>
      <family val="1"/>
    </font>
    <font>
      <vertAlign val="superscript"/>
      <sz val="10"/>
      <name val="Times New Roman"/>
      <family val="1"/>
    </font>
    <font>
      <sz val="10"/>
      <name val="Times New Roman"/>
      <family val="1"/>
    </font>
    <font>
      <sz val="11"/>
      <color theme="1"/>
      <name val="Calibri"/>
      <family val="2"/>
      <scheme val="minor"/>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2" fillId="0" borderId="0" applyFont="0" applyFill="0" applyBorder="0" applyAlignment="0" applyProtection="0"/>
  </cellStyleXfs>
  <cellXfs count="51">
    <xf numFmtId="0" fontId="0" fillId="0" borderId="0" xfId="0"/>
    <xf numFmtId="0" fontId="3" fillId="0" borderId="0" xfId="0" applyFont="1"/>
    <xf numFmtId="0" fontId="3" fillId="0" borderId="1" xfId="0" applyFont="1" applyBorder="1" applyAlignment="1">
      <alignment horizontal="center" vertical="top" wrapText="1"/>
    </xf>
    <xf numFmtId="0" fontId="5" fillId="0" borderId="1" xfId="0" applyFont="1" applyBorder="1" applyAlignment="1">
      <alignment horizontal="left" vertical="top" wrapText="1" indent="1"/>
    </xf>
    <xf numFmtId="0" fontId="5" fillId="0" borderId="1" xfId="0" applyFont="1" applyBorder="1" applyAlignment="1">
      <alignment horizontal="center" vertical="top" wrapText="1"/>
    </xf>
    <xf numFmtId="0" fontId="5" fillId="0" borderId="1" xfId="0" applyFont="1" applyBorder="1" applyAlignment="1">
      <alignment horizontal="right" vertical="top" wrapText="1" indent="1"/>
    </xf>
    <xf numFmtId="8" fontId="5" fillId="0" borderId="1" xfId="0" applyNumberFormat="1" applyFont="1" applyBorder="1" applyAlignment="1">
      <alignment horizontal="right" vertical="top" wrapText="1" indent="1"/>
    </xf>
    <xf numFmtId="0" fontId="5" fillId="0" borderId="1" xfId="0" applyFont="1" applyBorder="1" applyAlignment="1">
      <alignment horizontal="center" vertical="top" wrapText="1"/>
    </xf>
    <xf numFmtId="0" fontId="2" fillId="0" borderId="0" xfId="0" applyFont="1"/>
    <xf numFmtId="0" fontId="6" fillId="0" borderId="0" xfId="0" applyFont="1"/>
    <xf numFmtId="0" fontId="5" fillId="0" borderId="1" xfId="0" applyFont="1" applyBorder="1" applyAlignment="1">
      <alignment horizontal="justify" vertical="top" wrapText="1"/>
    </xf>
    <xf numFmtId="0" fontId="7" fillId="0" borderId="1" xfId="0" applyFont="1" applyBorder="1" applyAlignment="1">
      <alignment horizontal="left" vertical="top" wrapText="1" indent="1"/>
    </xf>
    <xf numFmtId="164" fontId="5" fillId="0" borderId="1" xfId="0" applyNumberFormat="1" applyFont="1" applyBorder="1" applyAlignment="1">
      <alignment horizontal="center" vertical="top" wrapText="1"/>
    </xf>
    <xf numFmtId="1" fontId="5" fillId="0" borderId="1" xfId="0" applyNumberFormat="1" applyFont="1" applyBorder="1" applyAlignment="1">
      <alignment horizontal="center" vertical="top" wrapText="1"/>
    </xf>
    <xf numFmtId="6" fontId="7" fillId="0" borderId="1" xfId="0" applyNumberFormat="1" applyFont="1" applyBorder="1" applyAlignment="1">
      <alignment horizontal="right" vertical="top" wrapText="1" indent="1"/>
    </xf>
    <xf numFmtId="0" fontId="8" fillId="0" borderId="0" xfId="0" applyFont="1"/>
    <xf numFmtId="0" fontId="2" fillId="0" borderId="0" xfId="0" applyFont="1" applyAlignment="1"/>
    <xf numFmtId="2" fontId="0" fillId="0" borderId="0" xfId="0" applyNumberFormat="1"/>
    <xf numFmtId="0" fontId="5" fillId="0" borderId="1" xfId="0" applyFont="1" applyFill="1" applyBorder="1" applyAlignment="1">
      <alignment horizontal="center" vertical="top" wrapText="1"/>
    </xf>
    <xf numFmtId="6" fontId="5" fillId="0" borderId="1" xfId="0" applyNumberFormat="1" applyFont="1" applyBorder="1" applyAlignment="1">
      <alignment horizontal="right" vertical="top" wrapText="1" indent="1"/>
    </xf>
    <xf numFmtId="0" fontId="1" fillId="0" borderId="0" xfId="0" applyFont="1"/>
    <xf numFmtId="42" fontId="0" fillId="0" borderId="0" xfId="1" applyNumberFormat="1" applyFont="1"/>
    <xf numFmtId="0" fontId="3" fillId="0" borderId="1" xfId="0" applyFont="1" applyFill="1" applyBorder="1" applyAlignment="1">
      <alignment horizontal="left" vertical="top" wrapText="1" indent="1"/>
    </xf>
    <xf numFmtId="6" fontId="7" fillId="0" borderId="1" xfId="0" applyNumberFormat="1" applyFont="1" applyFill="1" applyBorder="1" applyAlignment="1">
      <alignment wrapText="1"/>
    </xf>
    <xf numFmtId="0" fontId="0" fillId="0" borderId="0" xfId="0" applyFill="1"/>
    <xf numFmtId="0" fontId="1" fillId="0" borderId="1" xfId="0" applyFont="1" applyFill="1" applyBorder="1" applyAlignment="1">
      <alignment horizontal="left" indent="1"/>
    </xf>
    <xf numFmtId="0" fontId="0" fillId="0" borderId="1" xfId="0" applyFill="1" applyBorder="1"/>
    <xf numFmtId="42" fontId="7" fillId="0" borderId="1" xfId="1" applyNumberFormat="1" applyFont="1" applyFill="1" applyBorder="1"/>
    <xf numFmtId="1" fontId="5" fillId="0" borderId="1" xfId="0" applyNumberFormat="1" applyFont="1" applyFill="1" applyBorder="1" applyAlignment="1">
      <alignment horizontal="center" vertical="top" wrapText="1"/>
    </xf>
    <xf numFmtId="0" fontId="5" fillId="0" borderId="1" xfId="0" applyFont="1" applyFill="1" applyBorder="1" applyAlignment="1">
      <alignment horizontal="left" vertical="top" wrapText="1" indent="1"/>
    </xf>
    <xf numFmtId="0" fontId="8" fillId="0" borderId="0" xfId="0" applyFont="1" applyFill="1"/>
    <xf numFmtId="6" fontId="7" fillId="0" borderId="1" xfId="0" applyNumberFormat="1" applyFont="1" applyFill="1" applyBorder="1" applyAlignment="1">
      <alignment horizontal="right" vertical="top" wrapText="1" indent="1"/>
    </xf>
    <xf numFmtId="0" fontId="14" fillId="0" borderId="0" xfId="0" applyFont="1" applyFill="1"/>
    <xf numFmtId="2" fontId="5" fillId="0" borderId="1" xfId="0" applyNumberFormat="1" applyFont="1" applyBorder="1" applyAlignment="1">
      <alignment horizontal="center" vertical="top" wrapText="1"/>
    </xf>
    <xf numFmtId="1" fontId="0" fillId="0" borderId="0" xfId="0" applyNumberFormat="1" applyFill="1"/>
    <xf numFmtId="6" fontId="7" fillId="0" borderId="1" xfId="1" applyNumberFormat="1" applyFont="1" applyFill="1" applyBorder="1"/>
    <xf numFmtId="0" fontId="5" fillId="0" borderId="1" xfId="0" applyFont="1" applyBorder="1" applyAlignment="1">
      <alignment horizontal="left" vertical="top" wrapText="1"/>
    </xf>
    <xf numFmtId="0" fontId="6" fillId="0" borderId="0" xfId="0" applyFont="1" applyFill="1"/>
    <xf numFmtId="0" fontId="6" fillId="0" borderId="0" xfId="0" applyFont="1" applyAlignment="1">
      <alignment horizontal="left" wrapText="1"/>
    </xf>
    <xf numFmtId="3" fontId="7" fillId="0" borderId="4" xfId="0" applyNumberFormat="1" applyFont="1" applyBorder="1" applyAlignment="1">
      <alignment horizontal="center" vertical="top" wrapText="1"/>
    </xf>
    <xf numFmtId="3" fontId="7" fillId="0" borderId="5" xfId="0" applyNumberFormat="1" applyFont="1" applyBorder="1" applyAlignment="1">
      <alignment horizontal="center" vertical="top" wrapText="1"/>
    </xf>
    <xf numFmtId="3" fontId="7" fillId="0" borderId="6" xfId="0" applyNumberFormat="1" applyFont="1" applyBorder="1" applyAlignment="1">
      <alignment horizontal="center" vertical="top" wrapText="1"/>
    </xf>
    <xf numFmtId="3" fontId="7" fillId="0" borderId="1" xfId="0" applyNumberFormat="1" applyFont="1" applyFill="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5" fillId="0" borderId="1" xfId="0" applyFont="1" applyBorder="1" applyAlignment="1">
      <alignment horizontal="center" vertical="top" wrapText="1"/>
    </xf>
    <xf numFmtId="0" fontId="5" fillId="0" borderId="0" xfId="0" applyFont="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3" fontId="7" fillId="0" borderId="1" xfId="0" applyNumberFormat="1" applyFont="1" applyFill="1" applyBorder="1" applyAlignment="1">
      <alignment horizontal="center" vertical="top" wrapText="1"/>
    </xf>
    <xf numFmtId="0" fontId="10" fillId="0" borderId="0" xfId="0" applyFont="1" applyAlignment="1">
      <alignment horizontal="lef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tabSelected="1" zoomScaleNormal="100" workbookViewId="0">
      <selection activeCell="A36" sqref="A36"/>
    </sheetView>
  </sheetViews>
  <sheetFormatPr defaultRowHeight="14.5" x14ac:dyDescent="0.35"/>
  <cols>
    <col min="1" max="1" width="42.54296875" customWidth="1"/>
    <col min="2" max="8" width="13.7265625" customWidth="1"/>
    <col min="9" max="9" width="17.453125" customWidth="1"/>
  </cols>
  <sheetData>
    <row r="1" spans="1:9" ht="15.5" x14ac:dyDescent="0.35">
      <c r="A1" s="8" t="s">
        <v>40</v>
      </c>
    </row>
    <row r="4" spans="1:9" x14ac:dyDescent="0.35">
      <c r="F4">
        <v>121.46</v>
      </c>
      <c r="G4">
        <v>148.44999999999999</v>
      </c>
      <c r="H4">
        <v>60.23</v>
      </c>
    </row>
    <row r="5" spans="1:9" x14ac:dyDescent="0.35">
      <c r="A5" s="43" t="s">
        <v>0</v>
      </c>
      <c r="B5" s="2" t="s">
        <v>1</v>
      </c>
      <c r="C5" s="2" t="s">
        <v>30</v>
      </c>
      <c r="D5" s="2" t="s">
        <v>3</v>
      </c>
      <c r="E5" s="2" t="s">
        <v>4</v>
      </c>
      <c r="F5" s="2" t="s">
        <v>5</v>
      </c>
      <c r="G5" s="2" t="s">
        <v>6</v>
      </c>
      <c r="H5" s="2" t="s">
        <v>7</v>
      </c>
      <c r="I5" s="2" t="s">
        <v>8</v>
      </c>
    </row>
    <row r="6" spans="1:9" ht="65" x14ac:dyDescent="0.35">
      <c r="A6" s="44"/>
      <c r="B6" s="2" t="s">
        <v>2</v>
      </c>
      <c r="C6" s="2" t="s">
        <v>23</v>
      </c>
      <c r="D6" s="2" t="s">
        <v>24</v>
      </c>
      <c r="E6" s="2" t="s">
        <v>86</v>
      </c>
      <c r="F6" s="2" t="s">
        <v>25</v>
      </c>
      <c r="G6" s="2" t="s">
        <v>26</v>
      </c>
      <c r="H6" s="2" t="s">
        <v>27</v>
      </c>
      <c r="I6" s="2" t="s">
        <v>85</v>
      </c>
    </row>
    <row r="7" spans="1:9" x14ac:dyDescent="0.35">
      <c r="A7" s="3" t="s">
        <v>9</v>
      </c>
      <c r="B7" s="4" t="s">
        <v>10</v>
      </c>
      <c r="C7" s="4"/>
      <c r="D7" s="4"/>
      <c r="E7" s="4"/>
      <c r="F7" s="4"/>
      <c r="G7" s="5"/>
      <c r="H7" s="5"/>
      <c r="I7" s="5"/>
    </row>
    <row r="8" spans="1:9" x14ac:dyDescent="0.35">
      <c r="A8" s="3" t="s">
        <v>11</v>
      </c>
      <c r="B8" s="4" t="s">
        <v>10</v>
      </c>
      <c r="C8" s="4"/>
      <c r="D8" s="4"/>
      <c r="E8" s="4"/>
      <c r="F8" s="4"/>
      <c r="G8" s="5"/>
      <c r="H8" s="5"/>
      <c r="I8" s="5"/>
    </row>
    <row r="9" spans="1:9" x14ac:dyDescent="0.35">
      <c r="A9" s="3" t="s">
        <v>12</v>
      </c>
      <c r="B9" s="4"/>
      <c r="C9" s="4"/>
      <c r="D9" s="4"/>
      <c r="E9" s="4"/>
      <c r="F9" s="4"/>
      <c r="G9" s="5"/>
      <c r="H9" s="5"/>
      <c r="I9" s="5"/>
    </row>
    <row r="10" spans="1:9" ht="15.5" x14ac:dyDescent="0.35">
      <c r="A10" s="29" t="s">
        <v>89</v>
      </c>
      <c r="B10" s="4">
        <v>1</v>
      </c>
      <c r="C10" s="4">
        <v>1</v>
      </c>
      <c r="D10" s="4">
        <f>B10*C10</f>
        <v>1</v>
      </c>
      <c r="E10" s="4">
        <v>167</v>
      </c>
      <c r="F10" s="4">
        <f>D10*E10</f>
        <v>167</v>
      </c>
      <c r="G10" s="4">
        <f>F10*0.05</f>
        <v>8.35</v>
      </c>
      <c r="H10" s="12">
        <f>F10*0.1</f>
        <v>16.7</v>
      </c>
      <c r="I10" s="6">
        <f>F10*$F$4+G10*$G$4+H10*$H$4</f>
        <v>22529.218499999999</v>
      </c>
    </row>
    <row r="11" spans="1:9" x14ac:dyDescent="0.35">
      <c r="A11" s="3" t="s">
        <v>41</v>
      </c>
      <c r="B11" s="4"/>
      <c r="C11" s="4"/>
      <c r="D11" s="4"/>
      <c r="E11" s="4"/>
      <c r="F11" s="4"/>
      <c r="G11" s="4"/>
      <c r="H11" s="4"/>
      <c r="I11" s="5"/>
    </row>
    <row r="12" spans="1:9" ht="15.5" x14ac:dyDescent="0.35">
      <c r="A12" s="3" t="s">
        <v>42</v>
      </c>
      <c r="B12" s="4">
        <v>330</v>
      </c>
      <c r="C12" s="4">
        <v>1</v>
      </c>
      <c r="D12" s="4">
        <f t="shared" ref="D12:D13" si="0">B12*C12</f>
        <v>330</v>
      </c>
      <c r="E12" s="7">
        <v>0</v>
      </c>
      <c r="F12" s="4">
        <f t="shared" ref="F12:F13" si="1">D12*E12</f>
        <v>0</v>
      </c>
      <c r="G12" s="4">
        <f t="shared" ref="G12:G13" si="2">F12*0.05</f>
        <v>0</v>
      </c>
      <c r="H12" s="4">
        <f t="shared" ref="H12:H13" si="3">F12*0.1</f>
        <v>0</v>
      </c>
      <c r="I12" s="19">
        <f t="shared" ref="I12:I13" si="4">F12*$F$4+G12*$G$4+H12*$H$4</f>
        <v>0</v>
      </c>
    </row>
    <row r="13" spans="1:9" ht="15.5" x14ac:dyDescent="0.35">
      <c r="A13" s="3" t="s">
        <v>83</v>
      </c>
      <c r="B13" s="4">
        <v>330</v>
      </c>
      <c r="C13" s="18">
        <v>1</v>
      </c>
      <c r="D13" s="13">
        <f t="shared" si="0"/>
        <v>330</v>
      </c>
      <c r="E13" s="7">
        <v>0</v>
      </c>
      <c r="F13" s="4">
        <f t="shared" si="1"/>
        <v>0</v>
      </c>
      <c r="G13" s="4">
        <f t="shared" si="2"/>
        <v>0</v>
      </c>
      <c r="H13" s="4">
        <f t="shared" si="3"/>
        <v>0</v>
      </c>
      <c r="I13" s="19">
        <f t="shared" si="4"/>
        <v>0</v>
      </c>
    </row>
    <row r="14" spans="1:9" ht="15.5" x14ac:dyDescent="0.35">
      <c r="A14" s="3" t="s">
        <v>43</v>
      </c>
      <c r="B14" s="7">
        <v>2</v>
      </c>
      <c r="C14" s="7">
        <v>1</v>
      </c>
      <c r="D14" s="7">
        <f t="shared" ref="D14:D17" si="5">B14*C14</f>
        <v>2</v>
      </c>
      <c r="E14" s="7">
        <v>0</v>
      </c>
      <c r="F14" s="7">
        <f t="shared" ref="F14:F17" si="6">D14*E14</f>
        <v>0</v>
      </c>
      <c r="G14" s="7">
        <f t="shared" ref="G14:G17" si="7">F14*0.05</f>
        <v>0</v>
      </c>
      <c r="H14" s="7">
        <f t="shared" ref="H14:H17" si="8">F14*0.1</f>
        <v>0</v>
      </c>
      <c r="I14" s="19">
        <f t="shared" ref="I14:I17" si="9">F14*$F$4+G14*$G$4+H14*$H$4</f>
        <v>0</v>
      </c>
    </row>
    <row r="15" spans="1:9" ht="15.5" x14ac:dyDescent="0.35">
      <c r="A15" s="3" t="s">
        <v>44</v>
      </c>
      <c r="B15" s="7">
        <v>18</v>
      </c>
      <c r="C15" s="7">
        <v>1</v>
      </c>
      <c r="D15" s="7">
        <f t="shared" si="5"/>
        <v>18</v>
      </c>
      <c r="E15" s="7">
        <v>0</v>
      </c>
      <c r="F15" s="7">
        <f t="shared" si="6"/>
        <v>0</v>
      </c>
      <c r="G15" s="7">
        <f t="shared" si="7"/>
        <v>0</v>
      </c>
      <c r="H15" s="7">
        <f t="shared" si="8"/>
        <v>0</v>
      </c>
      <c r="I15" s="19">
        <f t="shared" si="9"/>
        <v>0</v>
      </c>
    </row>
    <row r="16" spans="1:9" ht="28.5" x14ac:dyDescent="0.35">
      <c r="A16" s="3" t="s">
        <v>45</v>
      </c>
      <c r="B16" s="7">
        <v>4</v>
      </c>
      <c r="C16" s="7">
        <v>2</v>
      </c>
      <c r="D16" s="7">
        <f t="shared" si="5"/>
        <v>8</v>
      </c>
      <c r="E16" s="7">
        <v>0</v>
      </c>
      <c r="F16" s="7">
        <f t="shared" si="6"/>
        <v>0</v>
      </c>
      <c r="G16" s="7">
        <f t="shared" si="7"/>
        <v>0</v>
      </c>
      <c r="H16" s="7">
        <f t="shared" si="8"/>
        <v>0</v>
      </c>
      <c r="I16" s="19">
        <f t="shared" si="9"/>
        <v>0</v>
      </c>
    </row>
    <row r="17" spans="1:9" ht="15.5" x14ac:dyDescent="0.35">
      <c r="A17" s="3" t="s">
        <v>46</v>
      </c>
      <c r="B17" s="7">
        <v>4</v>
      </c>
      <c r="C17" s="7">
        <v>2</v>
      </c>
      <c r="D17" s="7">
        <f t="shared" si="5"/>
        <v>8</v>
      </c>
      <c r="E17" s="7">
        <v>0</v>
      </c>
      <c r="F17" s="7">
        <f t="shared" si="6"/>
        <v>0</v>
      </c>
      <c r="G17" s="7">
        <f t="shared" si="7"/>
        <v>0</v>
      </c>
      <c r="H17" s="7">
        <f t="shared" si="8"/>
        <v>0</v>
      </c>
      <c r="I17" s="19">
        <f t="shared" si="9"/>
        <v>0</v>
      </c>
    </row>
    <row r="18" spans="1:9" x14ac:dyDescent="0.35">
      <c r="A18" s="3" t="s">
        <v>13</v>
      </c>
      <c r="B18" s="45" t="s">
        <v>81</v>
      </c>
      <c r="C18" s="45"/>
      <c r="D18" s="4"/>
      <c r="E18" s="4"/>
      <c r="F18" s="4"/>
      <c r="G18" s="4"/>
      <c r="H18" s="4"/>
      <c r="I18" s="19"/>
    </row>
    <row r="19" spans="1:9" x14ac:dyDescent="0.35">
      <c r="A19" s="3" t="s">
        <v>14</v>
      </c>
      <c r="B19" s="45" t="s">
        <v>81</v>
      </c>
      <c r="C19" s="45"/>
      <c r="D19" s="4"/>
      <c r="E19" s="4"/>
      <c r="F19" s="4"/>
      <c r="G19" s="4"/>
      <c r="H19" s="4"/>
      <c r="I19" s="19"/>
    </row>
    <row r="20" spans="1:9" x14ac:dyDescent="0.35">
      <c r="A20" s="3" t="s">
        <v>15</v>
      </c>
      <c r="B20" s="4"/>
      <c r="C20" s="4"/>
      <c r="D20" s="4"/>
      <c r="E20" s="4"/>
      <c r="F20" s="4"/>
      <c r="G20" s="4"/>
      <c r="H20" s="4"/>
      <c r="I20" s="19"/>
    </row>
    <row r="21" spans="1:9" ht="26" x14ac:dyDescent="0.35">
      <c r="A21" s="3" t="s">
        <v>47</v>
      </c>
      <c r="B21" s="4">
        <v>2</v>
      </c>
      <c r="C21" s="4">
        <v>1</v>
      </c>
      <c r="D21" s="4">
        <f t="shared" ref="D21:D22" si="10">B21*C21</f>
        <v>2</v>
      </c>
      <c r="E21" s="7">
        <v>0</v>
      </c>
      <c r="F21" s="4">
        <f t="shared" ref="F21:F23" si="11">D21*E21</f>
        <v>0</v>
      </c>
      <c r="G21" s="4">
        <f t="shared" ref="G21:G23" si="12">F21*0.05</f>
        <v>0</v>
      </c>
      <c r="H21" s="4">
        <f t="shared" ref="H21:H23" si="13">F21*0.1</f>
        <v>0</v>
      </c>
      <c r="I21" s="19">
        <f t="shared" ref="I21:I23" si="14">F21*$F$4+G21*$G$4+H21*$H$4</f>
        <v>0</v>
      </c>
    </row>
    <row r="22" spans="1:9" x14ac:dyDescent="0.35">
      <c r="A22" s="3" t="s">
        <v>49</v>
      </c>
      <c r="B22" s="4">
        <v>2</v>
      </c>
      <c r="C22" s="4">
        <v>1</v>
      </c>
      <c r="D22" s="4">
        <f t="shared" si="10"/>
        <v>2</v>
      </c>
      <c r="E22" s="7">
        <v>0</v>
      </c>
      <c r="F22" s="28">
        <f t="shared" si="11"/>
        <v>0</v>
      </c>
      <c r="G22" s="4">
        <f t="shared" si="12"/>
        <v>0</v>
      </c>
      <c r="H22" s="4">
        <f t="shared" si="13"/>
        <v>0</v>
      </c>
      <c r="I22" s="19">
        <f t="shared" si="14"/>
        <v>0</v>
      </c>
    </row>
    <row r="23" spans="1:9" x14ac:dyDescent="0.35">
      <c r="A23" s="3" t="s">
        <v>48</v>
      </c>
      <c r="B23" s="4">
        <v>2</v>
      </c>
      <c r="C23" s="4">
        <v>1</v>
      </c>
      <c r="D23" s="4">
        <f t="shared" ref="D23:D28" si="15">B23*C23</f>
        <v>2</v>
      </c>
      <c r="E23" s="7">
        <v>0</v>
      </c>
      <c r="F23" s="4">
        <f t="shared" si="11"/>
        <v>0</v>
      </c>
      <c r="G23" s="4">
        <f t="shared" si="12"/>
        <v>0</v>
      </c>
      <c r="H23" s="4">
        <f t="shared" si="13"/>
        <v>0</v>
      </c>
      <c r="I23" s="19">
        <f t="shared" si="14"/>
        <v>0</v>
      </c>
    </row>
    <row r="24" spans="1:9" ht="15.5" x14ac:dyDescent="0.35">
      <c r="A24" s="3" t="s">
        <v>54</v>
      </c>
      <c r="B24" s="7">
        <v>2</v>
      </c>
      <c r="C24" s="7">
        <v>1</v>
      </c>
      <c r="D24" s="7">
        <f t="shared" si="15"/>
        <v>2</v>
      </c>
      <c r="E24" s="18">
        <v>1</v>
      </c>
      <c r="F24" s="7">
        <f t="shared" ref="F24" si="16">D24*E24</f>
        <v>2</v>
      </c>
      <c r="G24" s="7">
        <f t="shared" ref="G24" si="17">F24*0.05</f>
        <v>0.1</v>
      </c>
      <c r="H24" s="7">
        <f t="shared" ref="H24" si="18">F24*0.1</f>
        <v>0.2</v>
      </c>
      <c r="I24" s="6">
        <f t="shared" ref="I24" si="19">F24*$F$4+G24*$G$4+H24*$H$4</f>
        <v>269.81099999999998</v>
      </c>
    </row>
    <row r="25" spans="1:9" x14ac:dyDescent="0.35">
      <c r="A25" s="3" t="s">
        <v>50</v>
      </c>
      <c r="B25" s="7">
        <v>2</v>
      </c>
      <c r="C25" s="7">
        <v>1</v>
      </c>
      <c r="D25" s="7">
        <f t="shared" si="15"/>
        <v>2</v>
      </c>
      <c r="E25" s="7">
        <v>0</v>
      </c>
      <c r="F25" s="7">
        <f t="shared" ref="F25:F26" si="20">D25*E25</f>
        <v>0</v>
      </c>
      <c r="G25" s="7">
        <f t="shared" ref="G25:G26" si="21">F25*0.05</f>
        <v>0</v>
      </c>
      <c r="H25" s="7">
        <f t="shared" ref="H25:H26" si="22">F25*0.1</f>
        <v>0</v>
      </c>
      <c r="I25" s="19">
        <f t="shared" ref="I25:I26" si="23">F25*$F$4+G25*$G$4+H25*$H$4</f>
        <v>0</v>
      </c>
    </row>
    <row r="26" spans="1:9" ht="15.75" customHeight="1" x14ac:dyDescent="0.35">
      <c r="A26" s="3" t="s">
        <v>51</v>
      </c>
      <c r="B26" s="7">
        <v>2</v>
      </c>
      <c r="C26" s="7">
        <v>0.2</v>
      </c>
      <c r="D26" s="7">
        <f t="shared" si="15"/>
        <v>0.4</v>
      </c>
      <c r="E26" s="7">
        <v>0</v>
      </c>
      <c r="F26" s="7">
        <f t="shared" si="20"/>
        <v>0</v>
      </c>
      <c r="G26" s="7">
        <f t="shared" si="21"/>
        <v>0</v>
      </c>
      <c r="H26" s="7">
        <f t="shared" si="22"/>
        <v>0</v>
      </c>
      <c r="I26" s="19">
        <f t="shared" si="23"/>
        <v>0</v>
      </c>
    </row>
    <row r="27" spans="1:9" x14ac:dyDescent="0.35">
      <c r="A27" s="3" t="s">
        <v>52</v>
      </c>
      <c r="B27" s="7">
        <v>8</v>
      </c>
      <c r="C27" s="7">
        <v>1</v>
      </c>
      <c r="D27" s="7">
        <f t="shared" si="15"/>
        <v>8</v>
      </c>
      <c r="E27" s="7">
        <v>0</v>
      </c>
      <c r="F27" s="7">
        <f t="shared" ref="F27" si="24">D27*E27</f>
        <v>0</v>
      </c>
      <c r="G27" s="7">
        <f t="shared" ref="G27" si="25">F27*0.05</f>
        <v>0</v>
      </c>
      <c r="H27" s="7">
        <f t="shared" ref="H27" si="26">F27*0.1</f>
        <v>0</v>
      </c>
      <c r="I27" s="19">
        <f t="shared" ref="I27" si="27">F27*$F$4+G27*$G$4+H27*$H$4</f>
        <v>0</v>
      </c>
    </row>
    <row r="28" spans="1:9" ht="15.5" x14ac:dyDescent="0.35">
      <c r="A28" s="3" t="s">
        <v>53</v>
      </c>
      <c r="B28" s="4">
        <v>16</v>
      </c>
      <c r="C28" s="4">
        <v>2</v>
      </c>
      <c r="D28" s="4">
        <f t="shared" si="15"/>
        <v>32</v>
      </c>
      <c r="E28" s="4">
        <v>167</v>
      </c>
      <c r="F28" s="4">
        <f>D28*E28</f>
        <v>5344</v>
      </c>
      <c r="G28" s="12">
        <f>F28*0.05</f>
        <v>267.2</v>
      </c>
      <c r="H28" s="12">
        <f>F28*0.1</f>
        <v>534.4</v>
      </c>
      <c r="I28" s="6">
        <f>F28*$F$4+G28*$G$4+H28*$H$4</f>
        <v>720934.99199999997</v>
      </c>
    </row>
    <row r="29" spans="1:9" x14ac:dyDescent="0.35">
      <c r="A29" s="11" t="s">
        <v>38</v>
      </c>
      <c r="B29" s="3"/>
      <c r="C29" s="3"/>
      <c r="D29" s="3"/>
      <c r="E29" s="3"/>
      <c r="F29" s="39">
        <f>SUM(F10:H28)</f>
        <v>6339.95</v>
      </c>
      <c r="G29" s="40"/>
      <c r="H29" s="41"/>
      <c r="I29" s="14">
        <f>SUM(I10:I28)</f>
        <v>743734.02149999992</v>
      </c>
    </row>
    <row r="30" spans="1:9" x14ac:dyDescent="0.35">
      <c r="A30" s="3" t="s">
        <v>16</v>
      </c>
      <c r="B30" s="4"/>
      <c r="C30" s="4"/>
      <c r="D30" s="4"/>
      <c r="E30" s="4"/>
      <c r="F30" s="4"/>
      <c r="G30" s="4"/>
      <c r="H30" s="4"/>
      <c r="I30" s="5"/>
    </row>
    <row r="31" spans="1:9" ht="15.5" x14ac:dyDescent="0.35">
      <c r="A31" s="3" t="s">
        <v>102</v>
      </c>
      <c r="B31" s="45" t="s">
        <v>82</v>
      </c>
      <c r="C31" s="45"/>
      <c r="D31" s="4"/>
      <c r="E31" s="4"/>
      <c r="F31" s="4"/>
      <c r="G31" s="4"/>
      <c r="H31" s="4"/>
      <c r="I31" s="5"/>
    </row>
    <row r="32" spans="1:9" x14ac:dyDescent="0.35">
      <c r="A32" s="3" t="s">
        <v>17</v>
      </c>
      <c r="B32" s="45" t="s">
        <v>81</v>
      </c>
      <c r="C32" s="45"/>
      <c r="D32" s="4"/>
      <c r="E32" s="4"/>
      <c r="F32" s="4"/>
      <c r="G32" s="4"/>
      <c r="H32" s="4"/>
      <c r="I32" s="5"/>
    </row>
    <row r="33" spans="1:13" x14ac:dyDescent="0.35">
      <c r="A33" s="3" t="s">
        <v>18</v>
      </c>
      <c r="B33" s="45" t="s">
        <v>81</v>
      </c>
      <c r="C33" s="45"/>
      <c r="D33" s="4"/>
      <c r="E33" s="4"/>
      <c r="F33" s="4"/>
      <c r="G33" s="4"/>
      <c r="H33" s="4"/>
      <c r="I33" s="5"/>
    </row>
    <row r="34" spans="1:13" x14ac:dyDescent="0.35">
      <c r="A34" s="3" t="s">
        <v>19</v>
      </c>
      <c r="B34" s="45" t="s">
        <v>10</v>
      </c>
      <c r="C34" s="45"/>
      <c r="D34" s="4"/>
      <c r="E34" s="4"/>
      <c r="F34" s="4"/>
      <c r="G34" s="4"/>
      <c r="H34" s="4"/>
      <c r="I34" s="5"/>
    </row>
    <row r="35" spans="1:13" x14ac:dyDescent="0.35">
      <c r="A35" s="3" t="s">
        <v>20</v>
      </c>
      <c r="B35" s="4"/>
      <c r="C35" s="4"/>
      <c r="D35" s="4"/>
      <c r="E35" s="4"/>
      <c r="F35" s="4"/>
      <c r="G35" s="4"/>
      <c r="H35" s="4"/>
      <c r="I35" s="5"/>
    </row>
    <row r="36" spans="1:13" ht="15.5" x14ac:dyDescent="0.35">
      <c r="A36" s="3" t="s">
        <v>55</v>
      </c>
      <c r="B36" s="4">
        <v>1.5</v>
      </c>
      <c r="C36" s="4">
        <v>1</v>
      </c>
      <c r="D36" s="4">
        <f t="shared" ref="D36" si="28">B36*C36</f>
        <v>1.5</v>
      </c>
      <c r="E36" s="4">
        <v>167</v>
      </c>
      <c r="F36" s="4">
        <f t="shared" ref="F36" si="29">D36*E36</f>
        <v>250.5</v>
      </c>
      <c r="G36" s="33">
        <f t="shared" ref="G36" si="30">F36*0.05</f>
        <v>12.525</v>
      </c>
      <c r="H36" s="4">
        <f t="shared" ref="H36" si="31">F36*0.1</f>
        <v>25.05</v>
      </c>
      <c r="I36" s="6">
        <f>F36*$F$4+G36*$G$4+H36*$H$4</f>
        <v>33793.827749999997</v>
      </c>
    </row>
    <row r="37" spans="1:13" x14ac:dyDescent="0.35">
      <c r="A37" s="3" t="s">
        <v>21</v>
      </c>
      <c r="B37" s="4" t="s">
        <v>10</v>
      </c>
      <c r="C37" s="4"/>
      <c r="D37" s="4"/>
      <c r="E37" s="4"/>
      <c r="F37" s="4"/>
      <c r="G37" s="4"/>
      <c r="H37" s="4"/>
      <c r="I37" s="5"/>
    </row>
    <row r="38" spans="1:13" x14ac:dyDescent="0.35">
      <c r="A38" s="3" t="s">
        <v>22</v>
      </c>
      <c r="B38" s="4" t="s">
        <v>10</v>
      </c>
      <c r="C38" s="3"/>
      <c r="D38" s="3"/>
      <c r="E38" s="3"/>
      <c r="F38" s="3"/>
      <c r="G38" s="3"/>
      <c r="H38" s="3"/>
      <c r="I38" s="5"/>
    </row>
    <row r="39" spans="1:13" x14ac:dyDescent="0.35">
      <c r="A39" s="11" t="s">
        <v>39</v>
      </c>
      <c r="B39" s="3"/>
      <c r="C39" s="3"/>
      <c r="D39" s="3"/>
      <c r="E39" s="3"/>
      <c r="F39" s="39">
        <f>SUM(F36:H36)</f>
        <v>288.07499999999999</v>
      </c>
      <c r="G39" s="40"/>
      <c r="H39" s="41"/>
      <c r="I39" s="14">
        <f>SUM(I36:I36)</f>
        <v>33793.827749999997</v>
      </c>
    </row>
    <row r="40" spans="1:13" s="24" customFormat="1" ht="27.75" customHeight="1" x14ac:dyDescent="0.35">
      <c r="A40" s="22" t="s">
        <v>91</v>
      </c>
      <c r="B40" s="18"/>
      <c r="C40" s="18"/>
      <c r="D40" s="18"/>
      <c r="E40" s="18"/>
      <c r="F40" s="42">
        <f>ROUND(SUM(F39,F29),-1)</f>
        <v>6630</v>
      </c>
      <c r="G40" s="42"/>
      <c r="H40" s="42"/>
      <c r="I40" s="23">
        <f>ROUND(SUM(I29,I39),-3)</f>
        <v>778000</v>
      </c>
    </row>
    <row r="41" spans="1:13" s="24" customFormat="1" ht="15.5" x14ac:dyDescent="0.35">
      <c r="A41" s="25" t="s">
        <v>92</v>
      </c>
      <c r="B41" s="26"/>
      <c r="C41" s="26"/>
      <c r="D41" s="26"/>
      <c r="E41" s="26"/>
      <c r="F41" s="26"/>
      <c r="G41" s="26"/>
      <c r="H41" s="26"/>
      <c r="I41" s="27">
        <f>ROUND(108550,-3)</f>
        <v>109000</v>
      </c>
      <c r="L41" s="34">
        <f>F40/335</f>
        <v>19.791044776119403</v>
      </c>
      <c r="M41" s="24" t="s">
        <v>97</v>
      </c>
    </row>
    <row r="42" spans="1:13" s="24" customFormat="1" ht="15.5" x14ac:dyDescent="0.35">
      <c r="A42" s="25" t="s">
        <v>94</v>
      </c>
      <c r="B42" s="26"/>
      <c r="C42" s="26"/>
      <c r="D42" s="26"/>
      <c r="E42" s="26"/>
      <c r="F42" s="26"/>
      <c r="G42" s="26"/>
      <c r="H42" s="26"/>
      <c r="I42" s="35">
        <f>SUM(I40:I41)</f>
        <v>887000</v>
      </c>
    </row>
    <row r="43" spans="1:13" x14ac:dyDescent="0.35">
      <c r="A43" s="20"/>
      <c r="I43" s="21"/>
    </row>
    <row r="44" spans="1:13" x14ac:dyDescent="0.35">
      <c r="A44" s="1" t="s">
        <v>28</v>
      </c>
    </row>
    <row r="45" spans="1:13" ht="27" customHeight="1" x14ac:dyDescent="0.35">
      <c r="A45" s="46" t="s">
        <v>87</v>
      </c>
      <c r="B45" s="46"/>
      <c r="C45" s="46"/>
      <c r="D45" s="46"/>
      <c r="E45" s="46"/>
      <c r="F45" s="46"/>
      <c r="G45" s="46"/>
      <c r="H45" s="46"/>
      <c r="I45" s="46"/>
    </row>
    <row r="46" spans="1:13" ht="47.25" customHeight="1" x14ac:dyDescent="0.35">
      <c r="A46" s="38" t="s">
        <v>99</v>
      </c>
      <c r="B46" s="38"/>
      <c r="C46" s="38"/>
      <c r="D46" s="38"/>
      <c r="E46" s="38"/>
      <c r="F46" s="38"/>
      <c r="G46" s="38"/>
      <c r="H46" s="38"/>
      <c r="I46" s="38"/>
    </row>
    <row r="47" spans="1:13" ht="15" x14ac:dyDescent="0.35">
      <c r="A47" s="30" t="s">
        <v>90</v>
      </c>
    </row>
    <row r="48" spans="1:13" ht="15" x14ac:dyDescent="0.35">
      <c r="A48" s="15" t="s">
        <v>56</v>
      </c>
    </row>
    <row r="49" spans="1:1" ht="15" x14ac:dyDescent="0.35">
      <c r="A49" s="15" t="s">
        <v>57</v>
      </c>
    </row>
    <row r="50" spans="1:1" ht="15" x14ac:dyDescent="0.35">
      <c r="A50" s="15" t="s">
        <v>58</v>
      </c>
    </row>
    <row r="51" spans="1:1" ht="15" x14ac:dyDescent="0.35">
      <c r="A51" s="15" t="s">
        <v>59</v>
      </c>
    </row>
    <row r="52" spans="1:1" ht="15" x14ac:dyDescent="0.35">
      <c r="A52" s="15" t="s">
        <v>60</v>
      </c>
    </row>
    <row r="53" spans="1:1" ht="15" x14ac:dyDescent="0.35">
      <c r="A53" s="15" t="s">
        <v>61</v>
      </c>
    </row>
    <row r="54" spans="1:1" ht="15" x14ac:dyDescent="0.35">
      <c r="A54" s="15" t="s">
        <v>62</v>
      </c>
    </row>
    <row r="55" spans="1:1" ht="15" x14ac:dyDescent="0.35">
      <c r="A55" s="15" t="s">
        <v>84</v>
      </c>
    </row>
    <row r="56" spans="1:1" ht="15" x14ac:dyDescent="0.35">
      <c r="A56" s="15" t="s">
        <v>63</v>
      </c>
    </row>
    <row r="57" spans="1:1" ht="15" x14ac:dyDescent="0.35">
      <c r="A57" s="15" t="s">
        <v>64</v>
      </c>
    </row>
    <row r="58" spans="1:1" ht="15" x14ac:dyDescent="0.35">
      <c r="A58" s="30" t="s">
        <v>93</v>
      </c>
    </row>
  </sheetData>
  <mergeCells count="12">
    <mergeCell ref="A46:I46"/>
    <mergeCell ref="F39:H39"/>
    <mergeCell ref="F40:H40"/>
    <mergeCell ref="A5:A6"/>
    <mergeCell ref="F29:H29"/>
    <mergeCell ref="B32:C32"/>
    <mergeCell ref="B33:C33"/>
    <mergeCell ref="B34:C34"/>
    <mergeCell ref="B31:C31"/>
    <mergeCell ref="B18:C18"/>
    <mergeCell ref="B19:C19"/>
    <mergeCell ref="A45:I45"/>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topLeftCell="A17" zoomScaleNormal="100" workbookViewId="0">
      <selection activeCell="D32" sqref="D32"/>
    </sheetView>
  </sheetViews>
  <sheetFormatPr defaultRowHeight="14.5" x14ac:dyDescent="0.35"/>
  <cols>
    <col min="1" max="1" width="40" customWidth="1"/>
    <col min="2" max="9" width="12.81640625" customWidth="1"/>
  </cols>
  <sheetData>
    <row r="1" spans="1:9" ht="15.5" x14ac:dyDescent="0.35">
      <c r="A1" s="16" t="s">
        <v>65</v>
      </c>
    </row>
    <row r="4" spans="1:9" x14ac:dyDescent="0.35">
      <c r="F4">
        <v>50.72</v>
      </c>
      <c r="G4">
        <v>68.37</v>
      </c>
      <c r="H4">
        <v>27.46</v>
      </c>
    </row>
    <row r="5" spans="1:9" x14ac:dyDescent="0.35">
      <c r="A5" s="47" t="s">
        <v>0</v>
      </c>
      <c r="B5" s="2" t="s">
        <v>1</v>
      </c>
      <c r="C5" s="2" t="s">
        <v>30</v>
      </c>
      <c r="D5" s="2" t="s">
        <v>3</v>
      </c>
      <c r="E5" s="2" t="s">
        <v>4</v>
      </c>
      <c r="F5" s="2" t="s">
        <v>5</v>
      </c>
      <c r="G5" s="2" t="s">
        <v>6</v>
      </c>
      <c r="H5" s="2" t="s">
        <v>7</v>
      </c>
      <c r="I5" s="2" t="s">
        <v>8</v>
      </c>
    </row>
    <row r="6" spans="1:9" ht="65" x14ac:dyDescent="0.35">
      <c r="A6" s="48"/>
      <c r="B6" s="2" t="s">
        <v>29</v>
      </c>
      <c r="C6" s="2" t="s">
        <v>31</v>
      </c>
      <c r="D6" s="2" t="s">
        <v>33</v>
      </c>
      <c r="E6" s="2" t="s">
        <v>88</v>
      </c>
      <c r="F6" s="2" t="s">
        <v>34</v>
      </c>
      <c r="G6" s="2" t="s">
        <v>35</v>
      </c>
      <c r="H6" s="2" t="s">
        <v>36</v>
      </c>
      <c r="I6" s="2" t="s">
        <v>32</v>
      </c>
    </row>
    <row r="7" spans="1:9" x14ac:dyDescent="0.35">
      <c r="A7" s="10" t="s">
        <v>66</v>
      </c>
      <c r="B7" s="4"/>
      <c r="C7" s="4"/>
      <c r="D7" s="4"/>
      <c r="E7" s="4"/>
      <c r="F7" s="4"/>
      <c r="G7" s="4"/>
      <c r="H7" s="4"/>
      <c r="I7" s="5"/>
    </row>
    <row r="8" spans="1:9" x14ac:dyDescent="0.35">
      <c r="A8" s="10" t="s">
        <v>68</v>
      </c>
      <c r="B8" s="4">
        <v>40</v>
      </c>
      <c r="C8" s="4">
        <v>1</v>
      </c>
      <c r="D8" s="4">
        <f>B8*C8</f>
        <v>40</v>
      </c>
      <c r="E8" s="4">
        <v>0</v>
      </c>
      <c r="F8" s="4">
        <f>D8*E8</f>
        <v>0</v>
      </c>
      <c r="G8" s="4">
        <f>F8*0.05</f>
        <v>0</v>
      </c>
      <c r="H8" s="4">
        <f>F8*0.1</f>
        <v>0</v>
      </c>
      <c r="I8" s="19">
        <f>F8*$F$4+G8*$G$4+H8*$H$4</f>
        <v>0</v>
      </c>
    </row>
    <row r="9" spans="1:9" x14ac:dyDescent="0.35">
      <c r="A9" s="10" t="s">
        <v>67</v>
      </c>
      <c r="B9" s="7"/>
      <c r="C9" s="7"/>
      <c r="D9" s="7"/>
      <c r="E9" s="7"/>
      <c r="F9" s="7"/>
      <c r="G9" s="7"/>
      <c r="H9" s="7"/>
      <c r="I9" s="19"/>
    </row>
    <row r="10" spans="1:9" x14ac:dyDescent="0.35">
      <c r="A10" s="10" t="s">
        <v>68</v>
      </c>
      <c r="B10" s="4">
        <v>40</v>
      </c>
      <c r="C10" s="4">
        <v>0.2</v>
      </c>
      <c r="D10" s="4">
        <f t="shared" ref="D10:D20" si="0">B10*C10</f>
        <v>8</v>
      </c>
      <c r="E10" s="7">
        <v>0</v>
      </c>
      <c r="F10" s="4">
        <f t="shared" ref="F10:F20" si="1">D10*E10</f>
        <v>0</v>
      </c>
      <c r="G10" s="4">
        <f>F10*0.05</f>
        <v>0</v>
      </c>
      <c r="H10" s="4">
        <f t="shared" ref="H10:H20" si="2">F10*0.1</f>
        <v>0</v>
      </c>
      <c r="I10" s="19">
        <f t="shared" ref="I10:I20" si="3">F10*$F$4+G10*$G$4+H10*$H$4</f>
        <v>0</v>
      </c>
    </row>
    <row r="11" spans="1:9" x14ac:dyDescent="0.35">
      <c r="A11" s="10" t="s">
        <v>69</v>
      </c>
      <c r="B11" s="7"/>
      <c r="C11" s="7"/>
      <c r="D11" s="7"/>
      <c r="E11" s="13"/>
      <c r="F11" s="7"/>
      <c r="G11" s="7"/>
      <c r="H11" s="7"/>
      <c r="I11" s="19"/>
    </row>
    <row r="12" spans="1:9" x14ac:dyDescent="0.35">
      <c r="A12" s="10" t="s">
        <v>68</v>
      </c>
      <c r="B12" s="4"/>
      <c r="C12" s="4"/>
      <c r="D12" s="4"/>
      <c r="E12" s="13"/>
      <c r="F12" s="4"/>
      <c r="G12" s="4"/>
      <c r="H12" s="4"/>
      <c r="I12" s="19"/>
    </row>
    <row r="13" spans="1:9" ht="26" x14ac:dyDescent="0.35">
      <c r="A13" s="36" t="s">
        <v>70</v>
      </c>
      <c r="B13" s="7">
        <v>2</v>
      </c>
      <c r="C13" s="7">
        <v>1</v>
      </c>
      <c r="D13" s="7">
        <f t="shared" ref="D13:D18" si="4">B13*C13</f>
        <v>2</v>
      </c>
      <c r="E13" s="7">
        <v>0</v>
      </c>
      <c r="F13" s="7">
        <f t="shared" ref="F13:F18" si="5">D13*E13</f>
        <v>0</v>
      </c>
      <c r="G13" s="7">
        <f t="shared" ref="G13:G18" si="6">F13*0.05</f>
        <v>0</v>
      </c>
      <c r="H13" s="7">
        <f t="shared" ref="H13:H18" si="7">F13*0.1</f>
        <v>0</v>
      </c>
      <c r="I13" s="19">
        <f t="shared" ref="I13:I18" si="8">F13*$F$4+G13*$G$4+H13*$H$4</f>
        <v>0</v>
      </c>
    </row>
    <row r="14" spans="1:9" x14ac:dyDescent="0.35">
      <c r="A14" s="10" t="s">
        <v>71</v>
      </c>
      <c r="B14" s="7">
        <v>2</v>
      </c>
      <c r="C14" s="7">
        <v>1</v>
      </c>
      <c r="D14" s="7">
        <f t="shared" si="4"/>
        <v>2</v>
      </c>
      <c r="E14" s="7">
        <v>0</v>
      </c>
      <c r="F14" s="7">
        <f t="shared" si="5"/>
        <v>0</v>
      </c>
      <c r="G14" s="7">
        <f t="shared" si="6"/>
        <v>0</v>
      </c>
      <c r="H14" s="7">
        <f t="shared" si="7"/>
        <v>0</v>
      </c>
      <c r="I14" s="19">
        <f t="shared" si="8"/>
        <v>0</v>
      </c>
    </row>
    <row r="15" spans="1:9" x14ac:dyDescent="0.35">
      <c r="A15" s="10" t="s">
        <v>72</v>
      </c>
      <c r="B15" s="7">
        <v>2</v>
      </c>
      <c r="C15" s="7">
        <v>1</v>
      </c>
      <c r="D15" s="7">
        <f t="shared" si="4"/>
        <v>2</v>
      </c>
      <c r="E15" s="7">
        <v>0</v>
      </c>
      <c r="F15" s="7">
        <f t="shared" si="5"/>
        <v>0</v>
      </c>
      <c r="G15" s="7">
        <f t="shared" si="6"/>
        <v>0</v>
      </c>
      <c r="H15" s="7">
        <f t="shared" si="7"/>
        <v>0</v>
      </c>
      <c r="I15" s="19">
        <f t="shared" si="8"/>
        <v>0</v>
      </c>
    </row>
    <row r="16" spans="1:9" ht="15.5" x14ac:dyDescent="0.35">
      <c r="A16" s="10" t="s">
        <v>73</v>
      </c>
      <c r="B16" s="7">
        <v>2</v>
      </c>
      <c r="C16" s="7">
        <v>1</v>
      </c>
      <c r="D16" s="7">
        <f t="shared" si="4"/>
        <v>2</v>
      </c>
      <c r="E16" s="18">
        <v>1</v>
      </c>
      <c r="F16" s="7">
        <f t="shared" si="5"/>
        <v>2</v>
      </c>
      <c r="G16" s="7">
        <f t="shared" si="6"/>
        <v>0.1</v>
      </c>
      <c r="H16" s="7">
        <f t="shared" si="7"/>
        <v>0.2</v>
      </c>
      <c r="I16" s="6">
        <f t="shared" si="8"/>
        <v>113.76900000000001</v>
      </c>
    </row>
    <row r="17" spans="1:9" x14ac:dyDescent="0.35">
      <c r="A17" s="10" t="s">
        <v>74</v>
      </c>
      <c r="B17" s="7">
        <v>2</v>
      </c>
      <c r="C17" s="7">
        <v>1</v>
      </c>
      <c r="D17" s="7">
        <f t="shared" si="4"/>
        <v>2</v>
      </c>
      <c r="E17" s="7">
        <v>0</v>
      </c>
      <c r="F17" s="7">
        <f t="shared" si="5"/>
        <v>0</v>
      </c>
      <c r="G17" s="7">
        <f t="shared" si="6"/>
        <v>0</v>
      </c>
      <c r="H17" s="7">
        <f t="shared" si="7"/>
        <v>0</v>
      </c>
      <c r="I17" s="19">
        <f t="shared" si="8"/>
        <v>0</v>
      </c>
    </row>
    <row r="18" spans="1:9" ht="15.5" x14ac:dyDescent="0.35">
      <c r="A18" s="10" t="s">
        <v>75</v>
      </c>
      <c r="B18" s="7">
        <v>4</v>
      </c>
      <c r="C18" s="7">
        <v>1</v>
      </c>
      <c r="D18" s="7">
        <f t="shared" si="4"/>
        <v>4</v>
      </c>
      <c r="E18" s="7">
        <v>0</v>
      </c>
      <c r="F18" s="7">
        <f t="shared" si="5"/>
        <v>0</v>
      </c>
      <c r="G18" s="7">
        <f t="shared" si="6"/>
        <v>0</v>
      </c>
      <c r="H18" s="7">
        <f t="shared" si="7"/>
        <v>0</v>
      </c>
      <c r="I18" s="19">
        <f t="shared" si="8"/>
        <v>0</v>
      </c>
    </row>
    <row r="19" spans="1:9" ht="15.5" x14ac:dyDescent="0.35">
      <c r="A19" s="10" t="s">
        <v>76</v>
      </c>
      <c r="B19" s="4">
        <v>8</v>
      </c>
      <c r="C19" s="4">
        <v>1.2</v>
      </c>
      <c r="D19" s="4">
        <f t="shared" si="0"/>
        <v>9.6</v>
      </c>
      <c r="E19" s="7">
        <v>0</v>
      </c>
      <c r="F19" s="4">
        <f t="shared" si="1"/>
        <v>0</v>
      </c>
      <c r="G19" s="4">
        <f t="shared" ref="G19:G20" si="9">F19*0.05</f>
        <v>0</v>
      </c>
      <c r="H19" s="4">
        <f t="shared" si="2"/>
        <v>0</v>
      </c>
      <c r="I19" s="19">
        <f t="shared" si="3"/>
        <v>0</v>
      </c>
    </row>
    <row r="20" spans="1:9" ht="15.5" x14ac:dyDescent="0.35">
      <c r="A20" s="10" t="s">
        <v>77</v>
      </c>
      <c r="B20" s="4">
        <v>8</v>
      </c>
      <c r="C20" s="4">
        <v>2</v>
      </c>
      <c r="D20" s="4">
        <f t="shared" si="0"/>
        <v>16</v>
      </c>
      <c r="E20" s="7">
        <v>167</v>
      </c>
      <c r="F20" s="4">
        <f t="shared" si="1"/>
        <v>2672</v>
      </c>
      <c r="G20" s="4">
        <f t="shared" si="9"/>
        <v>133.6</v>
      </c>
      <c r="H20" s="4">
        <f t="shared" si="2"/>
        <v>267.2</v>
      </c>
      <c r="I20" s="6">
        <f t="shared" si="3"/>
        <v>151995.38399999999</v>
      </c>
    </row>
    <row r="21" spans="1:9" s="24" customFormat="1" ht="28" x14ac:dyDescent="0.35">
      <c r="A21" s="22" t="s">
        <v>95</v>
      </c>
      <c r="B21" s="18"/>
      <c r="C21" s="18"/>
      <c r="D21" s="18"/>
      <c r="E21" s="18"/>
      <c r="F21" s="49">
        <f>SUM(F8:H20)</f>
        <v>3075.1</v>
      </c>
      <c r="G21" s="49"/>
      <c r="H21" s="49"/>
      <c r="I21" s="31">
        <f>ROUND(SUM(I8:I20),-3)</f>
        <v>152000</v>
      </c>
    </row>
    <row r="23" spans="1:9" x14ac:dyDescent="0.35">
      <c r="A23" s="1" t="s">
        <v>37</v>
      </c>
    </row>
    <row r="24" spans="1:9" ht="16" x14ac:dyDescent="0.35">
      <c r="A24" s="9" t="s">
        <v>98</v>
      </c>
    </row>
    <row r="25" spans="1:9" ht="43.5" customHeight="1" x14ac:dyDescent="0.35">
      <c r="A25" s="50" t="s">
        <v>100</v>
      </c>
      <c r="B25" s="50"/>
      <c r="C25" s="50"/>
      <c r="D25" s="50"/>
      <c r="E25" s="50"/>
      <c r="F25" s="50"/>
      <c r="G25" s="50"/>
      <c r="H25" s="50"/>
      <c r="I25" s="50"/>
    </row>
    <row r="26" spans="1:9" ht="16" x14ac:dyDescent="0.35">
      <c r="A26" s="37" t="s">
        <v>101</v>
      </c>
      <c r="B26" s="24"/>
      <c r="C26" s="24"/>
      <c r="D26" s="24"/>
      <c r="E26" s="24"/>
      <c r="F26" s="24"/>
    </row>
    <row r="27" spans="1:9" ht="16" x14ac:dyDescent="0.35">
      <c r="A27" s="37" t="s">
        <v>78</v>
      </c>
      <c r="B27" s="24"/>
      <c r="C27" s="24"/>
      <c r="D27" s="24"/>
      <c r="E27" s="24"/>
      <c r="F27" s="24"/>
      <c r="I27" s="17"/>
    </row>
    <row r="28" spans="1:9" ht="16" x14ac:dyDescent="0.35">
      <c r="A28" s="9" t="s">
        <v>79</v>
      </c>
    </row>
    <row r="29" spans="1:9" ht="16" x14ac:dyDescent="0.35">
      <c r="A29" s="9" t="s">
        <v>80</v>
      </c>
    </row>
    <row r="30" spans="1:9" ht="16" x14ac:dyDescent="0.35">
      <c r="A30" s="32" t="s">
        <v>96</v>
      </c>
    </row>
  </sheetData>
  <mergeCells count="3">
    <mergeCell ref="A5:A6"/>
    <mergeCell ref="F21:H21"/>
    <mergeCell ref="A25:I2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3ED254CA8ACF42BC38E4C4654F1101" ma:contentTypeVersion="13" ma:contentTypeDescription="Create a new document." ma:contentTypeScope="" ma:versionID="c2543038e45b2f3413b5308dc5599e3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09a9333-2372-43c0-8c88-7482d0d1b77f" xmlns:ns6="99989e20-99e8-4e27-8e8c-531f68e85093" targetNamespace="http://schemas.microsoft.com/office/2006/metadata/properties" ma:root="true" ma:fieldsID="2918bd9feaf13603402fffd4945a7916" ns1:_="" ns2:_="" ns3:_="" ns4:_="" ns5:_="" ns6:_="">
    <xsd:import namespace="http://schemas.microsoft.com/sharepoint/v3"/>
    <xsd:import namespace="4ffa91fb-a0ff-4ac5-b2db-65c790d184a4"/>
    <xsd:import namespace="http://schemas.microsoft.com/sharepoint.v3"/>
    <xsd:import namespace="http://schemas.microsoft.com/sharepoint/v3/fields"/>
    <xsd:import namespace="009a9333-2372-43c0-8c88-7482d0d1b77f"/>
    <xsd:import namespace="99989e20-99e8-4e27-8e8c-531f68e8509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085d09f8-e969-4227-9941-00d9df14e2cd}" ma:internalName="TaxCatchAllLabel" ma:readOnly="true" ma:showField="CatchAllDataLabel" ma:web="99989e20-99e8-4e27-8e8c-531f68e8509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085d09f8-e969-4227-9941-00d9df14e2cd}" ma:internalName="TaxCatchAll" ma:showField="CatchAllData" ma:web="99989e20-99e8-4e27-8e8c-531f68e85093">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9a9333-2372-43c0-8c88-7482d0d1b77f"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989e20-99e8-4e27-8e8c-531f68e85093"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2020-11-02T17:58:14+00:00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D558582-F75B-4CCB-B457-712CDBA38B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09a9333-2372-43c0-8c88-7482d0d1b77f"/>
    <ds:schemaRef ds:uri="99989e20-99e8-4e27-8e8c-531f68e850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979426-858E-4D04-B5FF-AEEFF6646811}">
  <ds:schemaRefs>
    <ds:schemaRef ds:uri="http://www.w3.org/XML/1998/namespace"/>
    <ds:schemaRef ds:uri="http://purl.org/dc/term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10891bf2-5e0a-4bac-9ff4-419cd038180b"/>
    <ds:schemaRef ds:uri="http://schemas.microsoft.com/sharepoint/v3/fields"/>
    <ds:schemaRef ds:uri="http://schemas.microsoft.com/sharepoint/v3"/>
    <ds:schemaRef ds:uri="4ffa91fb-a0ff-4ac5-b2db-65c790d184a4"/>
    <ds:schemaRef ds:uri="http://schemas.microsoft.com/sharepoint.v3"/>
  </ds:schemaRefs>
</ds:datastoreItem>
</file>

<file path=customXml/itemProps3.xml><?xml version="1.0" encoding="utf-8"?>
<ds:datastoreItem xmlns:ds="http://schemas.openxmlformats.org/officeDocument/2006/customXml" ds:itemID="{D5F82650-DFA2-4A2D-9FFA-0880145AED2F}">
  <ds:schemaRefs>
    <ds:schemaRef ds:uri="http://schemas.microsoft.com/sharepoint/v3/contenttype/forms"/>
  </ds:schemaRefs>
</ds:datastoreItem>
</file>

<file path=customXml/itemProps4.xml><?xml version="1.0" encoding="utf-8"?>
<ds:datastoreItem xmlns:ds="http://schemas.openxmlformats.org/officeDocument/2006/customXml" ds:itemID="{5892160C-F100-4A70-BA77-683C0355B95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Wrigley, William</cp:lastModifiedBy>
  <dcterms:created xsi:type="dcterms:W3CDTF">2014-10-27T18:18:10Z</dcterms:created>
  <dcterms:modified xsi:type="dcterms:W3CDTF">2021-02-04T14:16:47Z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0x0101000C3ED254CA8ACF42BC38E4C4654F1101</vt:lpwstr>
  </property>
  <property fmtid="{D5CDD505-2E9C-101B-9397-08002B2CF9AE}" pid="3" name="TaxKeyword">
    <vt:lpwstr/>
  </property>
</Properties>
</file>