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9E9DE48A-0655-4865-86DE-C16BDB80B7EC}" xr6:coauthVersionLast="45" xr6:coauthVersionMax="45" xr10:uidLastSave="{00000000-0000-0000-0000-000000000000}"/>
  <bookViews>
    <workbookView xWindow="-110" yWindow="-110" windowWidth="19420" windowHeight="10420" xr2:uid="{00000000-000D-0000-FFFF-FFFF00000000}"/>
  </bookViews>
  <sheets>
    <sheet name="Table 1" sheetId="1" r:id="rId1"/>
    <sheet name="Table 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2" l="1"/>
  <c r="I42" i="1"/>
  <c r="I40" i="1"/>
  <c r="I36" i="1"/>
  <c r="I39" i="1"/>
  <c r="F39" i="1"/>
  <c r="I29" i="1"/>
  <c r="F29" i="1"/>
  <c r="I41" i="1" l="1"/>
  <c r="D18" i="2" l="1"/>
  <c r="F18" i="2" s="1"/>
  <c r="D17" i="2"/>
  <c r="F17" i="2" s="1"/>
  <c r="D16" i="2"/>
  <c r="F16" i="2" s="1"/>
  <c r="H16" i="2" s="1"/>
  <c r="D15" i="2"/>
  <c r="F15" i="2" s="1"/>
  <c r="D14" i="2"/>
  <c r="F14" i="2" s="1"/>
  <c r="D13" i="2"/>
  <c r="F13" i="2" s="1"/>
  <c r="D10" i="1"/>
  <c r="D12" i="1"/>
  <c r="G16" i="2" l="1"/>
  <c r="H18" i="2"/>
  <c r="G18" i="2"/>
  <c r="H14" i="2"/>
  <c r="G14" i="2"/>
  <c r="H15" i="2"/>
  <c r="G15" i="2"/>
  <c r="G13" i="2"/>
  <c r="I13" i="2" s="1"/>
  <c r="H13" i="2"/>
  <c r="H17" i="2"/>
  <c r="G17" i="2"/>
  <c r="I16" i="2"/>
  <c r="D24" i="1"/>
  <c r="D26" i="1"/>
  <c r="D25" i="1"/>
  <c r="D27" i="1"/>
  <c r="D17" i="1"/>
  <c r="F17" i="1" s="1"/>
  <c r="D16" i="1"/>
  <c r="F16" i="1" s="1"/>
  <c r="G16" i="1" s="1"/>
  <c r="D15" i="1"/>
  <c r="F15" i="1" s="1"/>
  <c r="H15" i="1" s="1"/>
  <c r="D14" i="1"/>
  <c r="F14" i="1" s="1"/>
  <c r="D20" i="2"/>
  <c r="D19" i="2"/>
  <c r="F19" i="2" s="1"/>
  <c r="D10" i="2"/>
  <c r="D8" i="2"/>
  <c r="F8" i="2" s="1"/>
  <c r="D36" i="1"/>
  <c r="D28" i="1"/>
  <c r="D23" i="1"/>
  <c r="D22" i="1"/>
  <c r="D21" i="1"/>
  <c r="F21" i="1" s="1"/>
  <c r="D13" i="1"/>
  <c r="F13" i="1" s="1"/>
  <c r="F12" i="1"/>
  <c r="F10" i="1"/>
  <c r="H10" i="1" s="1"/>
  <c r="I14" i="2" l="1"/>
  <c r="I17" i="2"/>
  <c r="I15" i="2"/>
  <c r="I18" i="2"/>
  <c r="F22" i="1"/>
  <c r="G22" i="1" s="1"/>
  <c r="F24" i="1"/>
  <c r="H24" i="1" s="1"/>
  <c r="F28" i="1"/>
  <c r="H28" i="1" s="1"/>
  <c r="F27" i="1"/>
  <c r="G27" i="1" s="1"/>
  <c r="G15" i="1"/>
  <c r="I15" i="1" s="1"/>
  <c r="H14" i="1"/>
  <c r="G14" i="1"/>
  <c r="I14" i="1" s="1"/>
  <c r="G17" i="1"/>
  <c r="H17" i="1"/>
  <c r="H16" i="1"/>
  <c r="I16" i="1" s="1"/>
  <c r="F10" i="2"/>
  <c r="G10" i="2" s="1"/>
  <c r="F36" i="1"/>
  <c r="F20" i="2"/>
  <c r="G20" i="2" s="1"/>
  <c r="H8" i="2"/>
  <c r="G8" i="2"/>
  <c r="H19" i="2"/>
  <c r="G19" i="2"/>
  <c r="F23" i="1"/>
  <c r="H23" i="1" s="1"/>
  <c r="G10" i="1"/>
  <c r="H21" i="1"/>
  <c r="G21" i="1"/>
  <c r="H13" i="1"/>
  <c r="G13" i="1"/>
  <c r="H12" i="1"/>
  <c r="G12" i="1"/>
  <c r="H22" i="1"/>
  <c r="I22" i="1" s="1"/>
  <c r="I17" i="1" l="1"/>
  <c r="G28" i="1"/>
  <c r="I28" i="1" s="1"/>
  <c r="G24" i="1"/>
  <c r="I24" i="1" s="1"/>
  <c r="H10" i="2"/>
  <c r="I10" i="2" s="1"/>
  <c r="F25" i="1"/>
  <c r="H25" i="1" s="1"/>
  <c r="F26" i="1"/>
  <c r="H27" i="1"/>
  <c r="I27" i="1" s="1"/>
  <c r="H36" i="1"/>
  <c r="G36" i="1"/>
  <c r="G23" i="1"/>
  <c r="I23" i="1" s="1"/>
  <c r="I10" i="1"/>
  <c r="I8" i="2"/>
  <c r="H20" i="2"/>
  <c r="I20" i="2" s="1"/>
  <c r="I19" i="2"/>
  <c r="I21" i="1"/>
  <c r="I12" i="1"/>
  <c r="I13" i="1"/>
  <c r="I21" i="2" l="1"/>
  <c r="G25" i="1"/>
  <c r="I25" i="1" s="1"/>
  <c r="H26" i="1"/>
  <c r="G26" i="1"/>
  <c r="I26" i="1" s="1"/>
  <c r="F40" i="1" l="1"/>
  <c r="L41" i="1" s="1"/>
</calcChain>
</file>

<file path=xl/sharedStrings.xml><?xml version="1.0" encoding="utf-8"?>
<sst xmlns="http://schemas.openxmlformats.org/spreadsheetml/2006/main" count="121" uniqueCount="103">
  <si>
    <t>Burden item</t>
  </si>
  <si>
    <t>(A)</t>
  </si>
  <si>
    <t>Technical person-hours per occurrence</t>
  </si>
  <si>
    <t>(C)</t>
  </si>
  <si>
    <t>(D)</t>
  </si>
  <si>
    <t>(E)</t>
  </si>
  <si>
    <t>(F)</t>
  </si>
  <si>
    <t>(G)</t>
  </si>
  <si>
    <t>(H)</t>
  </si>
  <si>
    <t>1.  Applications</t>
  </si>
  <si>
    <t>N/A</t>
  </si>
  <si>
    <t>2.  Survey and Studies</t>
  </si>
  <si>
    <t xml:space="preserve">3.  Reporting Requirements </t>
  </si>
  <si>
    <t xml:space="preserve">  C.  Create Information</t>
  </si>
  <si>
    <t xml:space="preserve">  D.  Gather existing information</t>
  </si>
  <si>
    <t xml:space="preserve">  E.  Write report</t>
  </si>
  <si>
    <t xml:space="preserve"> 4.  Recordkeeping requirements </t>
  </si>
  <si>
    <t xml:space="preserve">  B.  Plan activities</t>
  </si>
  <si>
    <t xml:space="preserve">  C.  Implement activities</t>
  </si>
  <si>
    <t xml:space="preserve">  D.  Develop record system</t>
  </si>
  <si>
    <t xml:space="preserve">  E.  Time to enter information</t>
  </si>
  <si>
    <t xml:space="preserve">  F.  Train to train personnel</t>
  </si>
  <si>
    <t xml:space="preserve">  G.  Audits</t>
  </si>
  <si>
    <t>No. of occurrences per respondent per year</t>
  </si>
  <si>
    <t>Technical person-hours per respondent per year
(C=AxB)</t>
  </si>
  <si>
    <t>Technical person-hours per year
(E=CxD)</t>
  </si>
  <si>
    <t>Management person-hours per year
(Ex0.05)</t>
  </si>
  <si>
    <t>Clerical person-hours per year
(Ex0.1)</t>
  </si>
  <si>
    <t>Assumptions:</t>
  </si>
  <si>
    <t>Technical person hours per occurrence</t>
  </si>
  <si>
    <t>(B)</t>
  </si>
  <si>
    <t>Number of occurrences per year</t>
  </si>
  <si>
    <r>
      <t>Total Cost, per year</t>
    </r>
    <r>
      <rPr>
        <b/>
        <vertAlign val="superscript"/>
        <sz val="10"/>
        <color theme="1"/>
        <rFont val="Times New Roman"/>
        <family val="1"/>
      </rPr>
      <t>b</t>
    </r>
  </si>
  <si>
    <t>Technical person hours per plant per year
(C=AxB)</t>
  </si>
  <si>
    <t>Technical hours per year
(E=CxD)</t>
  </si>
  <si>
    <t>Management hours per year
(F=0.05xE)</t>
  </si>
  <si>
    <t>Clerical hours per year
(G=0.1xE)</t>
  </si>
  <si>
    <r>
      <t>Assumptions</t>
    </r>
    <r>
      <rPr>
        <sz val="10"/>
        <color theme="1"/>
        <rFont val="Times New Roman"/>
        <family val="1"/>
      </rPr>
      <t>:</t>
    </r>
  </si>
  <si>
    <t>Subtotal for Reporting Requirements</t>
  </si>
  <si>
    <t>Subtotal for Recordkeeping Requirements</t>
  </si>
  <si>
    <t>Table 1:  Annual Respondent Burden and Cost - NSPS for Calciners and Dryers in Mineral Industries (40 CFR Part 60, Subpart UUU) (Renewal)</t>
  </si>
  <si>
    <t xml:space="preserve">  B.  Required Activities</t>
  </si>
  <si>
    <r>
      <t xml:space="preserve">     Initial performance test </t>
    </r>
    <r>
      <rPr>
        <vertAlign val="superscript"/>
        <sz val="10"/>
        <color theme="1"/>
        <rFont val="Times New Roman"/>
        <family val="1"/>
      </rPr>
      <t>d</t>
    </r>
  </si>
  <si>
    <r>
      <t xml:space="preserve">     Scrubber demonstration </t>
    </r>
    <r>
      <rPr>
        <vertAlign val="superscript"/>
        <sz val="10"/>
        <color theme="1"/>
        <rFont val="Times New Roman"/>
        <family val="1"/>
      </rPr>
      <t>f</t>
    </r>
  </si>
  <si>
    <r>
      <t xml:space="preserve">     Reference Method 9 text </t>
    </r>
    <r>
      <rPr>
        <vertAlign val="superscript"/>
        <sz val="10"/>
        <color theme="1"/>
        <rFont val="Times New Roman"/>
        <family val="1"/>
      </rPr>
      <t>g,h</t>
    </r>
  </si>
  <si>
    <r>
      <t xml:space="preserve">     Re-calibration of continuous opacity monitors (COM) </t>
    </r>
    <r>
      <rPr>
        <vertAlign val="superscript"/>
        <sz val="10"/>
        <color theme="1"/>
        <rFont val="Times New Roman"/>
        <family val="1"/>
      </rPr>
      <t>i</t>
    </r>
  </si>
  <si>
    <r>
      <t xml:space="preserve">     Re-calibration of scrubber </t>
    </r>
    <r>
      <rPr>
        <vertAlign val="superscript"/>
        <sz val="10"/>
        <color theme="1"/>
        <rFont val="Times New Roman"/>
        <family val="1"/>
      </rPr>
      <t>i,j</t>
    </r>
  </si>
  <si>
    <t xml:space="preserve">     Notification of construction/reconstruction or modification</t>
  </si>
  <si>
    <t xml:space="preserve">     Notification of demonstration of CMS</t>
  </si>
  <si>
    <t xml:space="preserve">     Notification of actual startup</t>
  </si>
  <si>
    <t xml:space="preserve">     Notification of initial performance test </t>
  </si>
  <si>
    <t xml:space="preserve">     Notification of repeat performance test</t>
  </si>
  <si>
    <t xml:space="preserve">     Performance test report</t>
  </si>
  <si>
    <r>
      <t xml:space="preserve">     Semiannual reports </t>
    </r>
    <r>
      <rPr>
        <vertAlign val="superscript"/>
        <sz val="10"/>
        <color theme="1"/>
        <rFont val="Times New Roman"/>
        <family val="1"/>
      </rPr>
      <t>l</t>
    </r>
  </si>
  <si>
    <r>
      <t xml:space="preserve">     Notification of physical or operation change </t>
    </r>
    <r>
      <rPr>
        <vertAlign val="superscript"/>
        <sz val="10"/>
        <color theme="1"/>
        <rFont val="Times New Roman"/>
        <family val="1"/>
      </rPr>
      <t>k</t>
    </r>
  </si>
  <si>
    <r>
      <t xml:space="preserve">     Records of startup, shutdowns, malfunctions </t>
    </r>
    <r>
      <rPr>
        <vertAlign val="superscript"/>
        <sz val="10"/>
        <color theme="1"/>
        <rFont val="Times New Roman"/>
        <family val="1"/>
      </rPr>
      <t>m</t>
    </r>
  </si>
  <si>
    <r>
      <t>d</t>
    </r>
    <r>
      <rPr>
        <sz val="9"/>
        <color theme="1"/>
        <rFont val="Times New Roman"/>
        <family val="1"/>
      </rPr>
      <t xml:space="preserve">  We have assumed that it will take 330 hours to complete a performance test.</t>
    </r>
  </si>
  <si>
    <r>
      <t>e</t>
    </r>
    <r>
      <rPr>
        <sz val="9"/>
        <color theme="1"/>
        <rFont val="Times New Roman"/>
        <family val="1"/>
      </rPr>
      <t xml:space="preserve">  We have assumed that 20 percent of new respondents will have to conduct a CMS demonstration.</t>
    </r>
  </si>
  <si>
    <r>
      <t>f</t>
    </r>
    <r>
      <rPr>
        <sz val="9"/>
        <color theme="1"/>
        <rFont val="Times New Roman"/>
        <family val="1"/>
      </rPr>
      <t xml:space="preserve">  We have assumed that 20 percent of new respondents will take two hours to conduct a scrubber demonstration.</t>
    </r>
  </si>
  <si>
    <r>
      <t>g</t>
    </r>
    <r>
      <rPr>
        <sz val="9"/>
        <color theme="1"/>
        <rFont val="Times New Roman"/>
        <family val="1"/>
      </rPr>
      <t xml:space="preserve">  We have assumed that 80 percent of new respondents will conduct a reference Method 9 test.</t>
    </r>
  </si>
  <si>
    <r>
      <t xml:space="preserve">h </t>
    </r>
    <r>
      <rPr>
        <sz val="9"/>
        <color theme="1"/>
        <rFont val="Times New Roman"/>
        <family val="1"/>
      </rPr>
      <t xml:space="preserve"> It will take respondents 18 hours to conduct a reference Method 9 test.</t>
    </r>
  </si>
  <si>
    <r>
      <t xml:space="preserve">i </t>
    </r>
    <r>
      <rPr>
        <sz val="9"/>
        <color theme="1"/>
        <rFont val="Times New Roman"/>
        <family val="1"/>
      </rPr>
      <t xml:space="preserve"> It will take 4 hours to re-calibrate either the COM or the scrubber.</t>
    </r>
  </si>
  <si>
    <r>
      <t>j</t>
    </r>
    <r>
      <rPr>
        <sz val="9"/>
        <color theme="1"/>
        <rFont val="Times New Roman"/>
        <family val="1"/>
      </rPr>
      <t xml:space="preserve">  We have assumed that 20 percent of new respondents will re-calibrate the scrubber.</t>
    </r>
  </si>
  <si>
    <r>
      <t xml:space="preserve">l </t>
    </r>
    <r>
      <rPr>
        <sz val="9"/>
        <color theme="1"/>
        <rFont val="Times New Roman"/>
        <family val="1"/>
      </rPr>
      <t xml:space="preserve"> We have assumed that it will take 16 hours for each respondent to complete the semiannual report of exceedances.</t>
    </r>
  </si>
  <si>
    <r>
      <t>m</t>
    </r>
    <r>
      <rPr>
        <sz val="9"/>
        <color theme="1"/>
        <rFont val="Times New Roman"/>
        <family val="1"/>
      </rPr>
      <t xml:space="preserve">  It will take each respondent 1.5 hours to record SSM information.</t>
    </r>
  </si>
  <si>
    <t>Table 2:  Average Annual EPA Burden - NSPS for Calciners and Dryers in Mineral Industries (40 CFR Part 60, Subpart UUU) (Renewal)</t>
  </si>
  <si>
    <t>Initial performance tests</t>
  </si>
  <si>
    <t>Repeat performance tests</t>
  </si>
  <si>
    <t xml:space="preserve">   New or modified facility</t>
  </si>
  <si>
    <t>Report review</t>
  </si>
  <si>
    <t xml:space="preserve">   Modification of construction/reconstruction or modification</t>
  </si>
  <si>
    <t xml:space="preserve">   Notification of actual startup</t>
  </si>
  <si>
    <t xml:space="preserve">   Notification of demonstration of CMS</t>
  </si>
  <si>
    <r>
      <t xml:space="preserve">   Notification of physical or operational change </t>
    </r>
    <r>
      <rPr>
        <vertAlign val="superscript"/>
        <sz val="10"/>
        <color theme="1"/>
        <rFont val="Times New Roman"/>
        <family val="1"/>
      </rPr>
      <t>c</t>
    </r>
  </si>
  <si>
    <t xml:space="preserve">   Notification of initial performance test</t>
  </si>
  <si>
    <r>
      <t xml:space="preserve">   Review demonstration of CMS </t>
    </r>
    <r>
      <rPr>
        <vertAlign val="superscript"/>
        <sz val="10"/>
        <color theme="1"/>
        <rFont val="Times New Roman"/>
        <family val="1"/>
      </rPr>
      <t>d</t>
    </r>
  </si>
  <si>
    <r>
      <t xml:space="preserve">   Review test results </t>
    </r>
    <r>
      <rPr>
        <vertAlign val="superscript"/>
        <sz val="10"/>
        <color theme="1"/>
        <rFont val="Times New Roman"/>
        <family val="1"/>
      </rPr>
      <t>e</t>
    </r>
  </si>
  <si>
    <r>
      <t xml:space="preserve">   Review of semiannual report of exceedances </t>
    </r>
    <r>
      <rPr>
        <vertAlign val="superscript"/>
        <sz val="10"/>
        <color theme="1"/>
        <rFont val="Times New Roman"/>
        <family val="1"/>
      </rPr>
      <t>f</t>
    </r>
  </si>
  <si>
    <r>
      <t>d</t>
    </r>
    <r>
      <rPr>
        <sz val="10"/>
        <color theme="1"/>
        <rFont val="Times New Roman"/>
        <family val="1"/>
      </rPr>
      <t xml:space="preserve">  We have assumed that it will take four hours to review the CMS demonstration report.</t>
    </r>
  </si>
  <si>
    <r>
      <t>e</t>
    </r>
    <r>
      <rPr>
        <sz val="10"/>
        <color theme="1"/>
        <rFont val="Times New Roman"/>
        <family val="1"/>
      </rPr>
      <t xml:space="preserve">  We have assumed that it will take eight hours to review the performance test results.</t>
    </r>
  </si>
  <si>
    <r>
      <t>f</t>
    </r>
    <r>
      <rPr>
        <sz val="10"/>
        <color theme="1"/>
        <rFont val="Times New Roman"/>
        <family val="1"/>
      </rPr>
      <t xml:space="preserve">  It will take eight hours to review semiannual report of exceedances.</t>
    </r>
  </si>
  <si>
    <t>See 3B</t>
  </si>
  <si>
    <t>See 3A</t>
  </si>
  <si>
    <r>
      <t xml:space="preserve">     Repeat performance test </t>
    </r>
    <r>
      <rPr>
        <vertAlign val="superscript"/>
        <sz val="10"/>
        <color theme="1"/>
        <rFont val="Times New Roman"/>
        <family val="1"/>
      </rPr>
      <t>e</t>
    </r>
  </si>
  <si>
    <r>
      <t>k</t>
    </r>
    <r>
      <rPr>
        <sz val="9"/>
        <color theme="1"/>
        <rFont val="Times New Roman"/>
        <family val="1"/>
      </rPr>
      <t xml:space="preserve">  We have assumed that one respondent will notify the Agency regarding a physical or operational change.</t>
    </r>
  </si>
  <si>
    <r>
      <t>Total Cost per year</t>
    </r>
    <r>
      <rPr>
        <b/>
        <vertAlign val="superscript"/>
        <sz val="10"/>
        <color theme="1"/>
        <rFont val="Times New Roman"/>
        <family val="1"/>
      </rPr>
      <t>b</t>
    </r>
  </si>
  <si>
    <r>
      <t>Respondents per year</t>
    </r>
    <r>
      <rPr>
        <b/>
        <vertAlign val="superscript"/>
        <sz val="10"/>
        <color theme="1"/>
        <rFont val="Times New Roman"/>
        <family val="1"/>
      </rPr>
      <t>a</t>
    </r>
  </si>
  <si>
    <r>
      <rPr>
        <vertAlign val="superscript"/>
        <sz val="10"/>
        <color theme="1"/>
        <rFont val="Times New Roman"/>
        <family val="1"/>
      </rPr>
      <t>a</t>
    </r>
    <r>
      <rPr>
        <sz val="10"/>
        <color theme="1"/>
        <rFont val="Times New Roman"/>
        <family val="1"/>
      </rPr>
      <t xml:space="preserve">  We have assumed that the average number of respondents that will be subject to the rule over the three-year period of this ICR will be 167.  It is estimated that no additional respondents will become subject to the regulation in the next three years.</t>
    </r>
  </si>
  <si>
    <r>
      <t>Plants per  year</t>
    </r>
    <r>
      <rPr>
        <b/>
        <vertAlign val="superscript"/>
        <sz val="10"/>
        <color theme="1"/>
        <rFont val="Times New Roman"/>
        <family val="1"/>
      </rPr>
      <t>a</t>
    </r>
  </si>
  <si>
    <r>
      <t xml:space="preserve">  A.  Familiarization with Regulatory Requirements </t>
    </r>
    <r>
      <rPr>
        <vertAlign val="superscript"/>
        <sz val="10"/>
        <color theme="1"/>
        <rFont val="Times New Roman"/>
        <family val="1"/>
      </rPr>
      <t>c</t>
    </r>
  </si>
  <si>
    <r>
      <t>c</t>
    </r>
    <r>
      <rPr>
        <sz val="9"/>
        <color theme="1"/>
        <rFont val="Times New Roman"/>
        <family val="1"/>
      </rPr>
      <t xml:space="preserve">  We assume that each respondent will have to familiarize with the regulatory requirements each year. </t>
    </r>
  </si>
  <si>
    <r>
      <t>TOTAL LABOR  BURDEN AND COST (rounded)</t>
    </r>
    <r>
      <rPr>
        <b/>
        <vertAlign val="superscript"/>
        <sz val="10"/>
        <color theme="1"/>
        <rFont val="Times New Roman"/>
        <family val="1"/>
      </rPr>
      <t>n</t>
    </r>
  </si>
  <si>
    <r>
      <t xml:space="preserve">TOTAL CAPITAL AND O&amp;M COST (rounded) </t>
    </r>
    <r>
      <rPr>
        <b/>
        <vertAlign val="superscript"/>
        <sz val="10"/>
        <color rgb="FF000000"/>
        <rFont val="Times New Roman"/>
        <family val="1"/>
      </rPr>
      <t>n</t>
    </r>
  </si>
  <si>
    <r>
      <t>n</t>
    </r>
    <r>
      <rPr>
        <sz val="9"/>
        <color theme="1"/>
        <rFont val="Times New Roman"/>
        <family val="1"/>
      </rPr>
      <t xml:space="preserve">  Totals have been rounded to 3 significant figures. Figures may not add exactly due to rounding.</t>
    </r>
  </si>
  <si>
    <r>
      <t xml:space="preserve">GRAND TOTAL (rounded) </t>
    </r>
    <r>
      <rPr>
        <b/>
        <vertAlign val="superscript"/>
        <sz val="10"/>
        <color rgb="FF000000"/>
        <rFont val="Times New Roman"/>
        <family val="1"/>
      </rPr>
      <t>n</t>
    </r>
  </si>
  <si>
    <r>
      <t>TOTAL LABOR BURDEN AND COST (rounded)</t>
    </r>
    <r>
      <rPr>
        <b/>
        <vertAlign val="superscript"/>
        <sz val="10"/>
        <color theme="1"/>
        <rFont val="Times New Roman"/>
        <family val="1"/>
      </rPr>
      <t>g</t>
    </r>
  </si>
  <si>
    <r>
      <rPr>
        <vertAlign val="superscript"/>
        <sz val="10"/>
        <color rgb="FF000000"/>
        <rFont val="Times New Roman"/>
        <family val="1"/>
      </rPr>
      <t xml:space="preserve">g </t>
    </r>
    <r>
      <rPr>
        <sz val="10"/>
        <color rgb="FF000000"/>
        <rFont val="Times New Roman"/>
        <family val="1"/>
      </rPr>
      <t>Totals have been rounded to 3 significant figures. Figures may not add exactly due to rounding.</t>
    </r>
  </si>
  <si>
    <t>hr / response</t>
  </si>
  <si>
    <r>
      <t>a</t>
    </r>
    <r>
      <rPr>
        <sz val="10"/>
        <color theme="1"/>
        <rFont val="Times New Roman"/>
        <family val="1"/>
      </rPr>
      <t xml:space="preserve">  We have assumed that the average number of respondents that will be subject to the rule over the three-year period of this ICR will be 167.  It is estimated that no additional respondents will become subject to the regulation in the next three years.</t>
    </r>
  </si>
  <si>
    <r>
      <t>b</t>
    </r>
    <r>
      <rPr>
        <sz val="10"/>
        <color theme="1"/>
        <rFont val="Times New Roman"/>
        <family val="1"/>
      </rPr>
      <t xml:space="preserve">  This ICR uses the following labor rates:  $148.45 per hour for Executive, Administrative, and Managerial labor; $121.46 per hour for Technical labor, and $60.23 per hour for Clerical labor.  These rates are from the United States Department of Labor, Bureau of Labor Statistics, March 2020, “Table 2. Civilian Workers, by occupational and industry group.”  The rates are from column 1, “Total Compensation.”  The rates have been increased by 110 percent to account for the benefit packages available to those employed by private industry.</t>
    </r>
  </si>
  <si>
    <r>
      <t>b</t>
    </r>
    <r>
      <rPr>
        <sz val="10"/>
        <rFont val="Times New Roman"/>
        <family val="1"/>
      </rPr>
      <t xml:space="preserve">  This cost is based on the following hourly labor rates, increased by 60% to account for the benefit packages available to government employees: $68.37 for Managerial (GS-13, Step 5, $42.73+60%), $50.72 for Technical (GS-12, Step 1, $31.70 + 60%) and $27.46 Clerical (GS-6, Step 3, $17.16 + 60%).  These rates are from the Office of Personnel Management (OPM) “2020 General Schedule” which excludes locality rates of pay.</t>
    </r>
  </si>
  <si>
    <r>
      <t>c</t>
    </r>
    <r>
      <rPr>
        <sz val="10"/>
        <color theme="1"/>
        <rFont val="Times New Roman"/>
        <family val="1"/>
      </rPr>
      <t xml:space="preserve">  We have assumed that one respondent will submit a notification of physical or operational change.</t>
    </r>
  </si>
  <si>
    <r>
      <t xml:space="preserve">  A.  Familiarization with Regulatory Requirements</t>
    </r>
    <r>
      <rPr>
        <vertAlign val="superscript"/>
        <sz val="10"/>
        <color theme="1"/>
        <rFont val="Times New Roman"/>
        <family val="1"/>
      </rPr>
      <t xml:space="preserve"> 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</si>
</sst>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0.0"/>
  </numFmts>
  <fonts count="16" x14ac:knownFonts="1">
    <font>
      <sz val="11"/>
      <color theme="1"/>
      <name val="Calibri"/>
      <family val="2"/>
      <scheme val="minor"/>
    </font>
    <font>
      <b/>
      <sz val="10"/>
      <color rgb="FF000000"/>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vertAlign val="superscript"/>
      <sz val="10"/>
      <color theme="1"/>
      <name val="Times New Roman"/>
      <family val="1"/>
    </font>
    <font>
      <b/>
      <i/>
      <sz val="10"/>
      <color theme="1"/>
      <name val="Times New Roman"/>
      <family val="1"/>
    </font>
    <font>
      <vertAlign val="superscript"/>
      <sz val="9"/>
      <color theme="1"/>
      <name val="Times New Roman"/>
      <family val="1"/>
    </font>
    <font>
      <sz val="9"/>
      <color theme="1"/>
      <name val="Times New Roman"/>
      <family val="1"/>
    </font>
    <font>
      <vertAlign val="superscript"/>
      <sz val="10"/>
      <name val="Times New Roman"/>
      <family val="1"/>
    </font>
    <font>
      <sz val="10"/>
      <name val="Times New Roman"/>
      <family val="1"/>
    </font>
    <font>
      <sz val="11"/>
      <color theme="1"/>
      <name val="Calibri"/>
      <family val="2"/>
      <scheme val="minor"/>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51">
    <xf numFmtId="0" fontId="0" fillId="0" borderId="0" xfId="0"/>
    <xf numFmtId="0" fontId="3" fillId="0" borderId="0" xfId="0" applyFont="1"/>
    <xf numFmtId="0" fontId="3" fillId="0" borderId="1" xfId="0" applyFont="1" applyBorder="1" applyAlignment="1">
      <alignment horizontal="center" vertical="top" wrapText="1"/>
    </xf>
    <xf numFmtId="0" fontId="5" fillId="0" borderId="1" xfId="0" applyFont="1" applyBorder="1" applyAlignment="1">
      <alignment horizontal="left" vertical="top" wrapText="1" indent="1"/>
    </xf>
    <xf numFmtId="0" fontId="5" fillId="0" borderId="1" xfId="0" applyFont="1" applyBorder="1" applyAlignment="1">
      <alignment horizontal="center" vertical="top" wrapText="1"/>
    </xf>
    <xf numFmtId="0" fontId="5" fillId="0" borderId="1" xfId="0" applyFont="1" applyBorder="1" applyAlignment="1">
      <alignment horizontal="right" vertical="top" wrapText="1" indent="1"/>
    </xf>
    <xf numFmtId="8" fontId="5" fillId="0" borderId="1" xfId="0" applyNumberFormat="1" applyFont="1" applyBorder="1" applyAlignment="1">
      <alignment horizontal="right" vertical="top" wrapText="1" indent="1"/>
    </xf>
    <xf numFmtId="0" fontId="5" fillId="0" borderId="1" xfId="0" applyFont="1" applyBorder="1" applyAlignment="1">
      <alignment horizontal="center" vertical="top" wrapText="1"/>
    </xf>
    <xf numFmtId="0" fontId="2" fillId="0" borderId="0" xfId="0" applyFont="1"/>
    <xf numFmtId="0" fontId="6" fillId="0" borderId="0" xfId="0" applyFont="1"/>
    <xf numFmtId="0" fontId="5" fillId="0" borderId="1" xfId="0" applyFont="1" applyBorder="1" applyAlignment="1">
      <alignment horizontal="justify" vertical="top" wrapText="1"/>
    </xf>
    <xf numFmtId="0" fontId="7" fillId="0" borderId="1" xfId="0" applyFont="1" applyBorder="1" applyAlignment="1">
      <alignment horizontal="left" vertical="top" wrapText="1" indent="1"/>
    </xf>
    <xf numFmtId="164" fontId="5" fillId="0" borderId="1" xfId="0" applyNumberFormat="1" applyFont="1" applyBorder="1" applyAlignment="1">
      <alignment horizontal="center" vertical="top" wrapText="1"/>
    </xf>
    <xf numFmtId="1" fontId="5" fillId="0" borderId="1" xfId="0" applyNumberFormat="1" applyFont="1" applyBorder="1" applyAlignment="1">
      <alignment horizontal="center" vertical="top" wrapText="1"/>
    </xf>
    <xf numFmtId="6" fontId="7" fillId="0" borderId="1" xfId="0" applyNumberFormat="1" applyFont="1" applyBorder="1" applyAlignment="1">
      <alignment horizontal="right" vertical="top" wrapText="1" indent="1"/>
    </xf>
    <xf numFmtId="0" fontId="8" fillId="0" borderId="0" xfId="0" applyFont="1"/>
    <xf numFmtId="0" fontId="2" fillId="0" borderId="0" xfId="0" applyFont="1" applyAlignment="1"/>
    <xf numFmtId="2" fontId="0" fillId="0" borderId="0" xfId="0" applyNumberFormat="1"/>
    <xf numFmtId="0" fontId="5" fillId="0" borderId="1" xfId="0" applyFont="1" applyFill="1" applyBorder="1" applyAlignment="1">
      <alignment horizontal="center" vertical="top" wrapText="1"/>
    </xf>
    <xf numFmtId="6" fontId="5" fillId="0" borderId="1" xfId="0" applyNumberFormat="1" applyFont="1" applyBorder="1" applyAlignment="1">
      <alignment horizontal="right" vertical="top" wrapText="1" indent="1"/>
    </xf>
    <xf numFmtId="0" fontId="1" fillId="0" borderId="0" xfId="0" applyFont="1"/>
    <xf numFmtId="42" fontId="0" fillId="0" borderId="0" xfId="1" applyNumberFormat="1" applyFont="1"/>
    <xf numFmtId="0" fontId="3" fillId="0" borderId="1" xfId="0" applyFont="1" applyFill="1" applyBorder="1" applyAlignment="1">
      <alignment horizontal="left" vertical="top" wrapText="1" indent="1"/>
    </xf>
    <xf numFmtId="6" fontId="7" fillId="0" borderId="1" xfId="0" applyNumberFormat="1" applyFont="1" applyFill="1" applyBorder="1" applyAlignment="1">
      <alignment wrapText="1"/>
    </xf>
    <xf numFmtId="0" fontId="0" fillId="0" borderId="0" xfId="0" applyFill="1"/>
    <xf numFmtId="0" fontId="1" fillId="0" borderId="1" xfId="0" applyFont="1" applyFill="1" applyBorder="1" applyAlignment="1">
      <alignment horizontal="left" indent="1"/>
    </xf>
    <xf numFmtId="0" fontId="0" fillId="0" borderId="1" xfId="0" applyFill="1" applyBorder="1"/>
    <xf numFmtId="42" fontId="7" fillId="0" borderId="1" xfId="1" applyNumberFormat="1" applyFont="1" applyFill="1" applyBorder="1"/>
    <xf numFmtId="1" fontId="5" fillId="0" borderId="1" xfId="0" applyNumberFormat="1" applyFont="1" applyFill="1" applyBorder="1" applyAlignment="1">
      <alignment horizontal="center" vertical="top" wrapText="1"/>
    </xf>
    <xf numFmtId="0" fontId="5" fillId="0" borderId="1" xfId="0" applyFont="1" applyFill="1" applyBorder="1" applyAlignment="1">
      <alignment horizontal="left" vertical="top" wrapText="1" indent="1"/>
    </xf>
    <xf numFmtId="0" fontId="8" fillId="0" borderId="0" xfId="0" applyFont="1" applyFill="1"/>
    <xf numFmtId="6" fontId="7" fillId="0" borderId="1" xfId="0" applyNumberFormat="1" applyFont="1" applyFill="1" applyBorder="1" applyAlignment="1">
      <alignment horizontal="right" vertical="top" wrapText="1" indent="1"/>
    </xf>
    <xf numFmtId="0" fontId="14" fillId="0" borderId="0" xfId="0" applyFont="1" applyFill="1"/>
    <xf numFmtId="2" fontId="5" fillId="0" borderId="1" xfId="0" applyNumberFormat="1" applyFont="1" applyBorder="1" applyAlignment="1">
      <alignment horizontal="center" vertical="top" wrapText="1"/>
    </xf>
    <xf numFmtId="1" fontId="0" fillId="0" borderId="0" xfId="0" applyNumberFormat="1" applyFill="1"/>
    <xf numFmtId="6" fontId="7" fillId="0" borderId="1" xfId="1" applyNumberFormat="1" applyFont="1" applyFill="1" applyBorder="1"/>
    <xf numFmtId="0" fontId="5" fillId="0" borderId="1" xfId="0" applyFont="1" applyBorder="1" applyAlignment="1">
      <alignment horizontal="left" vertical="top" wrapText="1"/>
    </xf>
    <xf numFmtId="0" fontId="6" fillId="0" borderId="0" xfId="0" applyFont="1" applyFill="1"/>
    <xf numFmtId="0" fontId="6" fillId="0" borderId="0" xfId="0" applyFont="1" applyAlignment="1">
      <alignment horizontal="left" wrapText="1"/>
    </xf>
    <xf numFmtId="3" fontId="7" fillId="0" borderId="4" xfId="0" applyNumberFormat="1" applyFont="1" applyBorder="1" applyAlignment="1">
      <alignment horizontal="center" vertical="top" wrapText="1"/>
    </xf>
    <xf numFmtId="3" fontId="7" fillId="0" borderId="5" xfId="0" applyNumberFormat="1" applyFont="1" applyBorder="1" applyAlignment="1">
      <alignment horizontal="center" vertical="top" wrapText="1"/>
    </xf>
    <xf numFmtId="3" fontId="7" fillId="0" borderId="6" xfId="0" applyNumberFormat="1" applyFont="1" applyBorder="1" applyAlignment="1">
      <alignment horizontal="center" vertical="top" wrapText="1"/>
    </xf>
    <xf numFmtId="3" fontId="7" fillId="0" borderId="1" xfId="0" applyNumberFormat="1" applyFont="1" applyFill="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5" fillId="0" borderId="1" xfId="0" applyFont="1" applyBorder="1" applyAlignment="1">
      <alignment horizontal="center" vertical="top" wrapText="1"/>
    </xf>
    <xf numFmtId="0" fontId="5" fillId="0" borderId="0" xfId="0" applyFont="1" applyAlignment="1">
      <alignment horizontal="left" wrapText="1"/>
    </xf>
    <xf numFmtId="0" fontId="3" fillId="0" borderId="2" xfId="0" applyFont="1" applyBorder="1" applyAlignment="1">
      <alignment horizontal="center" wrapText="1"/>
    </xf>
    <xf numFmtId="0" fontId="3" fillId="0" borderId="3" xfId="0" applyFont="1" applyBorder="1" applyAlignment="1">
      <alignment horizontal="center" wrapText="1"/>
    </xf>
    <xf numFmtId="3" fontId="7" fillId="0" borderId="1" xfId="0" applyNumberFormat="1" applyFont="1" applyFill="1" applyBorder="1" applyAlignment="1">
      <alignment horizontal="center" vertical="top" wrapText="1"/>
    </xf>
    <xf numFmtId="0" fontId="10" fillId="0" borderId="0" xfId="0" applyFont="1" applyAlignment="1">
      <alignment horizontal="lef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8"/>
  <sheetViews>
    <sheetView tabSelected="1" zoomScaleNormal="100" workbookViewId="0">
      <selection activeCell="A36" sqref="A36"/>
    </sheetView>
  </sheetViews>
  <sheetFormatPr defaultRowHeight="14.5" x14ac:dyDescent="0.35"/>
  <cols>
    <col min="1" max="1" width="42.54296875" customWidth="1"/>
    <col min="2" max="8" width="13.7265625" customWidth="1"/>
    <col min="9" max="9" width="17.453125" customWidth="1"/>
  </cols>
  <sheetData>
    <row r="1" spans="1:9" ht="15.5" x14ac:dyDescent="0.35">
      <c r="A1" s="8" t="s">
        <v>40</v>
      </c>
    </row>
    <row r="4" spans="1:9" x14ac:dyDescent="0.35">
      <c r="F4">
        <v>121.46</v>
      </c>
      <c r="G4">
        <v>148.44999999999999</v>
      </c>
      <c r="H4">
        <v>60.23</v>
      </c>
    </row>
    <row r="5" spans="1:9" x14ac:dyDescent="0.35">
      <c r="A5" s="43" t="s">
        <v>0</v>
      </c>
      <c r="B5" s="2" t="s">
        <v>1</v>
      </c>
      <c r="C5" s="2" t="s">
        <v>30</v>
      </c>
      <c r="D5" s="2" t="s">
        <v>3</v>
      </c>
      <c r="E5" s="2" t="s">
        <v>4</v>
      </c>
      <c r="F5" s="2" t="s">
        <v>5</v>
      </c>
      <c r="G5" s="2" t="s">
        <v>6</v>
      </c>
      <c r="H5" s="2" t="s">
        <v>7</v>
      </c>
      <c r="I5" s="2" t="s">
        <v>8</v>
      </c>
    </row>
    <row r="6" spans="1:9" ht="65" x14ac:dyDescent="0.35">
      <c r="A6" s="44"/>
      <c r="B6" s="2" t="s">
        <v>2</v>
      </c>
      <c r="C6" s="2" t="s">
        <v>23</v>
      </c>
      <c r="D6" s="2" t="s">
        <v>24</v>
      </c>
      <c r="E6" s="2" t="s">
        <v>86</v>
      </c>
      <c r="F6" s="2" t="s">
        <v>25</v>
      </c>
      <c r="G6" s="2" t="s">
        <v>26</v>
      </c>
      <c r="H6" s="2" t="s">
        <v>27</v>
      </c>
      <c r="I6" s="2" t="s">
        <v>85</v>
      </c>
    </row>
    <row r="7" spans="1:9" x14ac:dyDescent="0.35">
      <c r="A7" s="3" t="s">
        <v>9</v>
      </c>
      <c r="B7" s="4" t="s">
        <v>10</v>
      </c>
      <c r="C7" s="4"/>
      <c r="D7" s="4"/>
      <c r="E7" s="4"/>
      <c r="F7" s="4"/>
      <c r="G7" s="5"/>
      <c r="H7" s="5"/>
      <c r="I7" s="5"/>
    </row>
    <row r="8" spans="1:9" x14ac:dyDescent="0.35">
      <c r="A8" s="3" t="s">
        <v>11</v>
      </c>
      <c r="B8" s="4" t="s">
        <v>10</v>
      </c>
      <c r="C8" s="4"/>
      <c r="D8" s="4"/>
      <c r="E8" s="4"/>
      <c r="F8" s="4"/>
      <c r="G8" s="5"/>
      <c r="H8" s="5"/>
      <c r="I8" s="5"/>
    </row>
    <row r="9" spans="1:9" x14ac:dyDescent="0.35">
      <c r="A9" s="3" t="s">
        <v>12</v>
      </c>
      <c r="B9" s="4"/>
      <c r="C9" s="4"/>
      <c r="D9" s="4"/>
      <c r="E9" s="4"/>
      <c r="F9" s="4"/>
      <c r="G9" s="5"/>
      <c r="H9" s="5"/>
      <c r="I9" s="5"/>
    </row>
    <row r="10" spans="1:9" ht="15.5" x14ac:dyDescent="0.35">
      <c r="A10" s="29" t="s">
        <v>89</v>
      </c>
      <c r="B10" s="4">
        <v>1</v>
      </c>
      <c r="C10" s="4">
        <v>1</v>
      </c>
      <c r="D10" s="4">
        <f>B10*C10</f>
        <v>1</v>
      </c>
      <c r="E10" s="4">
        <v>167</v>
      </c>
      <c r="F10" s="4">
        <f>D10*E10</f>
        <v>167</v>
      </c>
      <c r="G10" s="4">
        <f>F10*0.05</f>
        <v>8.35</v>
      </c>
      <c r="H10" s="12">
        <f>F10*0.1</f>
        <v>16.7</v>
      </c>
      <c r="I10" s="6">
        <f>F10*$F$4+G10*$G$4+H10*$H$4</f>
        <v>22529.218499999999</v>
      </c>
    </row>
    <row r="11" spans="1:9" x14ac:dyDescent="0.35">
      <c r="A11" s="3" t="s">
        <v>41</v>
      </c>
      <c r="B11" s="4"/>
      <c r="C11" s="4"/>
      <c r="D11" s="4"/>
      <c r="E11" s="4"/>
      <c r="F11" s="4"/>
      <c r="G11" s="4"/>
      <c r="H11" s="4"/>
      <c r="I11" s="5"/>
    </row>
    <row r="12" spans="1:9" ht="15.5" x14ac:dyDescent="0.35">
      <c r="A12" s="3" t="s">
        <v>42</v>
      </c>
      <c r="B12" s="4">
        <v>330</v>
      </c>
      <c r="C12" s="4">
        <v>1</v>
      </c>
      <c r="D12" s="4">
        <f t="shared" ref="D12:D13" si="0">B12*C12</f>
        <v>330</v>
      </c>
      <c r="E12" s="7">
        <v>0</v>
      </c>
      <c r="F12" s="4">
        <f t="shared" ref="F12:F13" si="1">D12*E12</f>
        <v>0</v>
      </c>
      <c r="G12" s="4">
        <f t="shared" ref="G12:G13" si="2">F12*0.05</f>
        <v>0</v>
      </c>
      <c r="H12" s="4">
        <f t="shared" ref="H12:H13" si="3">F12*0.1</f>
        <v>0</v>
      </c>
      <c r="I12" s="19">
        <f t="shared" ref="I12:I13" si="4">F12*$F$4+G12*$G$4+H12*$H$4</f>
        <v>0</v>
      </c>
    </row>
    <row r="13" spans="1:9" ht="15.5" x14ac:dyDescent="0.35">
      <c r="A13" s="3" t="s">
        <v>83</v>
      </c>
      <c r="B13" s="4">
        <v>330</v>
      </c>
      <c r="C13" s="18">
        <v>1</v>
      </c>
      <c r="D13" s="13">
        <f t="shared" si="0"/>
        <v>330</v>
      </c>
      <c r="E13" s="7">
        <v>0</v>
      </c>
      <c r="F13" s="4">
        <f t="shared" si="1"/>
        <v>0</v>
      </c>
      <c r="G13" s="4">
        <f t="shared" si="2"/>
        <v>0</v>
      </c>
      <c r="H13" s="4">
        <f t="shared" si="3"/>
        <v>0</v>
      </c>
      <c r="I13" s="19">
        <f t="shared" si="4"/>
        <v>0</v>
      </c>
    </row>
    <row r="14" spans="1:9" ht="15.5" x14ac:dyDescent="0.35">
      <c r="A14" s="3" t="s">
        <v>43</v>
      </c>
      <c r="B14" s="7">
        <v>2</v>
      </c>
      <c r="C14" s="7">
        <v>1</v>
      </c>
      <c r="D14" s="7">
        <f t="shared" ref="D14:D17" si="5">B14*C14</f>
        <v>2</v>
      </c>
      <c r="E14" s="7">
        <v>0</v>
      </c>
      <c r="F14" s="7">
        <f t="shared" ref="F14:F17" si="6">D14*E14</f>
        <v>0</v>
      </c>
      <c r="G14" s="7">
        <f t="shared" ref="G14:G17" si="7">F14*0.05</f>
        <v>0</v>
      </c>
      <c r="H14" s="7">
        <f t="shared" ref="H14:H17" si="8">F14*0.1</f>
        <v>0</v>
      </c>
      <c r="I14" s="19">
        <f t="shared" ref="I14:I17" si="9">F14*$F$4+G14*$G$4+H14*$H$4</f>
        <v>0</v>
      </c>
    </row>
    <row r="15" spans="1:9" ht="15.5" x14ac:dyDescent="0.35">
      <c r="A15" s="3" t="s">
        <v>44</v>
      </c>
      <c r="B15" s="7">
        <v>18</v>
      </c>
      <c r="C15" s="7">
        <v>1</v>
      </c>
      <c r="D15" s="7">
        <f t="shared" si="5"/>
        <v>18</v>
      </c>
      <c r="E15" s="7">
        <v>0</v>
      </c>
      <c r="F15" s="7">
        <f t="shared" si="6"/>
        <v>0</v>
      </c>
      <c r="G15" s="7">
        <f t="shared" si="7"/>
        <v>0</v>
      </c>
      <c r="H15" s="7">
        <f t="shared" si="8"/>
        <v>0</v>
      </c>
      <c r="I15" s="19">
        <f t="shared" si="9"/>
        <v>0</v>
      </c>
    </row>
    <row r="16" spans="1:9" ht="28.5" x14ac:dyDescent="0.35">
      <c r="A16" s="3" t="s">
        <v>45</v>
      </c>
      <c r="B16" s="7">
        <v>4</v>
      </c>
      <c r="C16" s="7">
        <v>2</v>
      </c>
      <c r="D16" s="7">
        <f t="shared" si="5"/>
        <v>8</v>
      </c>
      <c r="E16" s="7">
        <v>0</v>
      </c>
      <c r="F16" s="7">
        <f t="shared" si="6"/>
        <v>0</v>
      </c>
      <c r="G16" s="7">
        <f t="shared" si="7"/>
        <v>0</v>
      </c>
      <c r="H16" s="7">
        <f t="shared" si="8"/>
        <v>0</v>
      </c>
      <c r="I16" s="19">
        <f t="shared" si="9"/>
        <v>0</v>
      </c>
    </row>
    <row r="17" spans="1:9" ht="15.5" x14ac:dyDescent="0.35">
      <c r="A17" s="3" t="s">
        <v>46</v>
      </c>
      <c r="B17" s="7">
        <v>4</v>
      </c>
      <c r="C17" s="7">
        <v>2</v>
      </c>
      <c r="D17" s="7">
        <f t="shared" si="5"/>
        <v>8</v>
      </c>
      <c r="E17" s="7">
        <v>0</v>
      </c>
      <c r="F17" s="7">
        <f t="shared" si="6"/>
        <v>0</v>
      </c>
      <c r="G17" s="7">
        <f t="shared" si="7"/>
        <v>0</v>
      </c>
      <c r="H17" s="7">
        <f t="shared" si="8"/>
        <v>0</v>
      </c>
      <c r="I17" s="19">
        <f t="shared" si="9"/>
        <v>0</v>
      </c>
    </row>
    <row r="18" spans="1:9" x14ac:dyDescent="0.35">
      <c r="A18" s="3" t="s">
        <v>13</v>
      </c>
      <c r="B18" s="45" t="s">
        <v>81</v>
      </c>
      <c r="C18" s="45"/>
      <c r="D18" s="4"/>
      <c r="E18" s="4"/>
      <c r="F18" s="4"/>
      <c r="G18" s="4"/>
      <c r="H18" s="4"/>
      <c r="I18" s="19"/>
    </row>
    <row r="19" spans="1:9" x14ac:dyDescent="0.35">
      <c r="A19" s="3" t="s">
        <v>14</v>
      </c>
      <c r="B19" s="45" t="s">
        <v>81</v>
      </c>
      <c r="C19" s="45"/>
      <c r="D19" s="4"/>
      <c r="E19" s="4"/>
      <c r="F19" s="4"/>
      <c r="G19" s="4"/>
      <c r="H19" s="4"/>
      <c r="I19" s="19"/>
    </row>
    <row r="20" spans="1:9" x14ac:dyDescent="0.35">
      <c r="A20" s="3" t="s">
        <v>15</v>
      </c>
      <c r="B20" s="4"/>
      <c r="C20" s="4"/>
      <c r="D20" s="4"/>
      <c r="E20" s="4"/>
      <c r="F20" s="4"/>
      <c r="G20" s="4"/>
      <c r="H20" s="4"/>
      <c r="I20" s="19"/>
    </row>
    <row r="21" spans="1:9" ht="26" x14ac:dyDescent="0.35">
      <c r="A21" s="3" t="s">
        <v>47</v>
      </c>
      <c r="B21" s="4">
        <v>2</v>
      </c>
      <c r="C21" s="4">
        <v>1</v>
      </c>
      <c r="D21" s="4">
        <f t="shared" ref="D21:D22" si="10">B21*C21</f>
        <v>2</v>
      </c>
      <c r="E21" s="7">
        <v>0</v>
      </c>
      <c r="F21" s="4">
        <f t="shared" ref="F21:F23" si="11">D21*E21</f>
        <v>0</v>
      </c>
      <c r="G21" s="4">
        <f t="shared" ref="G21:G23" si="12">F21*0.05</f>
        <v>0</v>
      </c>
      <c r="H21" s="4">
        <f t="shared" ref="H21:H23" si="13">F21*0.1</f>
        <v>0</v>
      </c>
      <c r="I21" s="19">
        <f t="shared" ref="I21:I23" si="14">F21*$F$4+G21*$G$4+H21*$H$4</f>
        <v>0</v>
      </c>
    </row>
    <row r="22" spans="1:9" x14ac:dyDescent="0.35">
      <c r="A22" s="3" t="s">
        <v>49</v>
      </c>
      <c r="B22" s="4">
        <v>2</v>
      </c>
      <c r="C22" s="4">
        <v>1</v>
      </c>
      <c r="D22" s="4">
        <f t="shared" si="10"/>
        <v>2</v>
      </c>
      <c r="E22" s="7">
        <v>0</v>
      </c>
      <c r="F22" s="28">
        <f t="shared" si="11"/>
        <v>0</v>
      </c>
      <c r="G22" s="4">
        <f t="shared" si="12"/>
        <v>0</v>
      </c>
      <c r="H22" s="4">
        <f t="shared" si="13"/>
        <v>0</v>
      </c>
      <c r="I22" s="19">
        <f t="shared" si="14"/>
        <v>0</v>
      </c>
    </row>
    <row r="23" spans="1:9" x14ac:dyDescent="0.35">
      <c r="A23" s="3" t="s">
        <v>48</v>
      </c>
      <c r="B23" s="4">
        <v>2</v>
      </c>
      <c r="C23" s="4">
        <v>1</v>
      </c>
      <c r="D23" s="4">
        <f t="shared" ref="D23:D28" si="15">B23*C23</f>
        <v>2</v>
      </c>
      <c r="E23" s="7">
        <v>0</v>
      </c>
      <c r="F23" s="4">
        <f t="shared" si="11"/>
        <v>0</v>
      </c>
      <c r="G23" s="4">
        <f t="shared" si="12"/>
        <v>0</v>
      </c>
      <c r="H23" s="4">
        <f t="shared" si="13"/>
        <v>0</v>
      </c>
      <c r="I23" s="19">
        <f t="shared" si="14"/>
        <v>0</v>
      </c>
    </row>
    <row r="24" spans="1:9" ht="15.5" x14ac:dyDescent="0.35">
      <c r="A24" s="3" t="s">
        <v>54</v>
      </c>
      <c r="B24" s="7">
        <v>2</v>
      </c>
      <c r="C24" s="7">
        <v>1</v>
      </c>
      <c r="D24" s="7">
        <f t="shared" si="15"/>
        <v>2</v>
      </c>
      <c r="E24" s="18">
        <v>1</v>
      </c>
      <c r="F24" s="7">
        <f t="shared" ref="F24" si="16">D24*E24</f>
        <v>2</v>
      </c>
      <c r="G24" s="7">
        <f t="shared" ref="G24" si="17">F24*0.05</f>
        <v>0.1</v>
      </c>
      <c r="H24" s="7">
        <f t="shared" ref="H24" si="18">F24*0.1</f>
        <v>0.2</v>
      </c>
      <c r="I24" s="6">
        <f t="shared" ref="I24" si="19">F24*$F$4+G24*$G$4+H24*$H$4</f>
        <v>269.81099999999998</v>
      </c>
    </row>
    <row r="25" spans="1:9" x14ac:dyDescent="0.35">
      <c r="A25" s="3" t="s">
        <v>50</v>
      </c>
      <c r="B25" s="7">
        <v>2</v>
      </c>
      <c r="C25" s="7">
        <v>1</v>
      </c>
      <c r="D25" s="7">
        <f t="shared" si="15"/>
        <v>2</v>
      </c>
      <c r="E25" s="7">
        <v>0</v>
      </c>
      <c r="F25" s="7">
        <f t="shared" ref="F25:F26" si="20">D25*E25</f>
        <v>0</v>
      </c>
      <c r="G25" s="7">
        <f t="shared" ref="G25:G26" si="21">F25*0.05</f>
        <v>0</v>
      </c>
      <c r="H25" s="7">
        <f t="shared" ref="H25:H26" si="22">F25*0.1</f>
        <v>0</v>
      </c>
      <c r="I25" s="19">
        <f t="shared" ref="I25:I26" si="23">F25*$F$4+G25*$G$4+H25*$H$4</f>
        <v>0</v>
      </c>
    </row>
    <row r="26" spans="1:9" ht="15.75" customHeight="1" x14ac:dyDescent="0.35">
      <c r="A26" s="3" t="s">
        <v>51</v>
      </c>
      <c r="B26" s="7">
        <v>2</v>
      </c>
      <c r="C26" s="7">
        <v>0.2</v>
      </c>
      <c r="D26" s="7">
        <f t="shared" si="15"/>
        <v>0.4</v>
      </c>
      <c r="E26" s="7">
        <v>0</v>
      </c>
      <c r="F26" s="7">
        <f t="shared" si="20"/>
        <v>0</v>
      </c>
      <c r="G26" s="7">
        <f t="shared" si="21"/>
        <v>0</v>
      </c>
      <c r="H26" s="7">
        <f t="shared" si="22"/>
        <v>0</v>
      </c>
      <c r="I26" s="19">
        <f t="shared" si="23"/>
        <v>0</v>
      </c>
    </row>
    <row r="27" spans="1:9" x14ac:dyDescent="0.35">
      <c r="A27" s="3" t="s">
        <v>52</v>
      </c>
      <c r="B27" s="7">
        <v>8</v>
      </c>
      <c r="C27" s="7">
        <v>1</v>
      </c>
      <c r="D27" s="7">
        <f t="shared" si="15"/>
        <v>8</v>
      </c>
      <c r="E27" s="7">
        <v>0</v>
      </c>
      <c r="F27" s="7">
        <f t="shared" ref="F27" si="24">D27*E27</f>
        <v>0</v>
      </c>
      <c r="G27" s="7">
        <f t="shared" ref="G27" si="25">F27*0.05</f>
        <v>0</v>
      </c>
      <c r="H27" s="7">
        <f t="shared" ref="H27" si="26">F27*0.1</f>
        <v>0</v>
      </c>
      <c r="I27" s="19">
        <f t="shared" ref="I27" si="27">F27*$F$4+G27*$G$4+H27*$H$4</f>
        <v>0</v>
      </c>
    </row>
    <row r="28" spans="1:9" ht="15.5" x14ac:dyDescent="0.35">
      <c r="A28" s="3" t="s">
        <v>53</v>
      </c>
      <c r="B28" s="4">
        <v>16</v>
      </c>
      <c r="C28" s="4">
        <v>2</v>
      </c>
      <c r="D28" s="4">
        <f t="shared" si="15"/>
        <v>32</v>
      </c>
      <c r="E28" s="4">
        <v>167</v>
      </c>
      <c r="F28" s="4">
        <f>D28*E28</f>
        <v>5344</v>
      </c>
      <c r="G28" s="12">
        <f>F28*0.05</f>
        <v>267.2</v>
      </c>
      <c r="H28" s="12">
        <f>F28*0.1</f>
        <v>534.4</v>
      </c>
      <c r="I28" s="6">
        <f>F28*$F$4+G28*$G$4+H28*$H$4</f>
        <v>720934.99199999997</v>
      </c>
    </row>
    <row r="29" spans="1:9" x14ac:dyDescent="0.35">
      <c r="A29" s="11" t="s">
        <v>38</v>
      </c>
      <c r="B29" s="3"/>
      <c r="C29" s="3"/>
      <c r="D29" s="3"/>
      <c r="E29" s="3"/>
      <c r="F29" s="39">
        <f>SUM(F10:H28)</f>
        <v>6339.95</v>
      </c>
      <c r="G29" s="40"/>
      <c r="H29" s="41"/>
      <c r="I29" s="14">
        <f>SUM(I10:I28)</f>
        <v>743734.02149999992</v>
      </c>
    </row>
    <row r="30" spans="1:9" x14ac:dyDescent="0.35">
      <c r="A30" s="3" t="s">
        <v>16</v>
      </c>
      <c r="B30" s="4"/>
      <c r="C30" s="4"/>
      <c r="D30" s="4"/>
      <c r="E30" s="4"/>
      <c r="F30" s="4"/>
      <c r="G30" s="4"/>
      <c r="H30" s="4"/>
      <c r="I30" s="5"/>
    </row>
    <row r="31" spans="1:9" ht="15.5" x14ac:dyDescent="0.35">
      <c r="A31" s="3" t="s">
        <v>102</v>
      </c>
      <c r="B31" s="45" t="s">
        <v>82</v>
      </c>
      <c r="C31" s="45"/>
      <c r="D31" s="4"/>
      <c r="E31" s="4"/>
      <c r="F31" s="4"/>
      <c r="G31" s="4"/>
      <c r="H31" s="4"/>
      <c r="I31" s="5"/>
    </row>
    <row r="32" spans="1:9" x14ac:dyDescent="0.35">
      <c r="A32" s="3" t="s">
        <v>17</v>
      </c>
      <c r="B32" s="45" t="s">
        <v>81</v>
      </c>
      <c r="C32" s="45"/>
      <c r="D32" s="4"/>
      <c r="E32" s="4"/>
      <c r="F32" s="4"/>
      <c r="G32" s="4"/>
      <c r="H32" s="4"/>
      <c r="I32" s="5"/>
    </row>
    <row r="33" spans="1:13" x14ac:dyDescent="0.35">
      <c r="A33" s="3" t="s">
        <v>18</v>
      </c>
      <c r="B33" s="45" t="s">
        <v>81</v>
      </c>
      <c r="C33" s="45"/>
      <c r="D33" s="4"/>
      <c r="E33" s="4"/>
      <c r="F33" s="4"/>
      <c r="G33" s="4"/>
      <c r="H33" s="4"/>
      <c r="I33" s="5"/>
    </row>
    <row r="34" spans="1:13" x14ac:dyDescent="0.35">
      <c r="A34" s="3" t="s">
        <v>19</v>
      </c>
      <c r="B34" s="45" t="s">
        <v>10</v>
      </c>
      <c r="C34" s="45"/>
      <c r="D34" s="4"/>
      <c r="E34" s="4"/>
      <c r="F34" s="4"/>
      <c r="G34" s="4"/>
      <c r="H34" s="4"/>
      <c r="I34" s="5"/>
    </row>
    <row r="35" spans="1:13" x14ac:dyDescent="0.35">
      <c r="A35" s="3" t="s">
        <v>20</v>
      </c>
      <c r="B35" s="4"/>
      <c r="C35" s="4"/>
      <c r="D35" s="4"/>
      <c r="E35" s="4"/>
      <c r="F35" s="4"/>
      <c r="G35" s="4"/>
      <c r="H35" s="4"/>
      <c r="I35" s="5"/>
    </row>
    <row r="36" spans="1:13" ht="15.5" x14ac:dyDescent="0.35">
      <c r="A36" s="3" t="s">
        <v>55</v>
      </c>
      <c r="B36" s="4">
        <v>1.5</v>
      </c>
      <c r="C36" s="4">
        <v>1</v>
      </c>
      <c r="D36" s="4">
        <f t="shared" ref="D36" si="28">B36*C36</f>
        <v>1.5</v>
      </c>
      <c r="E36" s="4">
        <v>167</v>
      </c>
      <c r="F36" s="4">
        <f t="shared" ref="F36" si="29">D36*E36</f>
        <v>250.5</v>
      </c>
      <c r="G36" s="33">
        <f t="shared" ref="G36" si="30">F36*0.05</f>
        <v>12.525</v>
      </c>
      <c r="H36" s="4">
        <f t="shared" ref="H36" si="31">F36*0.1</f>
        <v>25.05</v>
      </c>
      <c r="I36" s="6">
        <f>F36*$F$4+G36*$G$4+H36*$H$4</f>
        <v>33793.827749999997</v>
      </c>
    </row>
    <row r="37" spans="1:13" x14ac:dyDescent="0.35">
      <c r="A37" s="3" t="s">
        <v>21</v>
      </c>
      <c r="B37" s="4" t="s">
        <v>10</v>
      </c>
      <c r="C37" s="4"/>
      <c r="D37" s="4"/>
      <c r="E37" s="4"/>
      <c r="F37" s="4"/>
      <c r="G37" s="4"/>
      <c r="H37" s="4"/>
      <c r="I37" s="5"/>
    </row>
    <row r="38" spans="1:13" x14ac:dyDescent="0.35">
      <c r="A38" s="3" t="s">
        <v>22</v>
      </c>
      <c r="B38" s="4" t="s">
        <v>10</v>
      </c>
      <c r="C38" s="3"/>
      <c r="D38" s="3"/>
      <c r="E38" s="3"/>
      <c r="F38" s="3"/>
      <c r="G38" s="3"/>
      <c r="H38" s="3"/>
      <c r="I38" s="5"/>
    </row>
    <row r="39" spans="1:13" x14ac:dyDescent="0.35">
      <c r="A39" s="11" t="s">
        <v>39</v>
      </c>
      <c r="B39" s="3"/>
      <c r="C39" s="3"/>
      <c r="D39" s="3"/>
      <c r="E39" s="3"/>
      <c r="F39" s="39">
        <f>SUM(F36:H36)</f>
        <v>288.07499999999999</v>
      </c>
      <c r="G39" s="40"/>
      <c r="H39" s="41"/>
      <c r="I39" s="14">
        <f>SUM(I36:I36)</f>
        <v>33793.827749999997</v>
      </c>
    </row>
    <row r="40" spans="1:13" s="24" customFormat="1" ht="27.75" customHeight="1" x14ac:dyDescent="0.35">
      <c r="A40" s="22" t="s">
        <v>91</v>
      </c>
      <c r="B40" s="18"/>
      <c r="C40" s="18"/>
      <c r="D40" s="18"/>
      <c r="E40" s="18"/>
      <c r="F40" s="42">
        <f>ROUND(SUM(F39,F29),-1)</f>
        <v>6630</v>
      </c>
      <c r="G40" s="42"/>
      <c r="H40" s="42"/>
      <c r="I40" s="23">
        <f>ROUND(SUM(I29,I39),-3)</f>
        <v>778000</v>
      </c>
    </row>
    <row r="41" spans="1:13" s="24" customFormat="1" ht="15.5" x14ac:dyDescent="0.35">
      <c r="A41" s="25" t="s">
        <v>92</v>
      </c>
      <c r="B41" s="26"/>
      <c r="C41" s="26"/>
      <c r="D41" s="26"/>
      <c r="E41" s="26"/>
      <c r="F41" s="26"/>
      <c r="G41" s="26"/>
      <c r="H41" s="26"/>
      <c r="I41" s="27">
        <f>ROUND(108550,-3)</f>
        <v>109000</v>
      </c>
      <c r="L41" s="34">
        <f>F40/335</f>
        <v>19.791044776119403</v>
      </c>
      <c r="M41" s="24" t="s">
        <v>97</v>
      </c>
    </row>
    <row r="42" spans="1:13" s="24" customFormat="1" ht="15.5" x14ac:dyDescent="0.35">
      <c r="A42" s="25" t="s">
        <v>94</v>
      </c>
      <c r="B42" s="26"/>
      <c r="C42" s="26"/>
      <c r="D42" s="26"/>
      <c r="E42" s="26"/>
      <c r="F42" s="26"/>
      <c r="G42" s="26"/>
      <c r="H42" s="26"/>
      <c r="I42" s="35">
        <f>SUM(I40:I41)</f>
        <v>887000</v>
      </c>
    </row>
    <row r="43" spans="1:13" x14ac:dyDescent="0.35">
      <c r="A43" s="20"/>
      <c r="I43" s="21"/>
    </row>
    <row r="44" spans="1:13" x14ac:dyDescent="0.35">
      <c r="A44" s="1" t="s">
        <v>28</v>
      </c>
    </row>
    <row r="45" spans="1:13" ht="27" customHeight="1" x14ac:dyDescent="0.35">
      <c r="A45" s="46" t="s">
        <v>87</v>
      </c>
      <c r="B45" s="46"/>
      <c r="C45" s="46"/>
      <c r="D45" s="46"/>
      <c r="E45" s="46"/>
      <c r="F45" s="46"/>
      <c r="G45" s="46"/>
      <c r="H45" s="46"/>
      <c r="I45" s="46"/>
    </row>
    <row r="46" spans="1:13" ht="47.25" customHeight="1" x14ac:dyDescent="0.35">
      <c r="A46" s="38" t="s">
        <v>99</v>
      </c>
      <c r="B46" s="38"/>
      <c r="C46" s="38"/>
      <c r="D46" s="38"/>
      <c r="E46" s="38"/>
      <c r="F46" s="38"/>
      <c r="G46" s="38"/>
      <c r="H46" s="38"/>
      <c r="I46" s="38"/>
    </row>
    <row r="47" spans="1:13" ht="15" x14ac:dyDescent="0.35">
      <c r="A47" s="30" t="s">
        <v>90</v>
      </c>
    </row>
    <row r="48" spans="1:13" ht="15" x14ac:dyDescent="0.35">
      <c r="A48" s="15" t="s">
        <v>56</v>
      </c>
    </row>
    <row r="49" spans="1:1" ht="15" x14ac:dyDescent="0.35">
      <c r="A49" s="15" t="s">
        <v>57</v>
      </c>
    </row>
    <row r="50" spans="1:1" ht="15" x14ac:dyDescent="0.35">
      <c r="A50" s="15" t="s">
        <v>58</v>
      </c>
    </row>
    <row r="51" spans="1:1" ht="15" x14ac:dyDescent="0.35">
      <c r="A51" s="15" t="s">
        <v>59</v>
      </c>
    </row>
    <row r="52" spans="1:1" ht="15" x14ac:dyDescent="0.35">
      <c r="A52" s="15" t="s">
        <v>60</v>
      </c>
    </row>
    <row r="53" spans="1:1" ht="15" x14ac:dyDescent="0.35">
      <c r="A53" s="15" t="s">
        <v>61</v>
      </c>
    </row>
    <row r="54" spans="1:1" ht="15" x14ac:dyDescent="0.35">
      <c r="A54" s="15" t="s">
        <v>62</v>
      </c>
    </row>
    <row r="55" spans="1:1" ht="15" x14ac:dyDescent="0.35">
      <c r="A55" s="15" t="s">
        <v>84</v>
      </c>
    </row>
    <row r="56" spans="1:1" ht="15" x14ac:dyDescent="0.35">
      <c r="A56" s="15" t="s">
        <v>63</v>
      </c>
    </row>
    <row r="57" spans="1:1" ht="15" x14ac:dyDescent="0.35">
      <c r="A57" s="15" t="s">
        <v>64</v>
      </c>
    </row>
    <row r="58" spans="1:1" ht="15" x14ac:dyDescent="0.35">
      <c r="A58" s="30" t="s">
        <v>93</v>
      </c>
    </row>
  </sheetData>
  <mergeCells count="12">
    <mergeCell ref="A46:I46"/>
    <mergeCell ref="F39:H39"/>
    <mergeCell ref="F40:H40"/>
    <mergeCell ref="A5:A6"/>
    <mergeCell ref="F29:H29"/>
    <mergeCell ref="B32:C32"/>
    <mergeCell ref="B33:C33"/>
    <mergeCell ref="B34:C34"/>
    <mergeCell ref="B31:C31"/>
    <mergeCell ref="B18:C18"/>
    <mergeCell ref="B19:C19"/>
    <mergeCell ref="A45:I45"/>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0"/>
  <sheetViews>
    <sheetView topLeftCell="A17" zoomScaleNormal="100" workbookViewId="0">
      <selection activeCell="D32" sqref="D32"/>
    </sheetView>
  </sheetViews>
  <sheetFormatPr defaultRowHeight="14.5" x14ac:dyDescent="0.35"/>
  <cols>
    <col min="1" max="1" width="40" customWidth="1"/>
    <col min="2" max="9" width="12.81640625" customWidth="1"/>
  </cols>
  <sheetData>
    <row r="1" spans="1:9" ht="15.5" x14ac:dyDescent="0.35">
      <c r="A1" s="16" t="s">
        <v>65</v>
      </c>
    </row>
    <row r="4" spans="1:9" x14ac:dyDescent="0.35">
      <c r="F4">
        <v>50.72</v>
      </c>
      <c r="G4">
        <v>68.37</v>
      </c>
      <c r="H4">
        <v>27.46</v>
      </c>
    </row>
    <row r="5" spans="1:9" x14ac:dyDescent="0.35">
      <c r="A5" s="47" t="s">
        <v>0</v>
      </c>
      <c r="B5" s="2" t="s">
        <v>1</v>
      </c>
      <c r="C5" s="2" t="s">
        <v>30</v>
      </c>
      <c r="D5" s="2" t="s">
        <v>3</v>
      </c>
      <c r="E5" s="2" t="s">
        <v>4</v>
      </c>
      <c r="F5" s="2" t="s">
        <v>5</v>
      </c>
      <c r="G5" s="2" t="s">
        <v>6</v>
      </c>
      <c r="H5" s="2" t="s">
        <v>7</v>
      </c>
      <c r="I5" s="2" t="s">
        <v>8</v>
      </c>
    </row>
    <row r="6" spans="1:9" ht="65" x14ac:dyDescent="0.35">
      <c r="A6" s="48"/>
      <c r="B6" s="2" t="s">
        <v>29</v>
      </c>
      <c r="C6" s="2" t="s">
        <v>31</v>
      </c>
      <c r="D6" s="2" t="s">
        <v>33</v>
      </c>
      <c r="E6" s="2" t="s">
        <v>88</v>
      </c>
      <c r="F6" s="2" t="s">
        <v>34</v>
      </c>
      <c r="G6" s="2" t="s">
        <v>35</v>
      </c>
      <c r="H6" s="2" t="s">
        <v>36</v>
      </c>
      <c r="I6" s="2" t="s">
        <v>32</v>
      </c>
    </row>
    <row r="7" spans="1:9" x14ac:dyDescent="0.35">
      <c r="A7" s="10" t="s">
        <v>66</v>
      </c>
      <c r="B7" s="4"/>
      <c r="C7" s="4"/>
      <c r="D7" s="4"/>
      <c r="E7" s="4"/>
      <c r="F7" s="4"/>
      <c r="G7" s="4"/>
      <c r="H7" s="4"/>
      <c r="I7" s="5"/>
    </row>
    <row r="8" spans="1:9" x14ac:dyDescent="0.35">
      <c r="A8" s="10" t="s">
        <v>68</v>
      </c>
      <c r="B8" s="4">
        <v>40</v>
      </c>
      <c r="C8" s="4">
        <v>1</v>
      </c>
      <c r="D8" s="4">
        <f>B8*C8</f>
        <v>40</v>
      </c>
      <c r="E8" s="4">
        <v>0</v>
      </c>
      <c r="F8" s="4">
        <f>D8*E8</f>
        <v>0</v>
      </c>
      <c r="G8" s="4">
        <f>F8*0.05</f>
        <v>0</v>
      </c>
      <c r="H8" s="4">
        <f>F8*0.1</f>
        <v>0</v>
      </c>
      <c r="I8" s="19">
        <f>F8*$F$4+G8*$G$4+H8*$H$4</f>
        <v>0</v>
      </c>
    </row>
    <row r="9" spans="1:9" x14ac:dyDescent="0.35">
      <c r="A9" s="10" t="s">
        <v>67</v>
      </c>
      <c r="B9" s="7"/>
      <c r="C9" s="7"/>
      <c r="D9" s="7"/>
      <c r="E9" s="7"/>
      <c r="F9" s="7"/>
      <c r="G9" s="7"/>
      <c r="H9" s="7"/>
      <c r="I9" s="19"/>
    </row>
    <row r="10" spans="1:9" x14ac:dyDescent="0.35">
      <c r="A10" s="10" t="s">
        <v>68</v>
      </c>
      <c r="B10" s="4">
        <v>40</v>
      </c>
      <c r="C10" s="4">
        <v>0.2</v>
      </c>
      <c r="D10" s="4">
        <f t="shared" ref="D10:D20" si="0">B10*C10</f>
        <v>8</v>
      </c>
      <c r="E10" s="7">
        <v>0</v>
      </c>
      <c r="F10" s="4">
        <f t="shared" ref="F10:F20" si="1">D10*E10</f>
        <v>0</v>
      </c>
      <c r="G10" s="4">
        <f>F10*0.05</f>
        <v>0</v>
      </c>
      <c r="H10" s="4">
        <f t="shared" ref="H10:H20" si="2">F10*0.1</f>
        <v>0</v>
      </c>
      <c r="I10" s="19">
        <f t="shared" ref="I10:I20" si="3">F10*$F$4+G10*$G$4+H10*$H$4</f>
        <v>0</v>
      </c>
    </row>
    <row r="11" spans="1:9" x14ac:dyDescent="0.35">
      <c r="A11" s="10" t="s">
        <v>69</v>
      </c>
      <c r="B11" s="7"/>
      <c r="C11" s="7"/>
      <c r="D11" s="7"/>
      <c r="E11" s="13"/>
      <c r="F11" s="7"/>
      <c r="G11" s="7"/>
      <c r="H11" s="7"/>
      <c r="I11" s="19"/>
    </row>
    <row r="12" spans="1:9" x14ac:dyDescent="0.35">
      <c r="A12" s="10" t="s">
        <v>68</v>
      </c>
      <c r="B12" s="4"/>
      <c r="C12" s="4"/>
      <c r="D12" s="4"/>
      <c r="E12" s="13"/>
      <c r="F12" s="4"/>
      <c r="G12" s="4"/>
      <c r="H12" s="4"/>
      <c r="I12" s="19"/>
    </row>
    <row r="13" spans="1:9" ht="26" x14ac:dyDescent="0.35">
      <c r="A13" s="36" t="s">
        <v>70</v>
      </c>
      <c r="B13" s="7">
        <v>2</v>
      </c>
      <c r="C13" s="7">
        <v>1</v>
      </c>
      <c r="D13" s="7">
        <f t="shared" ref="D13:D18" si="4">B13*C13</f>
        <v>2</v>
      </c>
      <c r="E13" s="7">
        <v>0</v>
      </c>
      <c r="F13" s="7">
        <f t="shared" ref="F13:F18" si="5">D13*E13</f>
        <v>0</v>
      </c>
      <c r="G13" s="7">
        <f t="shared" ref="G13:G18" si="6">F13*0.05</f>
        <v>0</v>
      </c>
      <c r="H13" s="7">
        <f t="shared" ref="H13:H18" si="7">F13*0.1</f>
        <v>0</v>
      </c>
      <c r="I13" s="19">
        <f t="shared" ref="I13:I18" si="8">F13*$F$4+G13*$G$4+H13*$H$4</f>
        <v>0</v>
      </c>
    </row>
    <row r="14" spans="1:9" x14ac:dyDescent="0.35">
      <c r="A14" s="10" t="s">
        <v>71</v>
      </c>
      <c r="B14" s="7">
        <v>2</v>
      </c>
      <c r="C14" s="7">
        <v>1</v>
      </c>
      <c r="D14" s="7">
        <f t="shared" si="4"/>
        <v>2</v>
      </c>
      <c r="E14" s="7">
        <v>0</v>
      </c>
      <c r="F14" s="7">
        <f t="shared" si="5"/>
        <v>0</v>
      </c>
      <c r="G14" s="7">
        <f t="shared" si="6"/>
        <v>0</v>
      </c>
      <c r="H14" s="7">
        <f t="shared" si="7"/>
        <v>0</v>
      </c>
      <c r="I14" s="19">
        <f t="shared" si="8"/>
        <v>0</v>
      </c>
    </row>
    <row r="15" spans="1:9" x14ac:dyDescent="0.35">
      <c r="A15" s="10" t="s">
        <v>72</v>
      </c>
      <c r="B15" s="7">
        <v>2</v>
      </c>
      <c r="C15" s="7">
        <v>1</v>
      </c>
      <c r="D15" s="7">
        <f t="shared" si="4"/>
        <v>2</v>
      </c>
      <c r="E15" s="7">
        <v>0</v>
      </c>
      <c r="F15" s="7">
        <f t="shared" si="5"/>
        <v>0</v>
      </c>
      <c r="G15" s="7">
        <f t="shared" si="6"/>
        <v>0</v>
      </c>
      <c r="H15" s="7">
        <f t="shared" si="7"/>
        <v>0</v>
      </c>
      <c r="I15" s="19">
        <f t="shared" si="8"/>
        <v>0</v>
      </c>
    </row>
    <row r="16" spans="1:9" ht="15.5" x14ac:dyDescent="0.35">
      <c r="A16" s="10" t="s">
        <v>73</v>
      </c>
      <c r="B16" s="7">
        <v>2</v>
      </c>
      <c r="C16" s="7">
        <v>1</v>
      </c>
      <c r="D16" s="7">
        <f t="shared" si="4"/>
        <v>2</v>
      </c>
      <c r="E16" s="18">
        <v>1</v>
      </c>
      <c r="F16" s="7">
        <f t="shared" si="5"/>
        <v>2</v>
      </c>
      <c r="G16" s="7">
        <f t="shared" si="6"/>
        <v>0.1</v>
      </c>
      <c r="H16" s="7">
        <f t="shared" si="7"/>
        <v>0.2</v>
      </c>
      <c r="I16" s="6">
        <f t="shared" si="8"/>
        <v>113.76900000000001</v>
      </c>
    </row>
    <row r="17" spans="1:9" x14ac:dyDescent="0.35">
      <c r="A17" s="10" t="s">
        <v>74</v>
      </c>
      <c r="B17" s="7">
        <v>2</v>
      </c>
      <c r="C17" s="7">
        <v>1</v>
      </c>
      <c r="D17" s="7">
        <f t="shared" si="4"/>
        <v>2</v>
      </c>
      <c r="E17" s="7">
        <v>0</v>
      </c>
      <c r="F17" s="7">
        <f t="shared" si="5"/>
        <v>0</v>
      </c>
      <c r="G17" s="7">
        <f t="shared" si="6"/>
        <v>0</v>
      </c>
      <c r="H17" s="7">
        <f t="shared" si="7"/>
        <v>0</v>
      </c>
      <c r="I17" s="19">
        <f t="shared" si="8"/>
        <v>0</v>
      </c>
    </row>
    <row r="18" spans="1:9" ht="15.5" x14ac:dyDescent="0.35">
      <c r="A18" s="10" t="s">
        <v>75</v>
      </c>
      <c r="B18" s="7">
        <v>4</v>
      </c>
      <c r="C18" s="7">
        <v>1</v>
      </c>
      <c r="D18" s="7">
        <f t="shared" si="4"/>
        <v>4</v>
      </c>
      <c r="E18" s="7">
        <v>0</v>
      </c>
      <c r="F18" s="7">
        <f t="shared" si="5"/>
        <v>0</v>
      </c>
      <c r="G18" s="7">
        <f t="shared" si="6"/>
        <v>0</v>
      </c>
      <c r="H18" s="7">
        <f t="shared" si="7"/>
        <v>0</v>
      </c>
      <c r="I18" s="19">
        <f t="shared" si="8"/>
        <v>0</v>
      </c>
    </row>
    <row r="19" spans="1:9" ht="15.5" x14ac:dyDescent="0.35">
      <c r="A19" s="10" t="s">
        <v>76</v>
      </c>
      <c r="B19" s="4">
        <v>8</v>
      </c>
      <c r="C19" s="4">
        <v>1.2</v>
      </c>
      <c r="D19" s="4">
        <f t="shared" si="0"/>
        <v>9.6</v>
      </c>
      <c r="E19" s="7">
        <v>0</v>
      </c>
      <c r="F19" s="4">
        <f t="shared" si="1"/>
        <v>0</v>
      </c>
      <c r="G19" s="4">
        <f t="shared" ref="G19:G20" si="9">F19*0.05</f>
        <v>0</v>
      </c>
      <c r="H19" s="4">
        <f t="shared" si="2"/>
        <v>0</v>
      </c>
      <c r="I19" s="19">
        <f t="shared" si="3"/>
        <v>0</v>
      </c>
    </row>
    <row r="20" spans="1:9" ht="15.5" x14ac:dyDescent="0.35">
      <c r="A20" s="10" t="s">
        <v>77</v>
      </c>
      <c r="B20" s="4">
        <v>8</v>
      </c>
      <c r="C20" s="4">
        <v>2</v>
      </c>
      <c r="D20" s="4">
        <f t="shared" si="0"/>
        <v>16</v>
      </c>
      <c r="E20" s="7">
        <v>167</v>
      </c>
      <c r="F20" s="4">
        <f t="shared" si="1"/>
        <v>2672</v>
      </c>
      <c r="G20" s="4">
        <f t="shared" si="9"/>
        <v>133.6</v>
      </c>
      <c r="H20" s="4">
        <f t="shared" si="2"/>
        <v>267.2</v>
      </c>
      <c r="I20" s="6">
        <f t="shared" si="3"/>
        <v>151995.38399999999</v>
      </c>
    </row>
    <row r="21" spans="1:9" s="24" customFormat="1" ht="28" x14ac:dyDescent="0.35">
      <c r="A21" s="22" t="s">
        <v>95</v>
      </c>
      <c r="B21" s="18"/>
      <c r="C21" s="18"/>
      <c r="D21" s="18"/>
      <c r="E21" s="18"/>
      <c r="F21" s="49">
        <f>SUM(F8:H20)</f>
        <v>3075.1</v>
      </c>
      <c r="G21" s="49"/>
      <c r="H21" s="49"/>
      <c r="I21" s="31">
        <f>ROUND(SUM(I8:I20),-3)</f>
        <v>152000</v>
      </c>
    </row>
    <row r="23" spans="1:9" x14ac:dyDescent="0.35">
      <c r="A23" s="1" t="s">
        <v>37</v>
      </c>
    </row>
    <row r="24" spans="1:9" ht="16" x14ac:dyDescent="0.35">
      <c r="A24" s="9" t="s">
        <v>98</v>
      </c>
    </row>
    <row r="25" spans="1:9" ht="43.5" customHeight="1" x14ac:dyDescent="0.35">
      <c r="A25" s="50" t="s">
        <v>100</v>
      </c>
      <c r="B25" s="50"/>
      <c r="C25" s="50"/>
      <c r="D25" s="50"/>
      <c r="E25" s="50"/>
      <c r="F25" s="50"/>
      <c r="G25" s="50"/>
      <c r="H25" s="50"/>
      <c r="I25" s="50"/>
    </row>
    <row r="26" spans="1:9" ht="16" x14ac:dyDescent="0.35">
      <c r="A26" s="37" t="s">
        <v>101</v>
      </c>
      <c r="B26" s="24"/>
      <c r="C26" s="24"/>
      <c r="D26" s="24"/>
      <c r="E26" s="24"/>
      <c r="F26" s="24"/>
    </row>
    <row r="27" spans="1:9" ht="16" x14ac:dyDescent="0.35">
      <c r="A27" s="37" t="s">
        <v>78</v>
      </c>
      <c r="B27" s="24"/>
      <c r="C27" s="24"/>
      <c r="D27" s="24"/>
      <c r="E27" s="24"/>
      <c r="F27" s="24"/>
      <c r="I27" s="17"/>
    </row>
    <row r="28" spans="1:9" ht="16" x14ac:dyDescent="0.35">
      <c r="A28" s="9" t="s">
        <v>79</v>
      </c>
    </row>
    <row r="29" spans="1:9" ht="16" x14ac:dyDescent="0.35">
      <c r="A29" s="9" t="s">
        <v>80</v>
      </c>
    </row>
    <row r="30" spans="1:9" ht="16" x14ac:dyDescent="0.35">
      <c r="A30" s="32" t="s">
        <v>96</v>
      </c>
    </row>
  </sheetData>
  <mergeCells count="3">
    <mergeCell ref="A5:A6"/>
    <mergeCell ref="F21:H21"/>
    <mergeCell ref="A25:I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3ED254CA8ACF42BC38E4C4654F1101" ma:contentTypeVersion="13" ma:contentTypeDescription="Create a new document." ma:contentTypeScope="" ma:versionID="c2543038e45b2f3413b5308dc5599e3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009a9333-2372-43c0-8c88-7482d0d1b77f" xmlns:ns6="99989e20-99e8-4e27-8e8c-531f68e85093" targetNamespace="http://schemas.microsoft.com/office/2006/metadata/properties" ma:root="true" ma:fieldsID="2918bd9feaf13603402fffd4945a7916" ns1:_="" ns2:_="" ns3:_="" ns4:_="" ns5:_="" ns6:_="">
    <xsd:import namespace="http://schemas.microsoft.com/sharepoint/v3"/>
    <xsd:import namespace="4ffa91fb-a0ff-4ac5-b2db-65c790d184a4"/>
    <xsd:import namespace="http://schemas.microsoft.com/sharepoint.v3"/>
    <xsd:import namespace="http://schemas.microsoft.com/sharepoint/v3/fields"/>
    <xsd:import namespace="009a9333-2372-43c0-8c88-7482d0d1b77f"/>
    <xsd:import namespace="99989e20-99e8-4e27-8e8c-531f68e8509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MediaServiceMetadata" minOccurs="0"/>
                <xsd:element ref="ns5:MediaServiceFastMetadata" minOccurs="0"/>
                <xsd:element ref="ns6:SharedWithUsers" minOccurs="0"/>
                <xsd:element ref="ns6:SharedWithDetails" minOccurs="0"/>
                <xsd:element ref="ns5:MediaServiceAutoTags" minOccurs="0"/>
                <xsd:element ref="ns5:MediaServiceOCR" minOccurs="0"/>
                <xsd:element ref="ns5:MediaServiceGenerationTime" minOccurs="0"/>
                <xsd:element ref="ns5:MediaServiceEventHashCode" minOccurs="0"/>
                <xsd:element ref="ns5: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ma:readOnly="false">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description="" ma:hidden="true" ma:list="{085d09f8-e969-4227-9941-00d9df14e2cd}" ma:internalName="TaxCatchAllLabel" ma:readOnly="true" ma:showField="CatchAllDataLabel"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description="" ma:hidden="true" ma:list="{085d09f8-e969-4227-9941-00d9df14e2cd}" ma:internalName="TaxCatchAll" ma:showField="CatchAllData" ma:web="99989e20-99e8-4e27-8e8c-531f68e85093">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9a9333-2372-43c0-8c88-7482d0d1b77f"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989e20-99e8-4e27-8e8c-531f68e8509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2020-11-02T17:58:14+00:00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9D558582-F75B-4CCB-B457-712CDBA38B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009a9333-2372-43c0-8c88-7482d0d1b77f"/>
    <ds:schemaRef ds:uri="99989e20-99e8-4e27-8e8c-531f68e850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979426-858E-4D04-B5FF-AEEFF6646811}">
  <ds:schemaRefs>
    <ds:schemaRef ds:uri="http://www.w3.org/XML/1998/namespace"/>
    <ds:schemaRef ds:uri="http://purl.org/dc/terms/"/>
    <ds:schemaRef ds:uri="http://purl.org/dc/dcmityp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10891bf2-5e0a-4bac-9ff4-419cd038180b"/>
    <ds:schemaRef ds:uri="http://schemas.microsoft.com/sharepoint/v3/fields"/>
    <ds:schemaRef ds:uri="http://schemas.microsoft.com/sharepoint/v3"/>
    <ds:schemaRef ds:uri="4ffa91fb-a0ff-4ac5-b2db-65c790d184a4"/>
    <ds:schemaRef ds:uri="http://schemas.microsoft.com/sharepoint.v3"/>
  </ds:schemaRefs>
</ds:datastoreItem>
</file>

<file path=customXml/itemProps3.xml><?xml version="1.0" encoding="utf-8"?>
<ds:datastoreItem xmlns:ds="http://schemas.openxmlformats.org/officeDocument/2006/customXml" ds:itemID="{D5F82650-DFA2-4A2D-9FFA-0880145AED2F}">
  <ds:schemaRefs>
    <ds:schemaRef ds:uri="http://schemas.microsoft.com/sharepoint/v3/contenttype/forms"/>
  </ds:schemaRefs>
</ds:datastoreItem>
</file>

<file path=customXml/itemProps4.xml><?xml version="1.0" encoding="utf-8"?>
<ds:datastoreItem xmlns:ds="http://schemas.openxmlformats.org/officeDocument/2006/customXml" ds:itemID="{5892160C-F100-4A70-BA77-683C0355B95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Wrigley, William</cp:lastModifiedBy>
  <dcterms:created xsi:type="dcterms:W3CDTF">2014-10-27T18:18:10Z</dcterms:created>
  <dcterms:modified xsi:type="dcterms:W3CDTF">2021-02-04T14:16:47Z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0x0101000C3ED254CA8ACF42BC38E4C4654F1101</vt:lpwstr>
  </property>
  <property fmtid="{D5CDD505-2E9C-101B-9397-08002B2CF9AE}" pid="3" name="TaxKeyword">
    <vt:lpwstr/>
  </property>
</Properties>
</file>