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CE914752-8692-47CE-8374-75E886E3432A}" xr6:coauthVersionLast="45" xr6:coauthVersionMax="45" xr10:uidLastSave="{00000000-0000-0000-0000-000000000000}"/>
  <bookViews>
    <workbookView xWindow="-110" yWindow="-110" windowWidth="19420" windowHeight="10420" xr2:uid="{00000000-000D-0000-FFFF-FFFF00000000}"/>
  </bookViews>
  <sheets>
    <sheet name="Table 1a" sheetId="1" r:id="rId1"/>
    <sheet name="Table 1b" sheetId="5" r:id="rId2"/>
    <sheet name="table 1c" sheetId="4" r:id="rId3"/>
    <sheet name="Table 2"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2" l="1"/>
  <c r="C5" i="4"/>
  <c r="I9" i="2" l="1"/>
  <c r="E4" i="4" l="1"/>
  <c r="F5" i="4"/>
  <c r="F4" i="4"/>
  <c r="F6" i="4" s="1"/>
  <c r="D5" i="4"/>
  <c r="D4" i="4"/>
  <c r="E5" i="4"/>
  <c r="C4" i="4"/>
  <c r="C6" i="4" s="1"/>
  <c r="E6" i="4" l="1"/>
  <c r="F9" i="4" s="1"/>
  <c r="D23" i="5"/>
  <c r="F23" i="5" s="1"/>
  <c r="F22" i="5"/>
  <c r="D22" i="5"/>
  <c r="F21" i="5"/>
  <c r="H21" i="5" s="1"/>
  <c r="D21" i="5"/>
  <c r="D16" i="5"/>
  <c r="F16" i="5" s="1"/>
  <c r="D15" i="5"/>
  <c r="F15" i="5" s="1"/>
  <c r="D12" i="5"/>
  <c r="F12" i="5" s="1"/>
  <c r="D7" i="5"/>
  <c r="F7" i="5" s="1"/>
  <c r="G6" i="4"/>
  <c r="B6" i="4"/>
  <c r="I22" i="5" l="1"/>
  <c r="H7" i="5"/>
  <c r="I7" i="5" s="1"/>
  <c r="G7" i="5"/>
  <c r="H23" i="5"/>
  <c r="G23" i="5"/>
  <c r="I23" i="5"/>
  <c r="I12" i="5"/>
  <c r="H12" i="5"/>
  <c r="G12" i="5"/>
  <c r="G15" i="5"/>
  <c r="H15" i="5"/>
  <c r="I15" i="5" s="1"/>
  <c r="G16" i="5"/>
  <c r="H16" i="5"/>
  <c r="G22" i="5"/>
  <c r="H22" i="5"/>
  <c r="G21" i="5"/>
  <c r="I21" i="5" s="1"/>
  <c r="I16" i="5" l="1"/>
  <c r="I25" i="5"/>
  <c r="F17" i="5"/>
  <c r="I17" i="5"/>
  <c r="F25" i="5"/>
  <c r="D9" i="2"/>
  <c r="F9" i="2" s="1"/>
  <c r="D8" i="2"/>
  <c r="F8" i="2" s="1"/>
  <c r="D7" i="2"/>
  <c r="F7" i="2" s="1"/>
  <c r="D23" i="1"/>
  <c r="F23" i="1" s="1"/>
  <c r="D22" i="1"/>
  <c r="F22" i="1" s="1"/>
  <c r="D21" i="1"/>
  <c r="F21" i="1" s="1"/>
  <c r="D16" i="1"/>
  <c r="F16" i="1" s="1"/>
  <c r="G16" i="1" s="1"/>
  <c r="D15" i="1"/>
  <c r="F15" i="1" s="1"/>
  <c r="D12" i="1"/>
  <c r="F12" i="1" s="1"/>
  <c r="D7" i="1"/>
  <c r="F7" i="1" s="1"/>
  <c r="I26" i="5" l="1"/>
  <c r="I28" i="5" s="1"/>
  <c r="F26" i="5"/>
  <c r="F28" i="5" s="1"/>
  <c r="G7" i="2"/>
  <c r="G9" i="2"/>
  <c r="G8" i="2"/>
  <c r="H9" i="2"/>
  <c r="H8" i="2"/>
  <c r="H7" i="2"/>
  <c r="H23" i="1"/>
  <c r="G23" i="1"/>
  <c r="G22" i="1"/>
  <c r="H22" i="1"/>
  <c r="G21" i="1"/>
  <c r="H21" i="1"/>
  <c r="H15" i="1"/>
  <c r="G15" i="1"/>
  <c r="G12" i="1"/>
  <c r="H12" i="1"/>
  <c r="G7" i="1"/>
  <c r="H7" i="1"/>
  <c r="H16" i="1"/>
  <c r="I16" i="1" s="1"/>
  <c r="F17" i="1" l="1"/>
  <c r="I8" i="2"/>
  <c r="F25" i="1"/>
  <c r="I7" i="1"/>
  <c r="I22" i="1"/>
  <c r="I21" i="1"/>
  <c r="I7" i="2"/>
  <c r="I12" i="1"/>
  <c r="I23" i="1"/>
  <c r="I15" i="1"/>
  <c r="F26" i="1" l="1"/>
  <c r="F28" i="1" s="1"/>
  <c r="I10" i="2"/>
  <c r="I25" i="1"/>
  <c r="I17" i="1"/>
  <c r="I26" i="1" l="1"/>
  <c r="I28" i="1" l="1"/>
</calcChain>
</file>

<file path=xl/sharedStrings.xml><?xml version="1.0" encoding="utf-8"?>
<sst xmlns="http://schemas.openxmlformats.org/spreadsheetml/2006/main" count="139" uniqueCount="86">
  <si>
    <t>N/A</t>
  </si>
  <si>
    <t>Burden item</t>
  </si>
  <si>
    <t>(A) Person hours per occurrence</t>
  </si>
  <si>
    <t>(B) No. of occurrences per respondent per year</t>
  </si>
  <si>
    <t>(C) Person hours per respondent per year (C=AxB)</t>
  </si>
  <si>
    <r>
      <t xml:space="preserve">(D) Respondents per year  </t>
    </r>
    <r>
      <rPr>
        <b/>
        <vertAlign val="superscript"/>
        <sz val="12"/>
        <color theme="1"/>
        <rFont val="Times New Roman"/>
        <family val="1"/>
      </rPr>
      <t>a</t>
    </r>
  </si>
  <si>
    <t>(E) Technical person- hours per year (E=CxD)</t>
  </si>
  <si>
    <t>(F) Management person hours per year (Ex0.05)</t>
  </si>
  <si>
    <t>(G) Clerical person hours per year (Ex0.1)</t>
  </si>
  <si>
    <r>
      <t>(H) Total Cost per year</t>
    </r>
    <r>
      <rPr>
        <b/>
        <vertAlign val="superscript"/>
        <sz val="10"/>
        <color theme="1"/>
        <rFont val="Times New Roman"/>
        <family val="1"/>
      </rPr>
      <t xml:space="preserve"> b</t>
    </r>
  </si>
  <si>
    <t>Activity</t>
  </si>
  <si>
    <t>(A) EPA person-hours per occurrence</t>
  </si>
  <si>
    <t>(B) No. of occurrences per plant per year</t>
  </si>
  <si>
    <t>(C) EPA person hours per plant per year (AxB)</t>
  </si>
  <si>
    <r>
      <t xml:space="preserve">(D) Plants per year </t>
    </r>
    <r>
      <rPr>
        <b/>
        <vertAlign val="superscript"/>
        <sz val="10"/>
        <color theme="1"/>
        <rFont val="Times New Roman"/>
        <family val="1"/>
      </rPr>
      <t>a</t>
    </r>
    <r>
      <rPr>
        <b/>
        <sz val="10"/>
        <color theme="1"/>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</si>
  <si>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</si>
  <si>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</si>
  <si>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</si>
  <si>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theme="1"/>
        <rFont val="Times New Roman"/>
        <family val="1"/>
      </rPr>
      <t>b</t>
    </r>
  </si>
  <si>
    <t>1.    Applications</t>
  </si>
  <si>
    <t>2.    Survey and Studies</t>
  </si>
  <si>
    <t>3.    Reporting Requirements</t>
  </si>
  <si>
    <t>b.    Required Activities</t>
  </si>
  <si>
    <t>c.    Create Information</t>
  </si>
  <si>
    <t>d.    Gather Existing Information</t>
  </si>
  <si>
    <t>e.    Write Report</t>
  </si>
  <si>
    <t>Subtotal for Recordkeeping Requirements</t>
  </si>
  <si>
    <t>4.    Recordkeeping Requirements</t>
  </si>
  <si>
    <t>b.    Plan Activities</t>
  </si>
  <si>
    <t>e.    Train Personnel</t>
  </si>
  <si>
    <t>g.    Audits</t>
  </si>
  <si>
    <t>Subtotal for Reporting Requirements</t>
  </si>
  <si>
    <t>See 3e</t>
  </si>
  <si>
    <t>See 3a</t>
  </si>
  <si>
    <t>a.    Familiarization with Regulatory Requirements</t>
  </si>
  <si>
    <t>Assumptions:</t>
  </si>
  <si>
    <t>c We have assumed this is a one-time-only cost.</t>
  </si>
  <si>
    <r>
      <t>Notification of Construction</t>
    </r>
    <r>
      <rPr>
        <vertAlign val="superscript"/>
        <sz val="10"/>
        <color rgb="FF000000"/>
        <rFont val="Times New Roman"/>
        <family val="1"/>
      </rPr>
      <t>c</t>
    </r>
  </si>
  <si>
    <r>
      <t>Review of Initial Notification and Implementation Plan</t>
    </r>
    <r>
      <rPr>
        <vertAlign val="superscript"/>
        <sz val="10"/>
        <color rgb="FF000000"/>
        <rFont val="Times New Roman"/>
        <family val="1"/>
      </rPr>
      <t>c</t>
    </r>
  </si>
  <si>
    <t>c  We have assumed this is a one-time-only cost.</t>
  </si>
  <si>
    <r>
      <rPr>
        <vertAlign val="superscript"/>
        <sz val="9"/>
        <color theme="1"/>
        <rFont val="Times New Roman"/>
        <family val="1"/>
      </rPr>
      <t>d</t>
    </r>
    <r>
      <rPr>
        <sz val="9"/>
        <color theme="1"/>
        <rFont val="Times New Roman"/>
        <family val="1"/>
      </rPr>
      <t xml:space="preserve"> Totals have been rounded to 3 significant figures. Figures may not add exactly due to rounding.</t>
    </r>
  </si>
  <si>
    <r>
      <t>TOTAL LABOR BURDEN AND COST (rounded)</t>
    </r>
    <r>
      <rPr>
        <b/>
        <vertAlign val="superscript"/>
        <sz val="10"/>
        <color theme="1"/>
        <rFont val="Times New Roman"/>
        <family val="1"/>
      </rPr>
      <t>d</t>
    </r>
  </si>
  <si>
    <t>c.    Implement Activities</t>
  </si>
  <si>
    <r>
      <t>TOTAL CAPITAL AND O&amp;M COST (rounded)</t>
    </r>
    <r>
      <rPr>
        <b/>
        <vertAlign val="superscript"/>
        <sz val="10"/>
        <color rgb="FF000000"/>
        <rFont val="Times New Roman"/>
        <family val="1"/>
      </rPr>
      <t>d</t>
    </r>
  </si>
  <si>
    <r>
      <t>GRAND TOTAL (rounded)</t>
    </r>
    <r>
      <rPr>
        <b/>
        <vertAlign val="superscript"/>
        <sz val="10"/>
        <color rgb="FF000000"/>
        <rFont val="Times New Roman"/>
        <family val="1"/>
      </rPr>
      <t>d</t>
    </r>
  </si>
  <si>
    <t>a  Number of affected facilities per year is 56.</t>
  </si>
  <si>
    <t>d  Totals have been rounded to 3 significant figures. Figures may not add exactly due to rounding.</t>
  </si>
  <si>
    <r>
      <t>TOTAL ANNUAL BURDEN AND COST (rounded)</t>
    </r>
    <r>
      <rPr>
        <b/>
        <vertAlign val="superscript"/>
        <sz val="10"/>
        <color rgb="FF000000"/>
        <rFont val="Times New Roman"/>
        <family val="1"/>
      </rPr>
      <t>d</t>
    </r>
  </si>
  <si>
    <t>Review of Semiannual Notification of Compliance Status</t>
  </si>
  <si>
    <t>Semiannual Notification of Compliance Status</t>
  </si>
  <si>
    <t>Number of Responses</t>
  </si>
  <si>
    <t>Private</t>
  </si>
  <si>
    <t>Affected Sector</t>
  </si>
  <si>
    <t>Labor Hours</t>
  </si>
  <si>
    <t>Labor Cost</t>
  </si>
  <si>
    <t>Capital and O&amp;M Cost</t>
  </si>
  <si>
    <t>Reporting</t>
  </si>
  <si>
    <t>Recordkeeping</t>
  </si>
  <si>
    <t>Total</t>
  </si>
  <si>
    <t>Public (Federal)</t>
  </si>
  <si>
    <t>Table 1a: Annual Respondent Burden and Cost – NESHAP for Shipbuilding and Ship Repair Facilities - Surface Coating (40 CFR Part 63, Subpart II) (Renewal)(Private Sector)</t>
  </si>
  <si>
    <t>Table 1c: Annual Respondent Burden and Cost Breakdown by Affected Sector– NESHAP for Shipbuilding and Ship Repair Facilities - Surface Coating (40 CFR Part 63, Subpart II) (Renewal)</t>
  </si>
  <si>
    <t>b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</si>
  <si>
    <t>b  This cost is based on the following hourly labor rates times a 1.6 benefits multiplication factor to account for government overhead expenses: $68.37 for Managerial (GS-13, Step 5, $42.73 x 1.6), $50.72 for Technical (GS-12, Step 1, $31.70 x 1.6) and $27.46 Clerical (GS-6, Step 3, $17.16 x 1.6).  These rates are from the Office of Personnel Management (OPM) "2020 General Schedule" which excludes locality rates of pay.</t>
  </si>
  <si>
    <t>Table 1b: Annual Respondent Burden and Cost – NESHAP for Shipbuilding and Ship Repair Facilities - Surface Coating (40 CFR Part 63, Subpart II) (Renewal)(Public Sector)</t>
  </si>
  <si>
    <r>
      <rPr>
        <vertAlign val="superscript"/>
        <sz val="9"/>
        <color theme="1"/>
        <rFont val="Times New Roman"/>
        <family val="1"/>
      </rPr>
      <t>a</t>
    </r>
    <r>
      <rPr>
        <sz val="9"/>
        <color theme="1"/>
        <rFont val="Times New Roman"/>
        <family val="1"/>
      </rPr>
      <t xml:space="preserve"> Totals have been rounded to 3 significant figures. Figures may not add exactly due to rounding.</t>
    </r>
  </si>
  <si>
    <r>
      <t xml:space="preserve">Total </t>
    </r>
    <r>
      <rPr>
        <b/>
        <i/>
        <vertAlign val="superscript"/>
        <sz val="11"/>
        <rFont val="Times New Roman"/>
        <family val="1"/>
      </rPr>
      <t>a</t>
    </r>
  </si>
  <si>
    <t>hrs/response</t>
  </si>
  <si>
    <t xml:space="preserve"> </t>
  </si>
  <si>
    <r>
      <t>Notification of Construction/Reconstruction</t>
    </r>
    <r>
      <rPr>
        <vertAlign val="superscript"/>
        <sz val="8"/>
        <color rgb="FF000000"/>
        <rFont val="Times New Roman"/>
        <family val="1"/>
      </rPr>
      <t>c</t>
    </r>
  </si>
  <si>
    <r>
      <t>Notification of Demonstration of CMS</t>
    </r>
    <r>
      <rPr>
        <vertAlign val="superscript"/>
        <sz val="8"/>
        <color rgb="FF000000"/>
        <rFont val="Times New Roman"/>
        <family val="1"/>
      </rPr>
      <t>c</t>
    </r>
  </si>
  <si>
    <r>
      <t>Report of Performance Test</t>
    </r>
    <r>
      <rPr>
        <vertAlign val="superscript"/>
        <sz val="8"/>
        <color rgb="FF000000"/>
        <rFont val="Times New Roman"/>
        <family val="1"/>
      </rPr>
      <t>c</t>
    </r>
  </si>
  <si>
    <r>
      <t>Initial Notification and Implementation</t>
    </r>
    <r>
      <rPr>
        <vertAlign val="superscript"/>
        <sz val="8"/>
        <color rgb="FF000000"/>
        <rFont val="Times New Roman"/>
        <family val="1"/>
      </rPr>
      <t>c</t>
    </r>
  </si>
  <si>
    <r>
      <t>d.    Develop Record System</t>
    </r>
    <r>
      <rPr>
        <vertAlign val="superscript"/>
        <sz val="8"/>
        <color rgb="FF000000"/>
        <rFont val="Times New Roman"/>
        <family val="1"/>
      </rPr>
      <t>c</t>
    </r>
  </si>
  <si>
    <r>
      <t xml:space="preserve">(D) Respondents per year  </t>
    </r>
    <r>
      <rPr>
        <b/>
        <vertAlign val="superscript"/>
        <sz val="10"/>
        <color theme="1"/>
        <rFont val="Times New Roman"/>
        <family val="1"/>
      </rPr>
      <t>a</t>
    </r>
  </si>
  <si>
    <r>
      <t>Notification of Construction/Reconstruction</t>
    </r>
    <r>
      <rPr>
        <vertAlign val="superscript"/>
        <sz val="10"/>
        <color rgb="FF000000"/>
        <rFont val="Times New Roman"/>
        <family val="1"/>
      </rPr>
      <t>c</t>
    </r>
  </si>
  <si>
    <r>
      <t>Notification of Demonstration of CMS</t>
    </r>
    <r>
      <rPr>
        <vertAlign val="superscript"/>
        <sz val="10"/>
        <color rgb="FF000000"/>
        <rFont val="Times New Roman"/>
        <family val="1"/>
      </rPr>
      <t>c</t>
    </r>
  </si>
  <si>
    <r>
      <t>Report of Performance Test</t>
    </r>
    <r>
      <rPr>
        <vertAlign val="superscript"/>
        <sz val="10"/>
        <color rgb="FF000000"/>
        <rFont val="Times New Roman"/>
        <family val="1"/>
      </rPr>
      <t>c</t>
    </r>
  </si>
  <si>
    <r>
      <t>Initial Notification and Implementation</t>
    </r>
    <r>
      <rPr>
        <vertAlign val="superscript"/>
        <sz val="10"/>
        <color rgb="FF000000"/>
        <rFont val="Times New Roman"/>
        <family val="1"/>
      </rPr>
      <t>c</t>
    </r>
  </si>
  <si>
    <r>
      <t>d.    Develop Record System</t>
    </r>
    <r>
      <rPr>
        <vertAlign val="superscript"/>
        <sz val="10"/>
        <color rgb="FF000000"/>
        <rFont val="Times New Roman"/>
        <family val="1"/>
      </rPr>
      <t>c</t>
    </r>
  </si>
  <si>
    <t xml:space="preserve">a  Number of affected facilities per year is 56. We assume 90 percent of sources are in the private sector, or approximately 50 respondents. We have assumed that there will be no new growth over the three-year period of this ICR. We assume that each respondent will have to familiarize with the regulatory requirements each year. </t>
  </si>
  <si>
    <t xml:space="preserve">a  Number of affected facilities per year is 56. We assume 10 percent of sources are in the public sector, or approximately 6 respondents.  We have assumed that there will be no new growth over the three-year period of this ICR. We assume that each respondent will have to familiarize with the regulatory requirements each year. </t>
  </si>
  <si>
    <t>Table 2: Average Annual EPA Burden and Cost –  NESHAP for Shipbuilding and Ship Repair Facilities - Surface Coating (40 CFR Part 63, Subpart II) (Renewal)</t>
  </si>
  <si>
    <r>
      <t>Initial Performance Tests</t>
    </r>
    <r>
      <rPr>
        <vertAlign val="superscript"/>
        <sz val="10"/>
        <color rgb="FF000000"/>
        <rFont val="Times New Roman"/>
        <family val="1"/>
      </rPr>
      <t>c</t>
    </r>
  </si>
  <si>
    <t>Repeat Performance Test</t>
  </si>
  <si>
    <t>Report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</si>
</sst>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34" x14ac:knownFonts="1">
    <font>
      <sz val="11"/>
      <color theme="1"/>
      <name val="Calibri"/>
      <family val="2"/>
      <scheme val="minor"/>
    </font>
    <font>
      <b/>
      <sz val="8"/>
      <color rgb="FF000000"/>
      <name val="Arial"/>
      <family val="2"/>
    </font>
    <font>
      <sz val="8"/>
      <color rgb="FF000000"/>
      <name val="Arial"/>
      <family val="2"/>
    </font>
    <font>
      <b/>
      <sz val="10"/>
      <color theme="1"/>
      <name val="Times New Roman"/>
      <family val="1"/>
    </font>
    <font>
      <b/>
      <vertAlign val="superscript"/>
      <sz val="12"/>
      <color theme="1"/>
      <name val="Times New Roman"/>
      <family val="1"/>
    </font>
    <font>
      <b/>
      <vertAlign val="superscript"/>
      <sz val="10"/>
      <color theme="1"/>
      <name val="Times New Roman"/>
      <family val="1"/>
    </font>
    <font>
      <b/>
      <i/>
      <sz val="8"/>
      <name val="Times New Roman"/>
      <family val="1"/>
    </font>
    <font>
      <b/>
      <sz val="10"/>
      <name val="Times New Roman"/>
      <family val="1"/>
    </font>
    <font>
      <sz val="10"/>
      <color rgb="FF000000"/>
      <name val="Times New Roman"/>
      <family val="1"/>
    </font>
    <font>
      <sz val="10"/>
      <name val="Times New Roman"/>
      <family val="1"/>
    </font>
    <font>
      <sz val="10"/>
      <color theme="1"/>
      <name val="Times New Roman"/>
      <family val="1"/>
    </font>
    <font>
      <b/>
      <sz val="10"/>
      <color rgb="FF000000"/>
      <name val="Times New Roman"/>
      <family val="1"/>
    </font>
    <font>
      <b/>
      <sz val="9"/>
      <color theme="1"/>
      <name val="Times New Roman"/>
      <family val="1"/>
    </font>
    <font>
      <sz val="9"/>
      <color theme="1"/>
      <name val="Calibri"/>
      <family val="2"/>
      <scheme val="minor"/>
    </font>
    <font>
      <vertAlign val="superscript"/>
      <sz val="9"/>
      <name val="Times New Roman"/>
      <family val="1"/>
    </font>
    <font>
      <sz val="9"/>
      <name val="Times New Roman"/>
      <family val="1"/>
    </font>
    <font>
      <sz val="11"/>
      <name val="Calibri"/>
      <family val="2"/>
      <scheme val="minor"/>
    </font>
    <font>
      <vertAlign val="superscript"/>
      <sz val="10"/>
      <color rgb="FF000000"/>
      <name val="Times New Roman"/>
      <family val="1"/>
    </font>
    <font>
      <b/>
      <vertAlign val="superscript"/>
      <sz val="10"/>
      <color rgb="FF000000"/>
      <name val="Times New Roman"/>
      <family val="1"/>
    </font>
    <font>
      <sz val="9"/>
      <color theme="1"/>
      <name val="Times New Roman"/>
      <family val="1"/>
    </font>
    <font>
      <vertAlign val="superscript"/>
      <sz val="9"/>
      <color theme="1"/>
      <name val="Times New Roman"/>
      <family val="1"/>
    </font>
    <font>
      <b/>
      <sz val="11"/>
      <color theme="1"/>
      <name val="Calibri"/>
      <family val="2"/>
      <scheme val="minor"/>
    </font>
    <font>
      <b/>
      <sz val="11"/>
      <name val="Times New Roman"/>
      <family val="1"/>
    </font>
    <font>
      <sz val="11"/>
      <name val="Times New Roman"/>
      <family val="1"/>
    </font>
    <font>
      <b/>
      <i/>
      <sz val="11"/>
      <name val="Times New Roman"/>
      <family val="1"/>
    </font>
    <font>
      <b/>
      <i/>
      <vertAlign val="superscript"/>
      <sz val="11"/>
      <name val="Times New Roman"/>
      <family val="1"/>
    </font>
    <font>
      <sz val="8"/>
      <color rgb="FF000000"/>
      <name val="Times New Roman"/>
      <family val="1"/>
    </font>
    <font>
      <vertAlign val="superscript"/>
      <sz val="8"/>
      <color rgb="FF000000"/>
      <name val="Times New Roman"/>
      <family val="1"/>
    </font>
    <font>
      <i/>
      <sz val="8"/>
      <color rgb="FF000000"/>
      <name val="Times New Roman"/>
      <family val="1"/>
    </font>
    <font>
      <b/>
      <i/>
      <sz val="8"/>
      <color rgb="FF000000"/>
      <name val="Times New Roman"/>
      <family val="1"/>
    </font>
    <font>
      <sz val="11"/>
      <color theme="1"/>
      <name val="Times New Roman"/>
      <family val="1"/>
    </font>
    <font>
      <b/>
      <i/>
      <sz val="10"/>
      <name val="Times New Roman"/>
      <family val="1"/>
    </font>
    <font>
      <i/>
      <sz val="10"/>
      <color rgb="FF000000"/>
      <name val="Times New Roman"/>
      <family val="1"/>
    </font>
    <font>
      <b/>
      <i/>
      <sz val="10"/>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08">
    <xf numFmtId="0" fontId="0" fillId="0" borderId="0" xfId="0"/>
    <xf numFmtId="0" fontId="2" fillId="2" borderId="0" xfId="0" applyFont="1" applyFill="1" applyAlignment="1">
      <alignment horizontal="right" wrapText="1"/>
    </xf>
    <xf numFmtId="0" fontId="3" fillId="0" borderId="1" xfId="0" applyFont="1" applyBorder="1" applyAlignment="1">
      <alignment horizontal="center" vertical="center" wrapText="1"/>
    </xf>
    <xf numFmtId="0" fontId="0" fillId="0" borderId="0" xfId="0" applyAlignment="1">
      <alignment horizontal="left"/>
    </xf>
    <xf numFmtId="0" fontId="0" fillId="3" borderId="0" xfId="0" applyFill="1"/>
    <xf numFmtId="0" fontId="1" fillId="2" borderId="0" xfId="0" applyFont="1" applyFill="1" applyBorder="1" applyAlignment="1">
      <alignment wrapText="1"/>
    </xf>
    <xf numFmtId="0" fontId="0" fillId="0" borderId="0" xfId="0" applyBorder="1"/>
    <xf numFmtId="0" fontId="8" fillId="2" borderId="1" xfId="0" applyFont="1" applyFill="1" applyBorder="1" applyAlignment="1"/>
    <xf numFmtId="0" fontId="8" fillId="2" borderId="1" xfId="0" applyFont="1" applyFill="1" applyBorder="1" applyAlignment="1">
      <alignment horizontal="center"/>
    </xf>
    <xf numFmtId="0" fontId="10" fillId="0" borderId="1" xfId="0" applyFont="1" applyBorder="1"/>
    <xf numFmtId="0" fontId="8" fillId="2" borderId="1" xfId="0" applyFont="1" applyFill="1" applyBorder="1" applyAlignment="1">
      <alignment horizontal="left" indent="2"/>
    </xf>
    <xf numFmtId="165" fontId="10" fillId="0" borderId="1" xfId="0" applyNumberFormat="1" applyFont="1" applyBorder="1"/>
    <xf numFmtId="0" fontId="12" fillId="0" borderId="0" xfId="0" applyFont="1" applyAlignment="1">
      <alignment vertical="center"/>
    </xf>
    <xf numFmtId="0" fontId="13" fillId="0" borderId="0" xfId="0" applyFont="1"/>
    <xf numFmtId="0" fontId="13" fillId="0" borderId="0" xfId="0" applyFont="1" applyAlignment="1">
      <alignment horizontal="center"/>
    </xf>
    <xf numFmtId="0" fontId="16" fillId="0" borderId="0" xfId="0" applyFont="1" applyFill="1"/>
    <xf numFmtId="0" fontId="0" fillId="0" borderId="0" xfId="0" applyFill="1"/>
    <xf numFmtId="0" fontId="7" fillId="0" borderId="1" xfId="0" applyFont="1" applyFill="1" applyBorder="1" applyAlignment="1">
      <alignment horizontal="center" vertical="center" wrapText="1"/>
    </xf>
    <xf numFmtId="0" fontId="9" fillId="0" borderId="1" xfId="0" applyFont="1" applyFill="1" applyBorder="1"/>
    <xf numFmtId="0" fontId="11" fillId="0" borderId="1" xfId="0" applyFont="1" applyFill="1" applyBorder="1" applyAlignment="1">
      <alignment horizontal="left"/>
    </xf>
    <xf numFmtId="0" fontId="11" fillId="0" borderId="0" xfId="0" applyFont="1" applyFill="1" applyBorder="1" applyAlignment="1">
      <alignment horizontal="left"/>
    </xf>
    <xf numFmtId="0" fontId="19" fillId="0" borderId="0" xfId="0" applyFont="1"/>
    <xf numFmtId="0" fontId="11" fillId="2" borderId="1" xfId="0" applyFont="1" applyFill="1" applyBorder="1" applyAlignment="1"/>
    <xf numFmtId="0" fontId="11" fillId="2" borderId="1" xfId="0" applyFont="1" applyFill="1" applyBorder="1" applyAlignment="1">
      <alignment horizontal="center"/>
    </xf>
    <xf numFmtId="165" fontId="3" fillId="0" borderId="1" xfId="0" applyNumberFormat="1" applyFont="1" applyBorder="1"/>
    <xf numFmtId="0" fontId="0" fillId="0" borderId="0" xfId="0" applyAlignment="1">
      <alignment horizontal="center"/>
    </xf>
    <xf numFmtId="0" fontId="19" fillId="0" borderId="0" xfId="0" applyFont="1" applyFill="1" applyAlignment="1">
      <alignment horizontal="left"/>
    </xf>
    <xf numFmtId="0" fontId="0" fillId="0" borderId="0" xfId="0" applyFill="1" applyAlignment="1">
      <alignment horizontal="left"/>
    </xf>
    <xf numFmtId="0" fontId="21" fillId="0" borderId="0" xfId="0" applyFont="1"/>
    <xf numFmtId="1" fontId="0" fillId="0" borderId="0" xfId="0" applyNumberFormat="1" applyFill="1"/>
    <xf numFmtId="1" fontId="0" fillId="0" borderId="10" xfId="0" applyNumberFormat="1" applyFill="1" applyBorder="1"/>
    <xf numFmtId="0" fontId="0" fillId="0" borderId="9" xfId="0" applyFill="1" applyBorder="1"/>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Font="1" applyFill="1" applyBorder="1"/>
    <xf numFmtId="0" fontId="3" fillId="0" borderId="1" xfId="0" applyFont="1" applyFill="1" applyBorder="1" applyAlignment="1">
      <alignment vertical="top"/>
    </xf>
    <xf numFmtId="0" fontId="26" fillId="0" borderId="1" xfId="0" applyFont="1" applyFill="1" applyBorder="1" applyAlignment="1">
      <alignment horizontal="left"/>
    </xf>
    <xf numFmtId="0" fontId="26" fillId="0" borderId="1" xfId="0" applyFont="1" applyFill="1" applyBorder="1" applyAlignment="1">
      <alignment horizontal="center"/>
    </xf>
    <xf numFmtId="0" fontId="26" fillId="0" borderId="1" xfId="0" applyFont="1" applyFill="1" applyBorder="1" applyAlignment="1">
      <alignment horizontal="right"/>
    </xf>
    <xf numFmtId="0" fontId="26" fillId="0" borderId="1" xfId="0" applyFont="1" applyFill="1" applyBorder="1" applyAlignment="1">
      <alignment horizontal="left" indent="1"/>
    </xf>
    <xf numFmtId="164" fontId="26" fillId="0" borderId="1" xfId="0" applyNumberFormat="1" applyFont="1" applyFill="1" applyBorder="1" applyAlignment="1">
      <alignment horizontal="right"/>
    </xf>
    <xf numFmtId="0" fontId="26" fillId="0" borderId="1" xfId="0" applyFont="1" applyFill="1" applyBorder="1" applyAlignment="1">
      <alignment horizontal="left" indent="3"/>
    </xf>
    <xf numFmtId="165" fontId="26" fillId="0" borderId="1" xfId="0" applyNumberFormat="1" applyFont="1" applyFill="1" applyBorder="1" applyAlignment="1">
      <alignment horizontal="right"/>
    </xf>
    <xf numFmtId="165" fontId="28" fillId="0" borderId="1" xfId="0" applyNumberFormat="1" applyFont="1" applyFill="1" applyBorder="1" applyAlignment="1">
      <alignment horizontal="right"/>
    </xf>
    <xf numFmtId="0" fontId="26" fillId="0" borderId="1" xfId="0" applyNumberFormat="1" applyFont="1" applyFill="1" applyBorder="1" applyAlignment="1">
      <alignment horizontal="center"/>
    </xf>
    <xf numFmtId="3" fontId="26" fillId="0" borderId="1" xfId="0" applyNumberFormat="1" applyFont="1" applyFill="1" applyBorder="1" applyAlignment="1">
      <alignment horizontal="center"/>
    </xf>
    <xf numFmtId="6" fontId="26" fillId="0" borderId="1" xfId="0" applyNumberFormat="1" applyFont="1" applyFill="1" applyBorder="1" applyAlignment="1">
      <alignment horizontal="right"/>
    </xf>
    <xf numFmtId="6" fontId="29" fillId="0" borderId="1" xfId="0" applyNumberFormat="1" applyFont="1" applyFill="1" applyBorder="1" applyAlignment="1">
      <alignment horizontal="right"/>
    </xf>
    <xf numFmtId="6" fontId="29" fillId="0" borderId="2" xfId="0" applyNumberFormat="1" applyFont="1" applyFill="1" applyBorder="1" applyAlignment="1">
      <alignment horizontal="right"/>
    </xf>
    <xf numFmtId="0" fontId="30" fillId="0" borderId="1" xfId="0" applyFont="1" applyFill="1" applyBorder="1" applyAlignment="1">
      <alignment horizontal="center"/>
    </xf>
    <xf numFmtId="0" fontId="8" fillId="0" borderId="1" xfId="0" applyFont="1" applyFill="1" applyBorder="1" applyAlignment="1">
      <alignment horizontal="left"/>
    </xf>
    <xf numFmtId="0" fontId="8" fillId="0" borderId="1" xfId="0" applyFont="1" applyFill="1" applyBorder="1" applyAlignment="1">
      <alignment horizontal="center"/>
    </xf>
    <xf numFmtId="0" fontId="8" fillId="0" borderId="1" xfId="0" applyFont="1" applyFill="1" applyBorder="1" applyAlignment="1">
      <alignment horizontal="right"/>
    </xf>
    <xf numFmtId="0" fontId="8" fillId="0" borderId="1" xfId="0" applyFont="1" applyFill="1" applyBorder="1" applyAlignment="1">
      <alignment horizontal="left" indent="1"/>
    </xf>
    <xf numFmtId="164" fontId="8" fillId="0" borderId="1" xfId="0" applyNumberFormat="1" applyFont="1" applyFill="1" applyBorder="1" applyAlignment="1">
      <alignment horizontal="right"/>
    </xf>
    <xf numFmtId="0" fontId="8" fillId="0" borderId="1" xfId="0" applyFont="1" applyFill="1" applyBorder="1" applyAlignment="1">
      <alignment horizontal="left" indent="3"/>
    </xf>
    <xf numFmtId="165" fontId="8" fillId="0" borderId="1" xfId="0" applyNumberFormat="1" applyFont="1" applyFill="1" applyBorder="1" applyAlignment="1">
      <alignment horizontal="right"/>
    </xf>
    <xf numFmtId="0" fontId="31" fillId="0" borderId="1" xfId="0" applyFont="1" applyFill="1" applyBorder="1"/>
    <xf numFmtId="165" fontId="32" fillId="0" borderId="1" xfId="0" applyNumberFormat="1" applyFont="1" applyFill="1" applyBorder="1" applyAlignment="1">
      <alignment horizontal="right"/>
    </xf>
    <xf numFmtId="0" fontId="8" fillId="0" borderId="1" xfId="0" applyNumberFormat="1" applyFont="1" applyFill="1" applyBorder="1" applyAlignment="1">
      <alignment horizontal="center"/>
    </xf>
    <xf numFmtId="3" fontId="8" fillId="0" borderId="1" xfId="0" applyNumberFormat="1" applyFont="1" applyFill="1" applyBorder="1" applyAlignment="1">
      <alignment horizontal="center"/>
    </xf>
    <xf numFmtId="6" fontId="8" fillId="0" borderId="1" xfId="0" applyNumberFormat="1" applyFont="1" applyFill="1" applyBorder="1" applyAlignment="1">
      <alignment horizontal="right"/>
    </xf>
    <xf numFmtId="6" fontId="33" fillId="0" borderId="1" xfId="0" applyNumberFormat="1" applyFont="1" applyFill="1" applyBorder="1" applyAlignment="1">
      <alignment horizontal="right"/>
    </xf>
    <xf numFmtId="6" fontId="33" fillId="0" borderId="2" xfId="0" applyNumberFormat="1" applyFont="1" applyFill="1" applyBorder="1" applyAlignment="1">
      <alignment horizontal="right"/>
    </xf>
    <xf numFmtId="0" fontId="10" fillId="0" borderId="1" xfId="0" applyFont="1" applyFill="1" applyBorder="1" applyAlignment="1">
      <alignment horizontal="center"/>
    </xf>
    <xf numFmtId="0" fontId="22" fillId="2" borderId="1" xfId="0" applyFont="1" applyFill="1" applyBorder="1" applyAlignment="1">
      <alignment horizontal="center" vertical="center"/>
    </xf>
    <xf numFmtId="0" fontId="23" fillId="0" borderId="1" xfId="0" applyFont="1" applyBorder="1" applyAlignment="1">
      <alignment vertical="center"/>
    </xf>
    <xf numFmtId="0" fontId="23" fillId="0" borderId="1" xfId="0" applyFont="1" applyBorder="1" applyAlignment="1">
      <alignment horizontal="right" vertical="center"/>
    </xf>
    <xf numFmtId="3" fontId="23" fillId="0" borderId="1" xfId="0" applyNumberFormat="1" applyFont="1" applyBorder="1" applyAlignment="1">
      <alignment horizontal="right" vertical="center"/>
    </xf>
    <xf numFmtId="0" fontId="24" fillId="0" borderId="1" xfId="0" applyFont="1" applyBorder="1" applyAlignment="1">
      <alignment vertical="center"/>
    </xf>
    <xf numFmtId="0" fontId="24" fillId="0" borderId="1" xfId="0" applyFont="1" applyBorder="1" applyAlignment="1">
      <alignment horizontal="right" vertical="center"/>
    </xf>
    <xf numFmtId="3" fontId="24" fillId="0" borderId="1" xfId="0" applyNumberFormat="1" applyFont="1" applyBorder="1" applyAlignment="1">
      <alignment horizontal="right" vertical="center"/>
    </xf>
    <xf numFmtId="3" fontId="23" fillId="0" borderId="1" xfId="0" applyNumberFormat="1" applyFont="1" applyFill="1" applyBorder="1" applyAlignment="1">
      <alignment horizontal="right" vertical="center"/>
    </xf>
    <xf numFmtId="6" fontId="23" fillId="0" borderId="1" xfId="0" applyNumberFormat="1" applyFont="1" applyFill="1" applyBorder="1" applyAlignment="1">
      <alignment horizontal="right" vertical="center"/>
    </xf>
    <xf numFmtId="3" fontId="24" fillId="0" borderId="1" xfId="0" applyNumberFormat="1" applyFont="1" applyFill="1" applyBorder="1" applyAlignment="1">
      <alignment horizontal="right" vertical="center"/>
    </xf>
    <xf numFmtId="6" fontId="24" fillId="0" borderId="1" xfId="0" applyNumberFormat="1" applyFont="1" applyFill="1" applyBorder="1" applyAlignment="1">
      <alignment horizontal="right" vertical="center"/>
    </xf>
    <xf numFmtId="0" fontId="21" fillId="0" borderId="0" xfId="0" applyFont="1" applyAlignment="1">
      <alignment horizontal="left"/>
    </xf>
    <xf numFmtId="3" fontId="32" fillId="0" borderId="3" xfId="0" applyNumberFormat="1" applyFont="1" applyFill="1" applyBorder="1" applyAlignment="1">
      <alignment horizontal="center"/>
    </xf>
    <xf numFmtId="3" fontId="32" fillId="0" borderId="4" xfId="0" applyNumberFormat="1" applyFont="1" applyFill="1" applyBorder="1" applyAlignment="1">
      <alignment horizontal="center"/>
    </xf>
    <xf numFmtId="3" fontId="32" fillId="0" borderId="5" xfId="0" applyNumberFormat="1" applyFont="1" applyFill="1" applyBorder="1" applyAlignment="1">
      <alignment horizontal="center"/>
    </xf>
    <xf numFmtId="3" fontId="33" fillId="0" borderId="1" xfId="0" applyNumberFormat="1" applyFont="1" applyFill="1" applyBorder="1" applyAlignment="1">
      <alignment horizontal="center"/>
    </xf>
    <xf numFmtId="0" fontId="15" fillId="0" borderId="0" xfId="0" applyFont="1" applyFill="1" applyAlignment="1">
      <alignment horizontal="left" vertical="center" wrapText="1"/>
    </xf>
    <xf numFmtId="0" fontId="14" fillId="0" borderId="0" xfId="0" applyFont="1" applyFill="1" applyAlignment="1">
      <alignment horizontal="left" vertical="center" wrapText="1"/>
    </xf>
    <xf numFmtId="3" fontId="8" fillId="0" borderId="6" xfId="0" applyNumberFormat="1"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3" fontId="8" fillId="0" borderId="3" xfId="0" applyNumberFormat="1" applyFont="1" applyFill="1" applyBorder="1" applyAlignment="1">
      <alignment horizontal="center"/>
    </xf>
    <xf numFmtId="3" fontId="8" fillId="0" borderId="4" xfId="0" applyNumberFormat="1" applyFont="1" applyFill="1" applyBorder="1" applyAlignment="1">
      <alignment horizontal="center"/>
    </xf>
    <xf numFmtId="3" fontId="8" fillId="0" borderId="5" xfId="0" applyNumberFormat="1" applyFont="1" applyFill="1" applyBorder="1" applyAlignment="1">
      <alignment horizontal="center"/>
    </xf>
    <xf numFmtId="3" fontId="33" fillId="0" borderId="3" xfId="0" applyNumberFormat="1" applyFont="1" applyFill="1" applyBorder="1" applyAlignment="1">
      <alignment horizontal="center"/>
    </xf>
    <xf numFmtId="3" fontId="33" fillId="0" borderId="4" xfId="0" applyNumberFormat="1" applyFont="1" applyFill="1" applyBorder="1" applyAlignment="1">
      <alignment horizontal="center"/>
    </xf>
    <xf numFmtId="3" fontId="33" fillId="0" borderId="5" xfId="0" applyNumberFormat="1" applyFont="1" applyFill="1" applyBorder="1" applyAlignment="1">
      <alignment horizontal="center"/>
    </xf>
    <xf numFmtId="3" fontId="28" fillId="0" borderId="3" xfId="0" applyNumberFormat="1" applyFont="1" applyFill="1" applyBorder="1" applyAlignment="1">
      <alignment horizontal="center"/>
    </xf>
    <xf numFmtId="3" fontId="28" fillId="0" borderId="4" xfId="0" applyNumberFormat="1" applyFont="1" applyFill="1" applyBorder="1" applyAlignment="1">
      <alignment horizontal="center"/>
    </xf>
    <xf numFmtId="3" fontId="28" fillId="0" borderId="5" xfId="0" applyNumberFormat="1" applyFont="1" applyFill="1" applyBorder="1" applyAlignment="1">
      <alignment horizontal="center"/>
    </xf>
    <xf numFmtId="3" fontId="26" fillId="0" borderId="3" xfId="0" applyNumberFormat="1" applyFont="1" applyFill="1" applyBorder="1" applyAlignment="1">
      <alignment horizontal="center"/>
    </xf>
    <xf numFmtId="3" fontId="26" fillId="0" borderId="4" xfId="0" applyNumberFormat="1" applyFont="1" applyFill="1" applyBorder="1" applyAlignment="1">
      <alignment horizontal="center"/>
    </xf>
    <xf numFmtId="3" fontId="26" fillId="0" borderId="5" xfId="0" applyNumberFormat="1" applyFont="1" applyFill="1" applyBorder="1" applyAlignment="1">
      <alignment horizontal="center"/>
    </xf>
    <xf numFmtId="3" fontId="29" fillId="0" borderId="3" xfId="0" applyNumberFormat="1" applyFont="1" applyFill="1" applyBorder="1" applyAlignment="1">
      <alignment horizontal="center"/>
    </xf>
    <xf numFmtId="3" fontId="29" fillId="0" borderId="4" xfId="0" applyNumberFormat="1" applyFont="1" applyFill="1" applyBorder="1" applyAlignment="1">
      <alignment horizontal="center"/>
    </xf>
    <xf numFmtId="3" fontId="29" fillId="0" borderId="5" xfId="0" applyNumberFormat="1" applyFont="1" applyFill="1" applyBorder="1" applyAlignment="1">
      <alignment horizontal="center"/>
    </xf>
    <xf numFmtId="3" fontId="26" fillId="0" borderId="6" xfId="0" applyNumberFormat="1" applyFont="1" applyFill="1" applyBorder="1" applyAlignment="1">
      <alignment horizontal="center"/>
    </xf>
    <xf numFmtId="0" fontId="26" fillId="0" borderId="7" xfId="0" applyFont="1" applyFill="1" applyBorder="1" applyAlignment="1">
      <alignment horizontal="center"/>
    </xf>
    <xf numFmtId="0" fontId="26" fillId="0" borderId="8" xfId="0" applyFont="1" applyFill="1" applyBorder="1" applyAlignment="1">
      <alignment horizontal="center"/>
    </xf>
    <xf numFmtId="3" fontId="29" fillId="0" borderId="1" xfId="0" applyNumberFormat="1" applyFont="1" applyFill="1" applyBorder="1" applyAlignment="1">
      <alignment horizont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1" fillId="2"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topLeftCell="A19" workbookViewId="0"/>
  </sheetViews>
  <sheetFormatPr defaultRowHeight="14.5" x14ac:dyDescent="0.35"/>
  <cols>
    <col min="1" max="1" width="41.1796875" style="3" customWidth="1"/>
    <col min="2" max="2" width="11.26953125" style="3" customWidth="1"/>
    <col min="3" max="3" width="10.81640625" style="3" customWidth="1"/>
    <col min="4" max="4" width="11" style="3" customWidth="1"/>
    <col min="5" max="5" width="10.81640625" style="3" customWidth="1"/>
    <col min="6" max="8" width="9.1796875" style="3"/>
    <col min="9" max="9" width="11.453125" style="3" bestFit="1" customWidth="1"/>
  </cols>
  <sheetData>
    <row r="1" spans="1:11" x14ac:dyDescent="0.35">
      <c r="A1" s="76" t="s">
        <v>60</v>
      </c>
    </row>
    <row r="2" spans="1:11" x14ac:dyDescent="0.35">
      <c r="F2" s="4">
        <v>121.46</v>
      </c>
      <c r="G2" s="4">
        <v>148.44999999999999</v>
      </c>
      <c r="H2" s="4">
        <v>60.23</v>
      </c>
      <c r="K2" s="16"/>
    </row>
    <row r="3" spans="1:11" ht="78" x14ac:dyDescent="0.35">
      <c r="A3" s="32" t="s">
        <v>1</v>
      </c>
      <c r="B3" s="33" t="s">
        <v>2</v>
      </c>
      <c r="C3" s="33" t="s">
        <v>3</v>
      </c>
      <c r="D3" s="33" t="s">
        <v>4</v>
      </c>
      <c r="E3" s="33" t="s">
        <v>74</v>
      </c>
      <c r="F3" s="33" t="s">
        <v>6</v>
      </c>
      <c r="G3" s="33" t="s">
        <v>7</v>
      </c>
      <c r="H3" s="33" t="s">
        <v>8</v>
      </c>
      <c r="I3" s="33" t="s">
        <v>9</v>
      </c>
    </row>
    <row r="4" spans="1:11" ht="16.5" customHeight="1" x14ac:dyDescent="0.35">
      <c r="A4" s="50" t="s">
        <v>19</v>
      </c>
      <c r="B4" s="51" t="s">
        <v>0</v>
      </c>
      <c r="C4" s="50"/>
      <c r="D4" s="50"/>
      <c r="E4" s="50"/>
      <c r="F4" s="50"/>
      <c r="G4" s="50"/>
      <c r="H4" s="50"/>
      <c r="I4" s="52"/>
    </row>
    <row r="5" spans="1:11" ht="15.75" customHeight="1" x14ac:dyDescent="0.35">
      <c r="A5" s="50" t="s">
        <v>20</v>
      </c>
      <c r="B5" s="51" t="s">
        <v>0</v>
      </c>
      <c r="C5" s="50"/>
      <c r="D5" s="50"/>
      <c r="E5" s="50"/>
      <c r="F5" s="50"/>
      <c r="G5" s="50"/>
      <c r="H5" s="50"/>
      <c r="I5" s="52"/>
    </row>
    <row r="6" spans="1:11" ht="15.75" customHeight="1" x14ac:dyDescent="0.35">
      <c r="A6" s="50" t="s">
        <v>21</v>
      </c>
      <c r="B6" s="50"/>
      <c r="C6" s="50"/>
      <c r="D6" s="50"/>
      <c r="E6" s="50"/>
      <c r="F6" s="50"/>
      <c r="G6" s="50"/>
      <c r="H6" s="50"/>
      <c r="I6" s="52"/>
    </row>
    <row r="7" spans="1:11" s="16" customFormat="1" ht="15.75" customHeight="1" x14ac:dyDescent="0.35">
      <c r="A7" s="53" t="s">
        <v>34</v>
      </c>
      <c r="B7" s="51">
        <v>1</v>
      </c>
      <c r="C7" s="51">
        <v>1</v>
      </c>
      <c r="D7" s="51">
        <f>B7*C7</f>
        <v>1</v>
      </c>
      <c r="E7" s="51">
        <v>50</v>
      </c>
      <c r="F7" s="51">
        <f>D7*E7</f>
        <v>50</v>
      </c>
      <c r="G7" s="51">
        <f>F7*0.05</f>
        <v>2.5</v>
      </c>
      <c r="H7" s="51">
        <f>F7*0.1</f>
        <v>5</v>
      </c>
      <c r="I7" s="54">
        <f>F7*F$2+G7*G$2+H7*H$2</f>
        <v>6745.2749999999996</v>
      </c>
    </row>
    <row r="8" spans="1:11" ht="15.75" customHeight="1" x14ac:dyDescent="0.35">
      <c r="A8" s="53" t="s">
        <v>22</v>
      </c>
      <c r="B8" s="51" t="s">
        <v>32</v>
      </c>
      <c r="C8" s="51"/>
      <c r="D8" s="51"/>
      <c r="E8" s="51"/>
      <c r="F8" s="51"/>
      <c r="G8" s="51"/>
      <c r="H8" s="51"/>
      <c r="I8" s="52"/>
    </row>
    <row r="9" spans="1:11" ht="15.75" customHeight="1" x14ac:dyDescent="0.35">
      <c r="A9" s="53" t="s">
        <v>23</v>
      </c>
      <c r="B9" s="51" t="s">
        <v>32</v>
      </c>
      <c r="C9" s="51"/>
      <c r="D9" s="51"/>
      <c r="E9" s="51"/>
      <c r="F9" s="51"/>
      <c r="G9" s="51"/>
      <c r="H9" s="51"/>
      <c r="I9" s="52"/>
    </row>
    <row r="10" spans="1:11" x14ac:dyDescent="0.35">
      <c r="A10" s="53" t="s">
        <v>24</v>
      </c>
      <c r="B10" s="51" t="s">
        <v>32</v>
      </c>
      <c r="C10" s="51"/>
      <c r="D10" s="51"/>
      <c r="E10" s="51"/>
      <c r="F10" s="51"/>
      <c r="G10" s="51"/>
      <c r="H10" s="51"/>
      <c r="I10" s="52"/>
    </row>
    <row r="11" spans="1:11" ht="15.75" customHeight="1" x14ac:dyDescent="0.35">
      <c r="A11" s="53" t="s">
        <v>25</v>
      </c>
      <c r="B11" s="51"/>
      <c r="C11" s="51"/>
      <c r="D11" s="51"/>
      <c r="E11" s="51"/>
      <c r="F11" s="51"/>
      <c r="G11" s="51"/>
      <c r="H11" s="51"/>
      <c r="I11" s="52"/>
    </row>
    <row r="12" spans="1:11" ht="16" x14ac:dyDescent="0.35">
      <c r="A12" s="55" t="s">
        <v>75</v>
      </c>
      <c r="B12" s="51">
        <v>2</v>
      </c>
      <c r="C12" s="51">
        <v>1</v>
      </c>
      <c r="D12" s="51">
        <f>B12*C12</f>
        <v>2</v>
      </c>
      <c r="E12" s="51">
        <v>0</v>
      </c>
      <c r="F12" s="51">
        <f>D12*E12</f>
        <v>0</v>
      </c>
      <c r="G12" s="51">
        <f>F12*0.05</f>
        <v>0</v>
      </c>
      <c r="H12" s="51">
        <f>F12*0.1</f>
        <v>0</v>
      </c>
      <c r="I12" s="56">
        <f>F12*F$2+G12*G$2+H12*H$2</f>
        <v>0</v>
      </c>
    </row>
    <row r="13" spans="1:11" ht="16" x14ac:dyDescent="0.35">
      <c r="A13" s="55" t="s">
        <v>76</v>
      </c>
      <c r="B13" s="51" t="s">
        <v>0</v>
      </c>
      <c r="C13" s="51"/>
      <c r="D13" s="51"/>
      <c r="E13" s="51"/>
      <c r="F13" s="51"/>
      <c r="G13" s="51"/>
      <c r="H13" s="51"/>
      <c r="I13" s="52"/>
    </row>
    <row r="14" spans="1:11" ht="16" x14ac:dyDescent="0.35">
      <c r="A14" s="55" t="s">
        <v>77</v>
      </c>
      <c r="B14" s="51" t="s">
        <v>0</v>
      </c>
      <c r="C14" s="51"/>
      <c r="D14" s="51"/>
      <c r="E14" s="51"/>
      <c r="F14" s="51"/>
      <c r="G14" s="51"/>
      <c r="H14" s="51"/>
      <c r="I14" s="52"/>
    </row>
    <row r="15" spans="1:11" ht="16" x14ac:dyDescent="0.35">
      <c r="A15" s="55" t="s">
        <v>78</v>
      </c>
      <c r="B15" s="51">
        <v>14</v>
      </c>
      <c r="C15" s="51">
        <v>1</v>
      </c>
      <c r="D15" s="51">
        <f>B15*C15</f>
        <v>14</v>
      </c>
      <c r="E15" s="51">
        <v>0</v>
      </c>
      <c r="F15" s="51">
        <f>D15*E15</f>
        <v>0</v>
      </c>
      <c r="G15" s="51">
        <f>F15*0.05</f>
        <v>0</v>
      </c>
      <c r="H15" s="51">
        <f>F15*0.1</f>
        <v>0</v>
      </c>
      <c r="I15" s="56">
        <f>F15*F$2+G15*G$2+H15*H$2</f>
        <v>0</v>
      </c>
    </row>
    <row r="16" spans="1:11" x14ac:dyDescent="0.35">
      <c r="A16" s="55" t="s">
        <v>49</v>
      </c>
      <c r="B16" s="51">
        <v>8</v>
      </c>
      <c r="C16" s="51">
        <v>2</v>
      </c>
      <c r="D16" s="51">
        <f>B16*C16</f>
        <v>16</v>
      </c>
      <c r="E16" s="51">
        <v>50</v>
      </c>
      <c r="F16" s="51">
        <f>D16*E16</f>
        <v>800</v>
      </c>
      <c r="G16" s="51">
        <f>F16*0.05</f>
        <v>40</v>
      </c>
      <c r="H16" s="51">
        <f>F16*0.1</f>
        <v>80</v>
      </c>
      <c r="I16" s="54">
        <f>F16*F$2+G16*G$2+H16*H$2</f>
        <v>107924.4</v>
      </c>
    </row>
    <row r="17" spans="1:14" ht="15.75" customHeight="1" x14ac:dyDescent="0.35">
      <c r="A17" s="57" t="s">
        <v>31</v>
      </c>
      <c r="B17" s="51"/>
      <c r="C17" s="51"/>
      <c r="D17" s="51"/>
      <c r="E17" s="51"/>
      <c r="F17" s="77">
        <f>ROUND(SUM(F4:H16),0)</f>
        <v>978</v>
      </c>
      <c r="G17" s="78"/>
      <c r="H17" s="79"/>
      <c r="I17" s="58">
        <f>ROUND(SUM(I4:I16),0)</f>
        <v>114670</v>
      </c>
    </row>
    <row r="18" spans="1:14" ht="15.75" customHeight="1" x14ac:dyDescent="0.35">
      <c r="A18" s="50" t="s">
        <v>27</v>
      </c>
      <c r="B18" s="51"/>
      <c r="C18" s="51"/>
      <c r="D18" s="51"/>
      <c r="E18" s="51"/>
      <c r="F18" s="59"/>
      <c r="G18" s="59"/>
      <c r="H18" s="59"/>
      <c r="I18" s="52"/>
    </row>
    <row r="19" spans="1:14" ht="15.75" customHeight="1" x14ac:dyDescent="0.35">
      <c r="A19" s="53" t="s">
        <v>34</v>
      </c>
      <c r="B19" s="51" t="s">
        <v>33</v>
      </c>
      <c r="C19" s="51"/>
      <c r="D19" s="51"/>
      <c r="E19" s="51"/>
      <c r="F19" s="59"/>
      <c r="G19" s="59"/>
      <c r="H19" s="59"/>
      <c r="I19" s="52"/>
    </row>
    <row r="20" spans="1:14" ht="15.75" customHeight="1" x14ac:dyDescent="0.35">
      <c r="A20" s="53" t="s">
        <v>28</v>
      </c>
      <c r="B20" s="51" t="s">
        <v>0</v>
      </c>
      <c r="C20" s="51"/>
      <c r="D20" s="51"/>
      <c r="E20" s="51"/>
      <c r="F20" s="59"/>
      <c r="G20" s="59"/>
      <c r="H20" s="59"/>
      <c r="I20" s="52"/>
    </row>
    <row r="21" spans="1:14" ht="15.75" customHeight="1" x14ac:dyDescent="0.35">
      <c r="A21" s="53" t="s">
        <v>42</v>
      </c>
      <c r="B21" s="51">
        <v>8</v>
      </c>
      <c r="C21" s="51">
        <v>50</v>
      </c>
      <c r="D21" s="51">
        <f>B21*C21</f>
        <v>400</v>
      </c>
      <c r="E21" s="51">
        <v>50</v>
      </c>
      <c r="F21" s="60">
        <f>D21*E21</f>
        <v>20000</v>
      </c>
      <c r="G21" s="60">
        <f>F21*0.05</f>
        <v>1000</v>
      </c>
      <c r="H21" s="60">
        <f>F21*0.1</f>
        <v>2000</v>
      </c>
      <c r="I21" s="54">
        <f>F21*F$2+G21*G$2+H21*H$2</f>
        <v>2698110</v>
      </c>
    </row>
    <row r="22" spans="1:14" ht="15.75" customHeight="1" x14ac:dyDescent="0.35">
      <c r="A22" s="53" t="s">
        <v>79</v>
      </c>
      <c r="B22" s="51">
        <v>8</v>
      </c>
      <c r="C22" s="51">
        <v>1</v>
      </c>
      <c r="D22" s="51">
        <f>B22*C22</f>
        <v>8</v>
      </c>
      <c r="E22" s="51">
        <v>0</v>
      </c>
      <c r="F22" s="59">
        <f>D22*E22</f>
        <v>0</v>
      </c>
      <c r="G22" s="59">
        <f>F22*0.05</f>
        <v>0</v>
      </c>
      <c r="H22" s="59">
        <f>F22*0.1</f>
        <v>0</v>
      </c>
      <c r="I22" s="56">
        <f>F22*F$2+G22*G$2+H22*H$2</f>
        <v>0</v>
      </c>
    </row>
    <row r="23" spans="1:14" ht="15.75" customHeight="1" x14ac:dyDescent="0.35">
      <c r="A23" s="53" t="s">
        <v>29</v>
      </c>
      <c r="B23" s="51">
        <v>28</v>
      </c>
      <c r="C23" s="51">
        <v>1</v>
      </c>
      <c r="D23" s="51">
        <f>B23*C23</f>
        <v>28</v>
      </c>
      <c r="E23" s="51">
        <v>50</v>
      </c>
      <c r="F23" s="60">
        <f>D23*E23</f>
        <v>1400</v>
      </c>
      <c r="G23" s="59">
        <f>F23*0.05</f>
        <v>70</v>
      </c>
      <c r="H23" s="59">
        <f>F23*0.1</f>
        <v>140</v>
      </c>
      <c r="I23" s="54">
        <f>F23*F$2+G23*G$2+H23*H$2</f>
        <v>188867.7</v>
      </c>
    </row>
    <row r="24" spans="1:14" x14ac:dyDescent="0.35">
      <c r="A24" s="53" t="s">
        <v>30</v>
      </c>
      <c r="B24" s="51" t="s">
        <v>0</v>
      </c>
      <c r="C24" s="51"/>
      <c r="D24" s="51"/>
      <c r="E24" s="51"/>
      <c r="F24" s="59"/>
      <c r="G24" s="59"/>
      <c r="H24" s="59"/>
      <c r="I24" s="52"/>
    </row>
    <row r="25" spans="1:14" ht="24" customHeight="1" x14ac:dyDescent="0.35">
      <c r="A25" s="57" t="s">
        <v>26</v>
      </c>
      <c r="B25" s="51"/>
      <c r="C25" s="51"/>
      <c r="D25" s="51"/>
      <c r="E25" s="51"/>
      <c r="F25" s="86">
        <f>ROUND(SUM(F19:H24),0)</f>
        <v>24610</v>
      </c>
      <c r="G25" s="87"/>
      <c r="H25" s="88"/>
      <c r="I25" s="61">
        <f>ROUND(SUM(I19:I24),0)</f>
        <v>2886978</v>
      </c>
    </row>
    <row r="26" spans="1:14" ht="15.75" customHeight="1" x14ac:dyDescent="0.35">
      <c r="A26" s="35" t="s">
        <v>41</v>
      </c>
      <c r="B26" s="51"/>
      <c r="C26" s="51"/>
      <c r="D26" s="51"/>
      <c r="E26" s="51"/>
      <c r="F26" s="89">
        <f>ROUND((F25+F17),-2)</f>
        <v>25600</v>
      </c>
      <c r="G26" s="90"/>
      <c r="H26" s="91"/>
      <c r="I26" s="62">
        <f>ROUND((I25+I17),-4)</f>
        <v>3000000</v>
      </c>
    </row>
    <row r="27" spans="1:14" ht="15.5" x14ac:dyDescent="0.35">
      <c r="A27" s="19" t="s">
        <v>43</v>
      </c>
      <c r="B27" s="51"/>
      <c r="C27" s="51"/>
      <c r="D27" s="51"/>
      <c r="E27" s="51"/>
      <c r="F27" s="83"/>
      <c r="G27" s="84"/>
      <c r="H27" s="85"/>
      <c r="I27" s="63">
        <v>0</v>
      </c>
    </row>
    <row r="28" spans="1:14" ht="15.5" x14ac:dyDescent="0.35">
      <c r="A28" s="19" t="s">
        <v>44</v>
      </c>
      <c r="B28" s="64"/>
      <c r="C28" s="64"/>
      <c r="D28" s="64"/>
      <c r="E28" s="64"/>
      <c r="F28" s="80">
        <f>F26+F27</f>
        <v>25600</v>
      </c>
      <c r="G28" s="80"/>
      <c r="H28" s="80"/>
      <c r="I28" s="62">
        <f>I26+I27</f>
        <v>3000000</v>
      </c>
      <c r="M28" s="29"/>
      <c r="N28" s="16"/>
    </row>
    <row r="29" spans="1:14" x14ac:dyDescent="0.35">
      <c r="A29" s="20"/>
      <c r="B29" s="25"/>
      <c r="C29" s="25"/>
      <c r="D29" s="25"/>
      <c r="E29" s="25"/>
      <c r="F29" s="25"/>
      <c r="G29" s="25"/>
      <c r="H29" s="25"/>
    </row>
    <row r="30" spans="1:14" x14ac:dyDescent="0.35">
      <c r="A30" s="12" t="s">
        <v>35</v>
      </c>
      <c r="B30" s="13"/>
      <c r="C30" s="13"/>
      <c r="D30" s="13"/>
      <c r="E30" s="14"/>
      <c r="F30" s="13"/>
      <c r="G30" s="13"/>
      <c r="H30" s="13"/>
      <c r="I30" s="13"/>
    </row>
    <row r="31" spans="1:14" s="15" customFormat="1" ht="23.25" customHeight="1" x14ac:dyDescent="0.35">
      <c r="A31" s="81" t="s">
        <v>80</v>
      </c>
      <c r="B31" s="82"/>
      <c r="C31" s="82"/>
      <c r="D31" s="82"/>
      <c r="E31" s="82"/>
      <c r="F31" s="82"/>
      <c r="G31" s="82"/>
      <c r="H31" s="82"/>
      <c r="I31" s="82"/>
    </row>
    <row r="32" spans="1:14" s="15" customFormat="1" ht="48.75" customHeight="1" x14ac:dyDescent="0.35">
      <c r="A32" s="81" t="s">
        <v>62</v>
      </c>
      <c r="B32" s="82"/>
      <c r="C32" s="82"/>
      <c r="D32" s="82"/>
      <c r="E32" s="82"/>
      <c r="F32" s="82"/>
      <c r="G32" s="82"/>
      <c r="H32" s="82"/>
      <c r="I32" s="82"/>
    </row>
    <row r="33" spans="1:9" x14ac:dyDescent="0.35">
      <c r="A33" s="81" t="s">
        <v>36</v>
      </c>
      <c r="B33" s="82"/>
      <c r="C33" s="82"/>
      <c r="D33" s="82"/>
      <c r="E33" s="82"/>
      <c r="F33" s="82"/>
      <c r="G33" s="82"/>
      <c r="H33" s="82"/>
      <c r="I33" s="82"/>
    </row>
    <row r="34" spans="1:9" ht="15" x14ac:dyDescent="0.35">
      <c r="A34" s="26" t="s">
        <v>40</v>
      </c>
      <c r="B34" s="27"/>
      <c r="C34" s="27"/>
      <c r="D34" s="27"/>
      <c r="E34" s="27"/>
      <c r="F34" s="27"/>
      <c r="G34" s="27"/>
      <c r="H34" s="27"/>
      <c r="I34" s="27"/>
    </row>
    <row r="35" spans="1:9" x14ac:dyDescent="0.35">
      <c r="A35" s="27"/>
      <c r="B35" s="27"/>
      <c r="C35" s="27"/>
      <c r="D35" s="27"/>
      <c r="E35" s="27"/>
      <c r="F35" s="27"/>
      <c r="G35" s="27"/>
      <c r="H35" s="27"/>
      <c r="I35" s="27"/>
    </row>
  </sheetData>
  <mergeCells count="8">
    <mergeCell ref="F17:H17"/>
    <mergeCell ref="F28:H28"/>
    <mergeCell ref="A32:I32"/>
    <mergeCell ref="A33:I33"/>
    <mergeCell ref="A31:I31"/>
    <mergeCell ref="F27:H27"/>
    <mergeCell ref="F25:H25"/>
    <mergeCell ref="F26:H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99C9-2C18-49A5-9096-4B932B81CF2E}">
  <dimension ref="A1:N35"/>
  <sheetViews>
    <sheetView workbookViewId="0"/>
  </sheetViews>
  <sheetFormatPr defaultRowHeight="14.5" x14ac:dyDescent="0.35"/>
  <cols>
    <col min="1" max="1" width="41.1796875" style="3" customWidth="1"/>
    <col min="2" max="2" width="11.26953125" style="3" customWidth="1"/>
    <col min="3" max="3" width="10.81640625" style="3" customWidth="1"/>
    <col min="4" max="4" width="11" style="3" customWidth="1"/>
    <col min="5" max="5" width="10.81640625" style="3" customWidth="1"/>
    <col min="6" max="8" width="9.1796875" style="3"/>
    <col min="9" max="9" width="11.453125" style="3" bestFit="1" customWidth="1"/>
  </cols>
  <sheetData>
    <row r="1" spans="1:11" x14ac:dyDescent="0.35">
      <c r="A1" s="76" t="s">
        <v>64</v>
      </c>
    </row>
    <row r="2" spans="1:11" x14ac:dyDescent="0.35">
      <c r="F2" s="4">
        <v>50.72</v>
      </c>
      <c r="G2" s="4">
        <v>68.37</v>
      </c>
      <c r="H2" s="4">
        <v>27.46</v>
      </c>
      <c r="K2" s="16"/>
    </row>
    <row r="3" spans="1:11" ht="78" x14ac:dyDescent="0.35">
      <c r="A3" s="32" t="s">
        <v>1</v>
      </c>
      <c r="B3" s="33" t="s">
        <v>2</v>
      </c>
      <c r="C3" s="33" t="s">
        <v>3</v>
      </c>
      <c r="D3" s="33" t="s">
        <v>4</v>
      </c>
      <c r="E3" s="33" t="s">
        <v>5</v>
      </c>
      <c r="F3" s="33" t="s">
        <v>6</v>
      </c>
      <c r="G3" s="33" t="s">
        <v>7</v>
      </c>
      <c r="H3" s="33" t="s">
        <v>8</v>
      </c>
      <c r="I3" s="33" t="s">
        <v>9</v>
      </c>
    </row>
    <row r="4" spans="1:11" ht="16.5" customHeight="1" x14ac:dyDescent="0.35">
      <c r="A4" s="36" t="s">
        <v>19</v>
      </c>
      <c r="B4" s="37" t="s">
        <v>0</v>
      </c>
      <c r="C4" s="36"/>
      <c r="D4" s="36"/>
      <c r="E4" s="36"/>
      <c r="F4" s="36"/>
      <c r="G4" s="36"/>
      <c r="H4" s="36"/>
      <c r="I4" s="38"/>
    </row>
    <row r="5" spans="1:11" ht="15.75" customHeight="1" x14ac:dyDescent="0.35">
      <c r="A5" s="36" t="s">
        <v>20</v>
      </c>
      <c r="B5" s="37" t="s">
        <v>0</v>
      </c>
      <c r="C5" s="36"/>
      <c r="D5" s="36"/>
      <c r="E5" s="36"/>
      <c r="F5" s="36"/>
      <c r="G5" s="36"/>
      <c r="H5" s="36"/>
      <c r="I5" s="38"/>
    </row>
    <row r="6" spans="1:11" ht="15.75" customHeight="1" x14ac:dyDescent="0.35">
      <c r="A6" s="36" t="s">
        <v>21</v>
      </c>
      <c r="B6" s="36"/>
      <c r="C6" s="36"/>
      <c r="D6" s="36"/>
      <c r="E6" s="36"/>
      <c r="F6" s="36"/>
      <c r="G6" s="36"/>
      <c r="H6" s="36"/>
      <c r="I6" s="38"/>
    </row>
    <row r="7" spans="1:11" s="16" customFormat="1" ht="15.75" customHeight="1" x14ac:dyDescent="0.35">
      <c r="A7" s="39" t="s">
        <v>34</v>
      </c>
      <c r="B7" s="37">
        <v>1</v>
      </c>
      <c r="C7" s="37">
        <v>1</v>
      </c>
      <c r="D7" s="37">
        <f>B7*C7</f>
        <v>1</v>
      </c>
      <c r="E7" s="37">
        <v>6</v>
      </c>
      <c r="F7" s="37">
        <f>D7*E7</f>
        <v>6</v>
      </c>
      <c r="G7" s="37">
        <f>F7*0.05</f>
        <v>0.30000000000000004</v>
      </c>
      <c r="H7" s="37">
        <f>F7*0.1</f>
        <v>0.60000000000000009</v>
      </c>
      <c r="I7" s="40">
        <f>F7*F$2+G7*G$2+H7*H$2</f>
        <v>341.30700000000002</v>
      </c>
    </row>
    <row r="8" spans="1:11" ht="15.75" customHeight="1" x14ac:dyDescent="0.35">
      <c r="A8" s="39" t="s">
        <v>22</v>
      </c>
      <c r="B8" s="37" t="s">
        <v>32</v>
      </c>
      <c r="C8" s="37"/>
      <c r="D8" s="37"/>
      <c r="E8" s="37"/>
      <c r="F8" s="37"/>
      <c r="G8" s="37"/>
      <c r="H8" s="37"/>
      <c r="I8" s="38"/>
    </row>
    <row r="9" spans="1:11" ht="15.75" customHeight="1" x14ac:dyDescent="0.35">
      <c r="A9" s="39" t="s">
        <v>23</v>
      </c>
      <c r="B9" s="37" t="s">
        <v>32</v>
      </c>
      <c r="C9" s="37"/>
      <c r="D9" s="37"/>
      <c r="E9" s="37"/>
      <c r="F9" s="37"/>
      <c r="G9" s="37"/>
      <c r="H9" s="37"/>
      <c r="I9" s="38"/>
    </row>
    <row r="10" spans="1:11" x14ac:dyDescent="0.35">
      <c r="A10" s="39" t="s">
        <v>24</v>
      </c>
      <c r="B10" s="37" t="s">
        <v>32</v>
      </c>
      <c r="C10" s="37"/>
      <c r="D10" s="37"/>
      <c r="E10" s="37"/>
      <c r="F10" s="37"/>
      <c r="G10" s="37"/>
      <c r="H10" s="37"/>
      <c r="I10" s="38"/>
    </row>
    <row r="11" spans="1:11" ht="15.75" customHeight="1" x14ac:dyDescent="0.35">
      <c r="A11" s="39" t="s">
        <v>25</v>
      </c>
      <c r="B11" s="37"/>
      <c r="C11" s="37"/>
      <c r="D11" s="37"/>
      <c r="E11" s="37"/>
      <c r="F11" s="37"/>
      <c r="G11" s="37"/>
      <c r="H11" s="37"/>
      <c r="I11" s="38"/>
    </row>
    <row r="12" spans="1:11" x14ac:dyDescent="0.35">
      <c r="A12" s="41" t="s">
        <v>69</v>
      </c>
      <c r="B12" s="37">
        <v>2</v>
      </c>
      <c r="C12" s="37">
        <v>1</v>
      </c>
      <c r="D12" s="37">
        <f>B12*C12</f>
        <v>2</v>
      </c>
      <c r="E12" s="37">
        <v>0</v>
      </c>
      <c r="F12" s="37">
        <f>D12*E12</f>
        <v>0</v>
      </c>
      <c r="G12" s="37">
        <f>F12*0.05</f>
        <v>0</v>
      </c>
      <c r="H12" s="37">
        <f>F12*0.1</f>
        <v>0</v>
      </c>
      <c r="I12" s="42">
        <f>F12*F$2+G12*G$2+H12*H$2</f>
        <v>0</v>
      </c>
    </row>
    <row r="13" spans="1:11" x14ac:dyDescent="0.35">
      <c r="A13" s="41" t="s">
        <v>70</v>
      </c>
      <c r="B13" s="37" t="s">
        <v>0</v>
      </c>
      <c r="C13" s="37"/>
      <c r="D13" s="37"/>
      <c r="E13" s="37"/>
      <c r="F13" s="37"/>
      <c r="G13" s="37"/>
      <c r="H13" s="37"/>
      <c r="I13" s="38"/>
    </row>
    <row r="14" spans="1:11" x14ac:dyDescent="0.35">
      <c r="A14" s="41" t="s">
        <v>71</v>
      </c>
      <c r="B14" s="37" t="s">
        <v>0</v>
      </c>
      <c r="C14" s="37"/>
      <c r="D14" s="37"/>
      <c r="E14" s="37"/>
      <c r="F14" s="37"/>
      <c r="G14" s="37"/>
      <c r="H14" s="37"/>
      <c r="I14" s="38"/>
    </row>
    <row r="15" spans="1:11" x14ac:dyDescent="0.35">
      <c r="A15" s="41" t="s">
        <v>72</v>
      </c>
      <c r="B15" s="37">
        <v>14</v>
      </c>
      <c r="C15" s="37">
        <v>1</v>
      </c>
      <c r="D15" s="37">
        <f>B15*C15</f>
        <v>14</v>
      </c>
      <c r="E15" s="37">
        <v>0</v>
      </c>
      <c r="F15" s="37">
        <f>D15*E15</f>
        <v>0</v>
      </c>
      <c r="G15" s="37">
        <f>F15*0.05</f>
        <v>0</v>
      </c>
      <c r="H15" s="37">
        <f>F15*0.1</f>
        <v>0</v>
      </c>
      <c r="I15" s="42">
        <f>F15*F$2+G15*G$2+H15*H$2</f>
        <v>0</v>
      </c>
    </row>
    <row r="16" spans="1:11" x14ac:dyDescent="0.35">
      <c r="A16" s="41" t="s">
        <v>49</v>
      </c>
      <c r="B16" s="37">
        <v>8</v>
      </c>
      <c r="C16" s="37">
        <v>2</v>
      </c>
      <c r="D16" s="37">
        <f>B16*C16</f>
        <v>16</v>
      </c>
      <c r="E16" s="37">
        <v>6</v>
      </c>
      <c r="F16" s="37">
        <f>D16*E16</f>
        <v>96</v>
      </c>
      <c r="G16" s="37">
        <f>F16*0.05</f>
        <v>4.8000000000000007</v>
      </c>
      <c r="H16" s="37">
        <f>F16*0.1</f>
        <v>9.6000000000000014</v>
      </c>
      <c r="I16" s="40">
        <f>F16*F$2+G16*G$2+H16*H$2</f>
        <v>5460.9120000000003</v>
      </c>
    </row>
    <row r="17" spans="1:14" ht="15.75" customHeight="1" x14ac:dyDescent="0.35">
      <c r="A17" s="34" t="s">
        <v>31</v>
      </c>
      <c r="B17" s="37"/>
      <c r="C17" s="37"/>
      <c r="D17" s="37"/>
      <c r="E17" s="37"/>
      <c r="F17" s="92">
        <f>ROUND(SUM(F4:H16),0)</f>
        <v>117</v>
      </c>
      <c r="G17" s="93"/>
      <c r="H17" s="94"/>
      <c r="I17" s="43">
        <f>ROUND(SUM(I4:I16),0)</f>
        <v>5802</v>
      </c>
    </row>
    <row r="18" spans="1:14" ht="15.75" customHeight="1" x14ac:dyDescent="0.35">
      <c r="A18" s="36" t="s">
        <v>27</v>
      </c>
      <c r="B18" s="37"/>
      <c r="C18" s="37"/>
      <c r="D18" s="37"/>
      <c r="E18" s="37"/>
      <c r="F18" s="44"/>
      <c r="G18" s="44"/>
      <c r="H18" s="44"/>
      <c r="I18" s="38"/>
    </row>
    <row r="19" spans="1:14" ht="15.75" customHeight="1" x14ac:dyDescent="0.35">
      <c r="A19" s="39" t="s">
        <v>34</v>
      </c>
      <c r="B19" s="37" t="s">
        <v>33</v>
      </c>
      <c r="C19" s="37"/>
      <c r="D19" s="37"/>
      <c r="E19" s="37"/>
      <c r="F19" s="44"/>
      <c r="G19" s="44"/>
      <c r="H19" s="44"/>
      <c r="I19" s="38"/>
    </row>
    <row r="20" spans="1:14" ht="15.75" customHeight="1" x14ac:dyDescent="0.35">
      <c r="A20" s="39" t="s">
        <v>28</v>
      </c>
      <c r="B20" s="37" t="s">
        <v>0</v>
      </c>
      <c r="C20" s="37"/>
      <c r="D20" s="37"/>
      <c r="E20" s="37"/>
      <c r="F20" s="44"/>
      <c r="G20" s="44"/>
      <c r="H20" s="44"/>
      <c r="I20" s="38"/>
    </row>
    <row r="21" spans="1:14" ht="15.75" customHeight="1" x14ac:dyDescent="0.35">
      <c r="A21" s="39" t="s">
        <v>42</v>
      </c>
      <c r="B21" s="37">
        <v>8</v>
      </c>
      <c r="C21" s="37">
        <v>50</v>
      </c>
      <c r="D21" s="37">
        <f>B21*C21</f>
        <v>400</v>
      </c>
      <c r="E21" s="37">
        <v>6</v>
      </c>
      <c r="F21" s="45">
        <f>D21*E21</f>
        <v>2400</v>
      </c>
      <c r="G21" s="45">
        <f>F21*0.05</f>
        <v>120</v>
      </c>
      <c r="H21" s="45">
        <f>F21*0.1</f>
        <v>240</v>
      </c>
      <c r="I21" s="40">
        <f>F21*F$2+G21*G$2+H21*H$2</f>
        <v>136522.79999999999</v>
      </c>
    </row>
    <row r="22" spans="1:14" ht="15.75" customHeight="1" x14ac:dyDescent="0.35">
      <c r="A22" s="39" t="s">
        <v>73</v>
      </c>
      <c r="B22" s="37">
        <v>8</v>
      </c>
      <c r="C22" s="37">
        <v>1</v>
      </c>
      <c r="D22" s="37">
        <f>B22*C22</f>
        <v>8</v>
      </c>
      <c r="E22" s="37">
        <v>0</v>
      </c>
      <c r="F22" s="44">
        <f>D22*E22</f>
        <v>0</v>
      </c>
      <c r="G22" s="44">
        <f>F22*0.05</f>
        <v>0</v>
      </c>
      <c r="H22" s="44">
        <f>F22*0.1</f>
        <v>0</v>
      </c>
      <c r="I22" s="42">
        <f>F22*F$2+G22*G$2+H22*H$2</f>
        <v>0</v>
      </c>
    </row>
    <row r="23" spans="1:14" ht="15.75" customHeight="1" x14ac:dyDescent="0.35">
      <c r="A23" s="39" t="s">
        <v>29</v>
      </c>
      <c r="B23" s="37">
        <v>28</v>
      </c>
      <c r="C23" s="37">
        <v>1</v>
      </c>
      <c r="D23" s="37">
        <f>B23*C23</f>
        <v>28</v>
      </c>
      <c r="E23" s="37">
        <v>6</v>
      </c>
      <c r="F23" s="45">
        <f>D23*E23</f>
        <v>168</v>
      </c>
      <c r="G23" s="44">
        <f>F23*0.05</f>
        <v>8.4</v>
      </c>
      <c r="H23" s="44">
        <f>F23*0.1</f>
        <v>16.8</v>
      </c>
      <c r="I23" s="40">
        <f>F23*F$2+G23*G$2+H23*H$2</f>
        <v>9556.5959999999995</v>
      </c>
    </row>
    <row r="24" spans="1:14" x14ac:dyDescent="0.35">
      <c r="A24" s="39" t="s">
        <v>30</v>
      </c>
      <c r="B24" s="37" t="s">
        <v>0</v>
      </c>
      <c r="C24" s="37"/>
      <c r="D24" s="37"/>
      <c r="E24" s="37"/>
      <c r="F24" s="44"/>
      <c r="G24" s="44"/>
      <c r="H24" s="44"/>
      <c r="I24" s="38"/>
    </row>
    <row r="25" spans="1:14" ht="24" customHeight="1" x14ac:dyDescent="0.35">
      <c r="A25" s="34" t="s">
        <v>26</v>
      </c>
      <c r="B25" s="37"/>
      <c r="C25" s="37"/>
      <c r="D25" s="37"/>
      <c r="E25" s="37"/>
      <c r="F25" s="95">
        <f>ROUND(SUM(F19:H24),0)</f>
        <v>2953</v>
      </c>
      <c r="G25" s="96"/>
      <c r="H25" s="97"/>
      <c r="I25" s="46">
        <f>ROUND(SUM(I19:I24),0)</f>
        <v>146079</v>
      </c>
    </row>
    <row r="26" spans="1:14" ht="15.75" customHeight="1" x14ac:dyDescent="0.35">
      <c r="A26" s="35" t="s">
        <v>41</v>
      </c>
      <c r="B26" s="37"/>
      <c r="C26" s="37"/>
      <c r="D26" s="37"/>
      <c r="E26" s="37"/>
      <c r="F26" s="98">
        <f>ROUND((F25+F17),-2)</f>
        <v>3100</v>
      </c>
      <c r="G26" s="99"/>
      <c r="H26" s="100"/>
      <c r="I26" s="47">
        <f>ROUND((I25+I17),-4)</f>
        <v>150000</v>
      </c>
    </row>
    <row r="27" spans="1:14" ht="15.5" x14ac:dyDescent="0.35">
      <c r="A27" s="19" t="s">
        <v>43</v>
      </c>
      <c r="B27" s="37"/>
      <c r="C27" s="37"/>
      <c r="D27" s="37"/>
      <c r="E27" s="37"/>
      <c r="F27" s="101"/>
      <c r="G27" s="102"/>
      <c r="H27" s="103"/>
      <c r="I27" s="48">
        <v>0</v>
      </c>
    </row>
    <row r="28" spans="1:14" ht="15.5" x14ac:dyDescent="0.35">
      <c r="A28" s="19" t="s">
        <v>44</v>
      </c>
      <c r="B28" s="49"/>
      <c r="C28" s="49"/>
      <c r="D28" s="49"/>
      <c r="E28" s="49"/>
      <c r="F28" s="104">
        <f>F26+F27</f>
        <v>3100</v>
      </c>
      <c r="G28" s="104"/>
      <c r="H28" s="104"/>
      <c r="I28" s="47">
        <f>I26+I27</f>
        <v>150000</v>
      </c>
      <c r="M28" s="29"/>
      <c r="N28" s="16"/>
    </row>
    <row r="29" spans="1:14" x14ac:dyDescent="0.35">
      <c r="A29" s="20"/>
      <c r="B29" s="25"/>
      <c r="C29" s="25"/>
      <c r="D29" s="25"/>
      <c r="E29" s="25"/>
      <c r="F29" s="25"/>
      <c r="G29" s="25"/>
      <c r="H29" s="25"/>
    </row>
    <row r="30" spans="1:14" x14ac:dyDescent="0.35">
      <c r="A30" s="12" t="s">
        <v>35</v>
      </c>
      <c r="B30" s="13"/>
      <c r="C30" s="13"/>
      <c r="D30" s="13"/>
      <c r="E30" s="14"/>
      <c r="F30" s="13"/>
      <c r="G30" s="13"/>
      <c r="H30" s="13"/>
      <c r="I30" s="13"/>
    </row>
    <row r="31" spans="1:14" s="15" customFormat="1" ht="23.25" customHeight="1" x14ac:dyDescent="0.35">
      <c r="A31" s="81" t="s">
        <v>81</v>
      </c>
      <c r="B31" s="82"/>
      <c r="C31" s="82"/>
      <c r="D31" s="82"/>
      <c r="E31" s="82"/>
      <c r="F31" s="82"/>
      <c r="G31" s="82"/>
      <c r="H31" s="82"/>
      <c r="I31" s="82"/>
    </row>
    <row r="32" spans="1:14" s="15" customFormat="1" ht="48.75" customHeight="1" x14ac:dyDescent="0.35">
      <c r="A32" s="81" t="s">
        <v>63</v>
      </c>
      <c r="B32" s="82"/>
      <c r="C32" s="82"/>
      <c r="D32" s="82"/>
      <c r="E32" s="82"/>
      <c r="F32" s="82"/>
      <c r="G32" s="82"/>
      <c r="H32" s="82"/>
      <c r="I32" s="82"/>
    </row>
    <row r="33" spans="1:9" x14ac:dyDescent="0.35">
      <c r="A33" s="81" t="s">
        <v>36</v>
      </c>
      <c r="B33" s="82"/>
      <c r="C33" s="82"/>
      <c r="D33" s="82"/>
      <c r="E33" s="82"/>
      <c r="F33" s="82"/>
      <c r="G33" s="82"/>
      <c r="H33" s="82"/>
      <c r="I33" s="82"/>
    </row>
    <row r="34" spans="1:9" ht="15" x14ac:dyDescent="0.35">
      <c r="A34" s="26" t="s">
        <v>40</v>
      </c>
      <c r="B34" s="27"/>
      <c r="C34" s="27"/>
      <c r="D34" s="27"/>
      <c r="E34" s="27"/>
      <c r="F34" s="27"/>
      <c r="G34" s="27"/>
      <c r="H34" s="27"/>
      <c r="I34" s="27"/>
    </row>
    <row r="35" spans="1:9" x14ac:dyDescent="0.35">
      <c r="A35" s="27"/>
      <c r="B35" s="27"/>
      <c r="C35" s="27"/>
      <c r="D35" s="27"/>
      <c r="E35" s="27"/>
      <c r="F35" s="27"/>
      <c r="G35" s="27"/>
      <c r="H35" s="27"/>
      <c r="I35" s="27"/>
    </row>
  </sheetData>
  <mergeCells count="8">
    <mergeCell ref="A32:I32"/>
    <mergeCell ref="A33:I33"/>
    <mergeCell ref="F17:H17"/>
    <mergeCell ref="F25:H25"/>
    <mergeCell ref="F26:H26"/>
    <mergeCell ref="F27:H27"/>
    <mergeCell ref="F28:H28"/>
    <mergeCell ref="A31:I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185E4-2876-4C01-9723-9853B1099ED0}">
  <dimension ref="A1:N10"/>
  <sheetViews>
    <sheetView workbookViewId="0"/>
  </sheetViews>
  <sheetFormatPr defaultRowHeight="14.5" x14ac:dyDescent="0.35"/>
  <cols>
    <col min="1" max="1" width="23.453125" customWidth="1"/>
    <col min="2" max="2" width="12.26953125" customWidth="1"/>
    <col min="3" max="3" width="10.453125" bestFit="1" customWidth="1"/>
    <col min="4" max="4" width="15.54296875" bestFit="1" customWidth="1"/>
    <col min="5" max="5" width="11.26953125" customWidth="1"/>
    <col min="6" max="6" width="15.1796875" customWidth="1"/>
    <col min="7" max="7" width="12.54296875" customWidth="1"/>
  </cols>
  <sheetData>
    <row r="1" spans="1:14" x14ac:dyDescent="0.35">
      <c r="A1" s="28" t="s">
        <v>61</v>
      </c>
    </row>
    <row r="2" spans="1:14" ht="41.25" customHeight="1" x14ac:dyDescent="0.35">
      <c r="A2" s="105" t="s">
        <v>52</v>
      </c>
      <c r="B2" s="106" t="s">
        <v>50</v>
      </c>
      <c r="C2" s="105" t="s">
        <v>53</v>
      </c>
      <c r="D2" s="105"/>
      <c r="E2" s="105"/>
      <c r="F2" s="105" t="s">
        <v>54</v>
      </c>
      <c r="G2" s="106" t="s">
        <v>55</v>
      </c>
      <c r="I2" s="28"/>
    </row>
    <row r="3" spans="1:14" x14ac:dyDescent="0.35">
      <c r="A3" s="105"/>
      <c r="B3" s="106"/>
      <c r="C3" s="65" t="s">
        <v>56</v>
      </c>
      <c r="D3" s="65" t="s">
        <v>57</v>
      </c>
      <c r="E3" s="65" t="s">
        <v>58</v>
      </c>
      <c r="F3" s="105"/>
      <c r="G3" s="106"/>
    </row>
    <row r="4" spans="1:14" x14ac:dyDescent="0.35">
      <c r="A4" s="66" t="s">
        <v>51</v>
      </c>
      <c r="B4" s="67">
        <v>50</v>
      </c>
      <c r="C4" s="68">
        <f>'Table 1a'!F17</f>
        <v>978</v>
      </c>
      <c r="D4" s="68">
        <f>'Table 1a'!F25</f>
        <v>24610</v>
      </c>
      <c r="E4" s="72">
        <f>ROUND(SUM(C4:D4),-2)</f>
        <v>25600</v>
      </c>
      <c r="F4" s="73">
        <f>'Table 1a'!I26</f>
        <v>3000000</v>
      </c>
      <c r="G4" s="73">
        <v>0</v>
      </c>
      <c r="H4" s="16"/>
      <c r="I4" s="16"/>
      <c r="J4" s="16"/>
      <c r="K4" s="16"/>
      <c r="L4" s="16"/>
      <c r="M4" s="16"/>
      <c r="N4" s="16"/>
    </row>
    <row r="5" spans="1:14" x14ac:dyDescent="0.35">
      <c r="A5" s="66" t="s">
        <v>59</v>
      </c>
      <c r="B5" s="67">
        <v>6</v>
      </c>
      <c r="C5" s="68">
        <f>'Table 1b'!F17</f>
        <v>117</v>
      </c>
      <c r="D5" s="68">
        <f>'Table 1b'!F25</f>
        <v>2953</v>
      </c>
      <c r="E5" s="72">
        <f>ROUND(SUM(C5:D5),-1)</f>
        <v>3070</v>
      </c>
      <c r="F5" s="73">
        <f>'Table 1b'!I26</f>
        <v>150000</v>
      </c>
      <c r="G5" s="73">
        <v>0</v>
      </c>
      <c r="H5" s="16"/>
      <c r="I5" s="16"/>
      <c r="J5" s="16"/>
      <c r="K5" s="16"/>
      <c r="L5" s="16"/>
      <c r="M5" s="16"/>
      <c r="N5" s="16"/>
    </row>
    <row r="6" spans="1:14" ht="16.5" x14ac:dyDescent="0.35">
      <c r="A6" s="69" t="s">
        <v>66</v>
      </c>
      <c r="B6" s="70">
        <f t="shared" ref="B6:G6" si="0">+B4+B5</f>
        <v>56</v>
      </c>
      <c r="C6" s="71">
        <f>ROUND(SUM(C4:C5),-1)</f>
        <v>1100</v>
      </c>
      <c r="D6" s="71" t="s">
        <v>68</v>
      </c>
      <c r="E6" s="74">
        <f>ROUND(SUM(E4:E5),-2)</f>
        <v>28700</v>
      </c>
      <c r="F6" s="75">
        <f>ROUND(SUM(F4:F5),-5)</f>
        <v>3200000</v>
      </c>
      <c r="G6" s="75">
        <f t="shared" si="0"/>
        <v>0</v>
      </c>
      <c r="H6" s="16"/>
      <c r="I6" s="16"/>
      <c r="J6" s="16"/>
      <c r="K6" s="16"/>
      <c r="L6" s="16"/>
      <c r="M6" s="16"/>
      <c r="N6" s="16"/>
    </row>
    <row r="7" spans="1:14" ht="15" x14ac:dyDescent="0.35">
      <c r="A7" s="26" t="s">
        <v>65</v>
      </c>
      <c r="E7" s="16"/>
      <c r="F7" s="16"/>
      <c r="G7" s="16"/>
      <c r="H7" s="16"/>
      <c r="I7" s="16"/>
      <c r="J7" s="16"/>
      <c r="K7" s="16"/>
      <c r="L7" s="16"/>
      <c r="M7" s="16"/>
      <c r="N7" s="16"/>
    </row>
    <row r="8" spans="1:14" ht="15" thickBot="1" x14ac:dyDescent="0.4">
      <c r="E8" s="16"/>
      <c r="F8" s="16"/>
      <c r="G8" s="16"/>
      <c r="H8" s="16"/>
      <c r="I8" s="16"/>
      <c r="J8" s="16"/>
      <c r="K8" s="16"/>
      <c r="L8" s="16"/>
      <c r="M8" s="16"/>
      <c r="N8" s="16"/>
    </row>
    <row r="9" spans="1:14" ht="15" thickBot="1" x14ac:dyDescent="0.4">
      <c r="E9" s="16"/>
      <c r="F9" s="30">
        <f>+E6/112</f>
        <v>256.25</v>
      </c>
      <c r="G9" s="31" t="s">
        <v>67</v>
      </c>
      <c r="H9" s="16"/>
      <c r="I9" s="16"/>
      <c r="J9" s="16"/>
      <c r="K9" s="16"/>
      <c r="L9" s="16"/>
      <c r="M9" s="16"/>
      <c r="N9" s="16"/>
    </row>
    <row r="10" spans="1:14" x14ac:dyDescent="0.35">
      <c r="E10" s="16"/>
      <c r="F10" s="16"/>
      <c r="G10" s="16"/>
      <c r="H10" s="16"/>
      <c r="I10" s="16"/>
      <c r="J10" s="16"/>
      <c r="K10" s="16"/>
      <c r="L10" s="16"/>
      <c r="M10" s="16"/>
      <c r="N10" s="16"/>
    </row>
  </sheetData>
  <mergeCells count="5">
    <mergeCell ref="A2:A3"/>
    <mergeCell ref="B2:B3"/>
    <mergeCell ref="C2:E2"/>
    <mergeCell ref="F2:F3"/>
    <mergeCell ref="G2: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workbookViewId="0">
      <selection activeCell="A19" sqref="A19"/>
    </sheetView>
  </sheetViews>
  <sheetFormatPr defaultRowHeight="14.5" x14ac:dyDescent="0.35"/>
  <cols>
    <col min="1" max="1" width="48.54296875" customWidth="1"/>
    <col min="2" max="2" width="12.81640625" bestFit="1" customWidth="1"/>
    <col min="3" max="3" width="13.81640625" bestFit="1" customWidth="1"/>
    <col min="4" max="4" width="13.1796875" bestFit="1" customWidth="1"/>
    <col min="5" max="5" width="8.81640625" bestFit="1" customWidth="1"/>
    <col min="6" max="6" width="12.453125" bestFit="1" customWidth="1"/>
    <col min="9" max="9" width="10.1796875" bestFit="1" customWidth="1"/>
    <col min="11" max="12" width="18" customWidth="1"/>
  </cols>
  <sheetData>
    <row r="1" spans="1:11" x14ac:dyDescent="0.35">
      <c r="A1" t="s">
        <v>82</v>
      </c>
      <c r="B1" s="6"/>
      <c r="C1" s="6"/>
      <c r="D1" s="6"/>
      <c r="E1" s="6"/>
      <c r="F1" s="6"/>
      <c r="G1" s="6"/>
      <c r="H1" s="6"/>
      <c r="I1" s="6"/>
    </row>
    <row r="2" spans="1:11" x14ac:dyDescent="0.35">
      <c r="A2" s="1"/>
      <c r="B2" s="1"/>
      <c r="C2" s="5"/>
      <c r="D2" s="5"/>
      <c r="E2" s="5"/>
      <c r="F2" s="4">
        <v>50.72</v>
      </c>
      <c r="G2" s="4">
        <v>68.37</v>
      </c>
      <c r="H2" s="4">
        <v>27.46</v>
      </c>
      <c r="K2" s="16"/>
    </row>
    <row r="3" spans="1:11" ht="91" x14ac:dyDescent="0.35">
      <c r="A3" s="2" t="s">
        <v>10</v>
      </c>
      <c r="B3" s="2" t="s">
        <v>11</v>
      </c>
      <c r="C3" s="2" t="s">
        <v>12</v>
      </c>
      <c r="D3" s="2" t="s">
        <v>13</v>
      </c>
      <c r="E3" s="2" t="s">
        <v>14</v>
      </c>
      <c r="F3" s="2" t="s">
        <v>15</v>
      </c>
      <c r="G3" s="17" t="s">
        <v>16</v>
      </c>
      <c r="H3" s="17" t="s">
        <v>17</v>
      </c>
      <c r="I3" s="2" t="s">
        <v>18</v>
      </c>
      <c r="K3" s="16"/>
    </row>
    <row r="4" spans="1:11" ht="15.75" customHeight="1" x14ac:dyDescent="0.35">
      <c r="A4" s="7" t="s">
        <v>83</v>
      </c>
      <c r="B4" s="8" t="s">
        <v>0</v>
      </c>
      <c r="C4" s="8"/>
      <c r="D4" s="8"/>
      <c r="E4" s="8"/>
      <c r="F4" s="8"/>
      <c r="G4" s="18"/>
      <c r="H4" s="18"/>
      <c r="I4" s="9"/>
    </row>
    <row r="5" spans="1:11" ht="15.75" customHeight="1" x14ac:dyDescent="0.35">
      <c r="A5" s="7" t="s">
        <v>84</v>
      </c>
      <c r="B5" s="8" t="s">
        <v>0</v>
      </c>
      <c r="C5" s="8"/>
      <c r="D5" s="8"/>
      <c r="E5" s="8"/>
      <c r="F5" s="8"/>
      <c r="G5" s="18"/>
      <c r="H5" s="18"/>
      <c r="I5" s="9"/>
    </row>
    <row r="6" spans="1:11" ht="15.75" customHeight="1" x14ac:dyDescent="0.35">
      <c r="A6" s="7" t="s">
        <v>85</v>
      </c>
      <c r="B6" s="8"/>
      <c r="C6" s="8"/>
      <c r="D6" s="8"/>
      <c r="E6" s="8"/>
      <c r="F6" s="8"/>
      <c r="G6" s="18"/>
      <c r="H6" s="18"/>
      <c r="I6" s="9"/>
    </row>
    <row r="7" spans="1:11" ht="16" x14ac:dyDescent="0.35">
      <c r="A7" s="10" t="s">
        <v>37</v>
      </c>
      <c r="B7" s="8">
        <v>2</v>
      </c>
      <c r="C7" s="8">
        <v>1</v>
      </c>
      <c r="D7" s="8">
        <f>B7*C7</f>
        <v>2</v>
      </c>
      <c r="E7" s="8">
        <v>0</v>
      </c>
      <c r="F7" s="8">
        <f>D7*E7</f>
        <v>0</v>
      </c>
      <c r="G7" s="18">
        <f>F7*0.05</f>
        <v>0</v>
      </c>
      <c r="H7" s="18">
        <f>F7*0.1</f>
        <v>0</v>
      </c>
      <c r="I7" s="11">
        <f>F7*F$2+G7*G$2+H7*H$2</f>
        <v>0</v>
      </c>
    </row>
    <row r="8" spans="1:11" ht="16" x14ac:dyDescent="0.35">
      <c r="A8" s="10" t="s">
        <v>38</v>
      </c>
      <c r="B8" s="8">
        <v>2</v>
      </c>
      <c r="C8" s="8">
        <v>1</v>
      </c>
      <c r="D8" s="8">
        <f>B8*C8</f>
        <v>2</v>
      </c>
      <c r="E8" s="8">
        <v>0</v>
      </c>
      <c r="F8" s="8">
        <f>D8*E8</f>
        <v>0</v>
      </c>
      <c r="G8" s="18">
        <f>F8*0.05</f>
        <v>0</v>
      </c>
      <c r="H8" s="18">
        <f>F8*0.1</f>
        <v>0</v>
      </c>
      <c r="I8" s="11">
        <f>F8*F$2+G8*G$2+H8*H$2</f>
        <v>0</v>
      </c>
    </row>
    <row r="9" spans="1:11" x14ac:dyDescent="0.35">
      <c r="A9" s="10" t="s">
        <v>48</v>
      </c>
      <c r="B9" s="8">
        <v>2</v>
      </c>
      <c r="C9" s="8">
        <v>2</v>
      </c>
      <c r="D9" s="8">
        <f>B9*C9</f>
        <v>4</v>
      </c>
      <c r="E9" s="8">
        <v>56</v>
      </c>
      <c r="F9" s="8">
        <f>D9*E9</f>
        <v>224</v>
      </c>
      <c r="G9" s="18">
        <f>F9*0.05</f>
        <v>11.200000000000001</v>
      </c>
      <c r="H9" s="18">
        <f>F9*0.1</f>
        <v>22.400000000000002</v>
      </c>
      <c r="I9" s="11">
        <f>F9*F$2+G9*G$2+H9*H$2</f>
        <v>12742.127999999999</v>
      </c>
    </row>
    <row r="10" spans="1:11" ht="15.75" customHeight="1" x14ac:dyDescent="0.35">
      <c r="A10" s="22" t="s">
        <v>47</v>
      </c>
      <c r="B10" s="23"/>
      <c r="C10" s="23"/>
      <c r="D10" s="23"/>
      <c r="E10" s="23"/>
      <c r="F10" s="107">
        <f>ROUND(SUM(F4:H9),0)</f>
        <v>258</v>
      </c>
      <c r="G10" s="107"/>
      <c r="H10" s="107"/>
      <c r="I10" s="24">
        <f>ROUND(SUM(I4:I9),-2)</f>
        <v>12700</v>
      </c>
    </row>
    <row r="12" spans="1:11" x14ac:dyDescent="0.35">
      <c r="A12" s="12" t="s">
        <v>35</v>
      </c>
    </row>
    <row r="13" spans="1:11" x14ac:dyDescent="0.35">
      <c r="A13" s="81" t="s">
        <v>45</v>
      </c>
      <c r="B13" s="82"/>
      <c r="C13" s="82"/>
      <c r="D13" s="82"/>
      <c r="E13" s="82"/>
      <c r="F13" s="82"/>
      <c r="G13" s="82"/>
      <c r="H13" s="82"/>
      <c r="I13" s="82"/>
    </row>
    <row r="14" spans="1:11" ht="42" customHeight="1" x14ac:dyDescent="0.35">
      <c r="A14" s="81" t="s">
        <v>63</v>
      </c>
      <c r="B14" s="82"/>
      <c r="C14" s="82"/>
      <c r="D14" s="82"/>
      <c r="E14" s="82"/>
      <c r="F14" s="82"/>
      <c r="G14" s="82"/>
      <c r="H14" s="82"/>
      <c r="I14" s="82"/>
    </row>
    <row r="15" spans="1:11" x14ac:dyDescent="0.35">
      <c r="A15" s="81" t="s">
        <v>39</v>
      </c>
      <c r="B15" s="82"/>
      <c r="C15" s="82"/>
      <c r="D15" s="82"/>
      <c r="E15" s="82"/>
      <c r="F15" s="82"/>
      <c r="G15" s="82"/>
      <c r="H15" s="82"/>
      <c r="I15" s="82"/>
    </row>
    <row r="16" spans="1:11" x14ac:dyDescent="0.35">
      <c r="A16" s="21" t="s">
        <v>46</v>
      </c>
    </row>
  </sheetData>
  <mergeCells count="4">
    <mergeCell ref="F10:H10"/>
    <mergeCell ref="A13:I13"/>
    <mergeCell ref="A14:I14"/>
    <mergeCell ref="A15:I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2020-10-01T10:32:08+00:00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1E6FBD-D3EB-4B5B-88ED-8D34709DDA54}">
  <ds:schemaRefs>
    <ds:schemaRef ds:uri="http://schemas.microsoft.com/sharepoint/v3/contenttype/forms"/>
  </ds:schemaRefs>
</ds:datastoreItem>
</file>

<file path=customXml/itemProps2.xml><?xml version="1.0" encoding="utf-8"?>
<ds:datastoreItem xmlns:ds="http://schemas.openxmlformats.org/officeDocument/2006/customXml" ds:itemID="{092689FE-F506-483F-A85F-760BF9045B63}">
  <ds:schemaRefs>
    <ds:schemaRef ds:uri="Microsoft.SharePoint.Taxonomy.ContentTypeSync"/>
  </ds:schemaRefs>
</ds:datastoreItem>
</file>

<file path=customXml/itemProps3.xml><?xml version="1.0" encoding="utf-8"?>
<ds:datastoreItem xmlns:ds="http://schemas.openxmlformats.org/officeDocument/2006/customXml" ds:itemID="{4F2366A5-40CA-466A-AB3C-D8C1A3E278FE}">
  <ds:schemaRef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0a649cfe-4b5c-4768-8616-91f3c5fa8351"/>
    <ds:schemaRef ds:uri="http://schemas.microsoft.com/sharepoint/v3/fields"/>
    <ds:schemaRef ds:uri="80377dfa-2fcc-4c15-9433-ebfcd06defd6"/>
    <ds:schemaRef ds:uri="http://schemas.microsoft.com/sharepoint.v3"/>
    <ds:schemaRef ds:uri="4ffa91fb-a0ff-4ac5-b2db-65c790d184a4"/>
    <ds:schemaRef ds:uri="http://schemas.microsoft.com/sharepoint/v3"/>
    <ds:schemaRef ds:uri="http://www.w3.org/XML/1998/namespace"/>
  </ds:schemaRefs>
</ds:datastoreItem>
</file>

<file path=customXml/itemProps4.xml><?xml version="1.0" encoding="utf-8"?>
<ds:datastoreItem xmlns:ds="http://schemas.openxmlformats.org/officeDocument/2006/customXml" ds:itemID="{7B9F0159-D8D6-4203-B698-841CF4347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1a</vt:lpstr>
      <vt:lpstr>Table 1b</vt:lpstr>
      <vt:lpstr>table 1c</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2014-09-29T15:51:08Z</dcterms:created>
  <dcterms:modified xsi:type="dcterms:W3CDTF">2020-12-18T13:02:03Z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ies>
</file>