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Dsalahud\Documents\"/>
    </mc:Choice>
  </mc:AlternateContent>
  <xr:revisionPtr revIDLastSave="0" documentId="8_{19AD4041-2F55-47E7-95C5-8E4845637201}" xr6:coauthVersionLast="45" xr6:coauthVersionMax="45" xr10:uidLastSave="{00000000-0000-0000-0000-000000000000}"/>
  <bookViews>
    <workbookView xWindow="-110" yWindow="-110" windowWidth="19420" windowHeight="10420" xr2:uid="{7EA987AC-B7B2-436F-B73A-18159323C8F8}"/>
  </bookViews>
  <sheets>
    <sheet name="Increment" sheetId="3" r:id="rId1"/>
    <sheet name="OpCosts" sheetId="2" r:id="rId2"/>
    <sheet name="Responses" sheetId="5" r:id="rId3"/>
  </sheets>
  <definedNames>
    <definedName name="_Hlk45032486" localSheetId="0">Increment!#REF!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3" l="1"/>
  <c r="F12" i="3" s="1"/>
  <c r="D13" i="3"/>
  <c r="F13" i="3" s="1"/>
  <c r="G12" i="3" l="1"/>
  <c r="H12" i="3"/>
  <c r="H13" i="3"/>
  <c r="G13" i="3"/>
  <c r="E4" i="5"/>
  <c r="E5" i="5"/>
  <c r="E6" i="5"/>
  <c r="E7" i="5"/>
  <c r="E8" i="5"/>
  <c r="E3" i="5"/>
  <c r="B9" i="5"/>
  <c r="I7" i="5"/>
  <c r="I6" i="5"/>
  <c r="H7" i="5"/>
  <c r="H6" i="5"/>
  <c r="E9" i="5" l="1"/>
  <c r="O7" i="3"/>
  <c r="O5" i="3"/>
  <c r="N6" i="3" l="1"/>
  <c r="O6" i="3" s="1"/>
  <c r="P10" i="3"/>
  <c r="P9" i="3"/>
  <c r="D11" i="3" l="1"/>
  <c r="F11" i="3" s="1"/>
  <c r="H11" i="3" s="1"/>
  <c r="P7" i="3"/>
  <c r="H2" i="3" s="1"/>
  <c r="P6" i="3"/>
  <c r="P5" i="3"/>
  <c r="G2" i="3" s="1"/>
  <c r="F2" i="3" l="1"/>
  <c r="G11" i="3"/>
  <c r="I12" i="3" l="1"/>
  <c r="I13" i="3"/>
  <c r="I11" i="3"/>
  <c r="F17" i="3"/>
  <c r="F19" i="3"/>
  <c r="F20" i="3" l="1"/>
  <c r="E12" i="5"/>
  <c r="I19" i="3"/>
  <c r="I17" i="3"/>
  <c r="I20" i="3" s="1"/>
  <c r="I22" i="3" l="1"/>
  <c r="G6" i="2" l="1"/>
  <c r="G8" i="2" l="1"/>
</calcChain>
</file>

<file path=xl/sharedStrings.xml><?xml version="1.0" encoding="utf-8"?>
<sst xmlns="http://schemas.openxmlformats.org/spreadsheetml/2006/main" count="106" uniqueCount="94">
  <si>
    <t>Burden item</t>
  </si>
  <si>
    <t>(A)</t>
  </si>
  <si>
    <t>Person hours per occurrence</t>
  </si>
  <si>
    <t>(B)</t>
  </si>
  <si>
    <t>No. of occurrences per respondent per year</t>
  </si>
  <si>
    <t>(C)</t>
  </si>
  <si>
    <t>Person hours per respondent per year</t>
  </si>
  <si>
    <t>(C=AxB)</t>
  </si>
  <si>
    <t>(D)</t>
  </si>
  <si>
    <r>
      <t xml:space="preserve">Respondents per year </t>
    </r>
    <r>
      <rPr>
        <b/>
        <vertAlign val="superscript"/>
        <sz val="10"/>
        <color rgb="FF000000"/>
        <rFont val="Times New Roman"/>
        <family val="1"/>
      </rPr>
      <t>a</t>
    </r>
  </si>
  <si>
    <t>(E)</t>
  </si>
  <si>
    <t>Technical person- hours per year</t>
  </si>
  <si>
    <t>(E=CxD)</t>
  </si>
  <si>
    <t>(F)</t>
  </si>
  <si>
    <t>Management person hours per year</t>
  </si>
  <si>
    <t>(F=Ex0.05)</t>
  </si>
  <si>
    <t>(G)</t>
  </si>
  <si>
    <t>Clerical person hours per year</t>
  </si>
  <si>
    <t>(H)</t>
  </si>
  <si>
    <r>
      <t>Total Cost per year,</t>
    </r>
    <r>
      <rPr>
        <b/>
        <vertAlign val="superscript"/>
        <sz val="10"/>
        <color rgb="FF000000"/>
        <rFont val="Times New Roman"/>
        <family val="1"/>
      </rPr>
      <t xml:space="preserve"> </t>
    </r>
    <r>
      <rPr>
        <b/>
        <sz val="10"/>
        <color rgb="FF000000"/>
        <rFont val="Times New Roman"/>
        <family val="1"/>
      </rPr>
      <t>($)</t>
    </r>
    <r>
      <rPr>
        <b/>
        <vertAlign val="superscript"/>
        <sz val="10"/>
        <color rgb="FF000000"/>
        <rFont val="Times New Roman"/>
        <family val="1"/>
      </rPr>
      <t xml:space="preserve"> b</t>
    </r>
  </si>
  <si>
    <t>1.  Applications</t>
  </si>
  <si>
    <t>N/A</t>
  </si>
  <si>
    <t>2.  Surveys and studies</t>
  </si>
  <si>
    <t>3.  Reporting requirements</t>
  </si>
  <si>
    <r>
      <t xml:space="preserve">b.  Required activities </t>
    </r>
    <r>
      <rPr>
        <vertAlign val="superscript"/>
        <sz val="10"/>
        <color rgb="FF000000"/>
        <rFont val="Times New Roman"/>
        <family val="1"/>
      </rPr>
      <t>d</t>
    </r>
  </si>
  <si>
    <t>Subtotal for Reporting Requirements</t>
  </si>
  <si>
    <t xml:space="preserve">Subtotal for Recordkeeping Requirements  </t>
  </si>
  <si>
    <t>Assumptions:</t>
  </si>
  <si>
    <t>Salaries taken for NAICS 331500: Foundries</t>
  </si>
  <si>
    <t>https://www.bls.gov/oes/current/naics4_331500.htm</t>
  </si>
  <si>
    <t>Occupation Code</t>
  </si>
  <si>
    <t>Title</t>
  </si>
  <si>
    <t>Mean Hourly Rate</t>
  </si>
  <si>
    <t>Estimated Total Pay with Benefits</t>
  </si>
  <si>
    <t>11-0000</t>
  </si>
  <si>
    <t>Mgmt Occup</t>
  </si>
  <si>
    <t>17-2081</t>
  </si>
  <si>
    <t>Envir Engr</t>
  </si>
  <si>
    <t>43-0000</t>
  </si>
  <si>
    <t>Office and Admin Support</t>
  </si>
  <si>
    <t>Capital/Startup vs. Operation and Maintenance (O&amp;M) Costs</t>
  </si>
  <si>
    <t>Continuous Monitoring Device</t>
  </si>
  <si>
    <t>Capital/Startup Cost for One Respondent</t>
  </si>
  <si>
    <t xml:space="preserve">Number of New Respondents </t>
  </si>
  <si>
    <t>Annual O&amp;M Costs for One Respondent</t>
  </si>
  <si>
    <t>Number of Respondents with O&amp;M</t>
  </si>
  <si>
    <t>Total</t>
  </si>
  <si>
    <r>
      <t xml:space="preserve">     a.  Familiarize with regulatory requirements </t>
    </r>
    <r>
      <rPr>
        <vertAlign val="superscript"/>
        <sz val="10"/>
        <color rgb="FF000000"/>
        <rFont val="Times New Roman"/>
        <family val="1"/>
      </rPr>
      <t>c</t>
    </r>
  </si>
  <si>
    <t>Total Capital/Startup Cost, (B x C)</t>
  </si>
  <si>
    <t>Total O&amp;M, 
(E x F)</t>
  </si>
  <si>
    <r>
      <t xml:space="preserve">Total </t>
    </r>
    <r>
      <rPr>
        <vertAlign val="superscript"/>
        <sz val="10"/>
        <color theme="1"/>
        <rFont val="Times New Roman"/>
        <family val="1"/>
      </rPr>
      <t>b</t>
    </r>
  </si>
  <si>
    <r>
      <rPr>
        <vertAlign val="superscript"/>
        <sz val="10"/>
        <color theme="1"/>
        <rFont val="Times New Roman"/>
        <family val="1"/>
      </rPr>
      <t xml:space="preserve">b </t>
    </r>
    <r>
      <rPr>
        <sz val="10"/>
        <color theme="1"/>
        <rFont val="Times New Roman"/>
        <family val="1"/>
      </rPr>
      <t>Totals have been rounded to 3 significant figures. Figures may not add exactly due to rounding.</t>
    </r>
  </si>
  <si>
    <t>Information Collection Activity</t>
  </si>
  <si>
    <t>Number of Respondents</t>
  </si>
  <si>
    <t>Number of Responses</t>
  </si>
  <si>
    <t>Number of Existing Respondents That Keep Records But Do Not Submit Reports</t>
  </si>
  <si>
    <t>Total Annual  Responses</t>
  </si>
  <si>
    <t>E=(BxC)+D</t>
  </si>
  <si>
    <t>Initial Notification</t>
  </si>
  <si>
    <t>Notification of Compliance Status</t>
  </si>
  <si>
    <t>Notification of Foundry Reclassification</t>
  </si>
  <si>
    <t xml:space="preserve">Semiannual compliance reports </t>
  </si>
  <si>
    <r>
      <t xml:space="preserve">Notification of Performance Test for PM </t>
    </r>
    <r>
      <rPr>
        <vertAlign val="superscript"/>
        <sz val="9"/>
        <color theme="1"/>
        <rFont val="Times New Roman"/>
        <family val="1"/>
      </rPr>
      <t>a</t>
    </r>
  </si>
  <si>
    <t>Averge response burden</t>
  </si>
  <si>
    <t>May 2019</t>
  </si>
  <si>
    <t>49-0000</t>
  </si>
  <si>
    <t>Technical</t>
  </si>
  <si>
    <t>Maintenance/Inspections</t>
  </si>
  <si>
    <t>20/80 split</t>
  </si>
  <si>
    <t xml:space="preserve"> Overhead</t>
  </si>
  <si>
    <t>(G=Ex0.10)</t>
  </si>
  <si>
    <t>hrs</t>
  </si>
  <si>
    <t>Degassing Contols</t>
  </si>
  <si>
    <r>
      <rPr>
        <vertAlign val="superscript"/>
        <sz val="10"/>
        <color theme="1"/>
        <rFont val="Times New Roman"/>
        <family val="1"/>
      </rPr>
      <t>a</t>
    </r>
    <r>
      <rPr>
        <sz val="10"/>
        <color theme="1"/>
        <rFont val="Times New Roman"/>
        <family val="1"/>
      </rPr>
      <t xml:space="preserve"> Assumes 30 % or 63 controlled degassing events are avoided per year. </t>
    </r>
  </si>
  <si>
    <t>Inspection reports</t>
  </si>
  <si>
    <t>No change</t>
  </si>
  <si>
    <r>
      <t xml:space="preserve">i.  Additional top-side inspections </t>
    </r>
    <r>
      <rPr>
        <vertAlign val="superscript"/>
        <sz val="10"/>
        <color rgb="FF000000"/>
        <rFont val="Times New Roman"/>
        <family val="1"/>
      </rPr>
      <t>a</t>
    </r>
  </si>
  <si>
    <r>
      <t xml:space="preserve">ii.  Additional internal inspections </t>
    </r>
    <r>
      <rPr>
        <vertAlign val="superscript"/>
        <sz val="10"/>
        <color rgb="FF000000"/>
        <rFont val="Times New Roman"/>
        <family val="1"/>
      </rPr>
      <t>a</t>
    </r>
  </si>
  <si>
    <r>
      <t xml:space="preserve">iii.  Emptying/Degassing </t>
    </r>
    <r>
      <rPr>
        <vertAlign val="superscript"/>
        <sz val="10"/>
        <color rgb="FF000000"/>
        <rFont val="Times New Roman"/>
        <family val="1"/>
      </rPr>
      <t>e</t>
    </r>
  </si>
  <si>
    <r>
      <t xml:space="preserve">c.  Create information </t>
    </r>
    <r>
      <rPr>
        <vertAlign val="superscript"/>
        <sz val="10"/>
        <color rgb="FF000000"/>
        <rFont val="Times New Roman"/>
        <family val="1"/>
      </rPr>
      <t>f</t>
    </r>
  </si>
  <si>
    <r>
      <t>d.  Gather existing information</t>
    </r>
    <r>
      <rPr>
        <vertAlign val="superscript"/>
        <sz val="10"/>
        <color rgb="FF000000"/>
        <rFont val="Times New Roman"/>
        <family val="1"/>
      </rPr>
      <t xml:space="preserve"> f</t>
    </r>
  </si>
  <si>
    <r>
      <t>e.  Write report</t>
    </r>
    <r>
      <rPr>
        <vertAlign val="superscript"/>
        <sz val="10"/>
        <color rgb="FF000000"/>
        <rFont val="Times New Roman"/>
        <family val="1"/>
      </rPr>
      <t xml:space="preserve"> f</t>
    </r>
  </si>
  <si>
    <r>
      <t>4. Recordkeeping requirements</t>
    </r>
    <r>
      <rPr>
        <vertAlign val="superscript"/>
        <sz val="10"/>
        <color rgb="FF000000"/>
        <rFont val="Times New Roman"/>
        <family val="1"/>
      </rPr>
      <t xml:space="preserve"> f</t>
    </r>
  </si>
  <si>
    <r>
      <t xml:space="preserve">TOTAL LABOR BURDEN AND COST (rounded) </t>
    </r>
    <r>
      <rPr>
        <b/>
        <vertAlign val="superscript"/>
        <sz val="10"/>
        <color rgb="FF000000"/>
        <rFont val="Times New Roman"/>
        <family val="1"/>
      </rPr>
      <t>g</t>
    </r>
  </si>
  <si>
    <r>
      <t xml:space="preserve">CAPITAL AND O&amp;M COST (rounded) </t>
    </r>
    <r>
      <rPr>
        <b/>
        <vertAlign val="superscript"/>
        <sz val="10"/>
        <color rgb="FF000000"/>
        <rFont val="Times New Roman"/>
        <family val="1"/>
      </rPr>
      <t>g</t>
    </r>
  </si>
  <si>
    <r>
      <t xml:space="preserve">GRAND TOTAL (rounded) </t>
    </r>
    <r>
      <rPr>
        <b/>
        <vertAlign val="superscript"/>
        <sz val="10"/>
        <color rgb="FF000000"/>
        <rFont val="Times New Roman"/>
        <family val="1"/>
      </rPr>
      <t>g</t>
    </r>
  </si>
  <si>
    <r>
      <t>a</t>
    </r>
    <r>
      <rPr>
        <sz val="10"/>
        <color rgb="FF000000"/>
        <rFont val="Times New Roman"/>
        <family val="1"/>
      </rPr>
      <t xml:space="preserve">  We have assumed that the average number of respondents that will be subject to revised requirements will be 385 per year.  This is based on our estimate of 3,500 existing IFR storage vessels subject to the NSPS. We have assumed 10 percent or 350 storage vessels would be subject to the 5-year internal inspection requirement and the remainder (3,150) subject to the 5-year internal inspection requirement. We have assumed that there will be no change in impacts for any new sources during the next three years of this ICR. Therefore, the annual number of impacted inspections is 350/5 + 3150/10 = 385/year</t>
    </r>
  </si>
  <si>
    <r>
      <t>b</t>
    </r>
    <r>
      <rPr>
        <sz val="10"/>
        <color rgb="FF000000"/>
        <rFont val="Times New Roman"/>
        <family val="1"/>
      </rPr>
      <t xml:space="preserve">  This ICR uses the following labor rates based on the Bureau of Labor Statistics (BLS) data. Technical, management, and clerical average hourly rates for private industry workers were taken from the May 2019 National Industry-Specific Occupational Employment and Wage Estimates for NAICS 325000 (Chemical Manufacturing) and NAICS 326000 (Petroleum and Coal Products Manufacturing). The technical rates are further blended between environmental engineer (20 percent) and maintenance and repair staff (80 percent). The rates have been increased by 110 percent to account for the benefit packages available to those employed by private industry.</t>
    </r>
    <r>
      <rPr>
        <sz val="12"/>
        <color theme="1"/>
        <rFont val="Times New Roman"/>
        <family val="1"/>
      </rPr>
      <t xml:space="preserve"> </t>
    </r>
    <r>
      <rPr>
        <sz val="10"/>
        <color rgb="FF000000"/>
        <rFont val="Times New Roman"/>
        <family val="1"/>
      </rPr>
      <t>Fully burdened hourly rates are: $144.69 for management; $73.75 for technical; and $48.09 for clerical.</t>
    </r>
  </si>
  <si>
    <r>
      <t>c</t>
    </r>
    <r>
      <rPr>
        <sz val="10"/>
        <color rgb="FF000000"/>
        <rFont val="Times New Roman"/>
        <family val="1"/>
      </rPr>
      <t xml:space="preserve">  The previous ICR assumed that all respondents will have to familiarize with regulatory requirements each year. There are no changes in this burden.</t>
    </r>
  </si>
  <si>
    <r>
      <t>d</t>
    </r>
    <r>
      <rPr>
        <sz val="10"/>
        <color rgb="FF000000"/>
        <rFont val="Times New Roman"/>
        <family val="1"/>
      </rPr>
      <t xml:space="preserve">  We have listed only those activities that are impacted by the proposed amendments. There are other required activities required by the NSPS.</t>
    </r>
  </si>
  <si>
    <r>
      <t>e</t>
    </r>
    <r>
      <rPr>
        <sz val="10"/>
        <color rgb="FF000000"/>
        <rFont val="Times New Roman"/>
        <family val="1"/>
      </rPr>
      <t xml:space="preserve">  We assumed degassing would occur every 20 years for maintenance in the absence of the internal inspection requirement. Without the internal inspection requirement, there would be 175 degassing and emptying events per year (3500/20). Therefore, the change in the number of degassing and emptying events is 210 per year (385-175).</t>
    </r>
  </si>
  <si>
    <r>
      <t>f</t>
    </r>
    <r>
      <rPr>
        <sz val="10"/>
        <color rgb="FF000000"/>
        <rFont val="Times New Roman"/>
        <family val="1"/>
      </rPr>
      <t xml:space="preserve">  We assumed there would be no changes in these requirements as a result of the proposed amendments.</t>
    </r>
  </si>
  <si>
    <r>
      <t>g</t>
    </r>
    <r>
      <rPr>
        <sz val="10"/>
        <color rgb="FF000000"/>
        <rFont val="Times New Roman"/>
        <family val="1"/>
      </rPr>
      <t xml:space="preserve">  Totals burden and costs have been rounded to 3 significant digits. Figures may not add exactly due to rounding.</t>
    </r>
  </si>
  <si>
    <t>Table 1: Annual Respondent Burden and Cost – NSPS for Volatile Organic Liquid Storage Vessels (40 CFR Part 60, Subpart Kb) (Proposed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</si>
</sst>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19" x14ac:knownFonts="1">
    <font>
      <sz val="11"/>
      <color theme="1"/>
      <name val="Calibri"/>
      <family val="2"/>
      <scheme val="minor"/>
    </font>
    <font>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sz val="11"/>
      <color rgb="FF000000"/>
      <name val="Calibri"/>
      <family val="2"/>
    </font>
    <font>
      <sz val="12"/>
      <color rgb="FFFF0000"/>
      <name val="Times New Roman"/>
      <family val="1"/>
    </font>
    <font>
      <b/>
      <sz val="10"/>
      <color theme="1"/>
      <name val="Times New Roman"/>
      <family val="1"/>
    </font>
    <font>
      <vertAlign val="superscript"/>
      <sz val="10"/>
      <color theme="1"/>
      <name val="Times New Roman"/>
      <family val="1"/>
    </font>
    <font>
      <u/>
      <sz val="11"/>
      <color theme="10"/>
      <name val="Calibri"/>
      <family val="2"/>
      <scheme val="minor"/>
    </font>
    <font>
      <sz val="12"/>
      <color rgb="FF000000"/>
      <name val="Times New Roman"/>
      <family val="1"/>
    </font>
    <font>
      <b/>
      <sz val="9"/>
      <color theme="1"/>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8"/>
      <name val="Calibri"/>
      <family val="2"/>
      <scheme val="minor"/>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rgb="FFFFFFFF"/>
      </bottom>
      <diagonal/>
    </border>
    <border>
      <left/>
      <right style="medium">
        <color rgb="FFFFFFFF"/>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rgb="FFFFFFFF"/>
      </bottom>
      <diagonal/>
    </border>
    <border>
      <left/>
      <right style="thin">
        <color indexed="64"/>
      </right>
      <top/>
      <bottom style="medium">
        <color rgb="FFFFFFFF"/>
      </bottom>
      <diagonal/>
    </border>
    <border>
      <left style="thin">
        <color indexed="64"/>
      </left>
      <right style="medium">
        <color rgb="FFFFFFFF"/>
      </right>
      <top/>
      <bottom/>
      <diagonal/>
    </border>
    <border>
      <left/>
      <right style="thin">
        <color indexed="64"/>
      </right>
      <top/>
      <bottom/>
      <diagonal/>
    </border>
  </borders>
  <cellStyleXfs count="3">
    <xf numFmtId="0" fontId="0" fillId="0" borderId="0"/>
    <xf numFmtId="0" fontId="12" fillId="0" borderId="0" applyNumberFormat="0" applyFill="0" applyBorder="0" applyAlignment="0" applyProtection="0"/>
    <xf numFmtId="9" fontId="17" fillId="0" borderId="0" applyFont="0" applyFill="0" applyBorder="0" applyAlignment="0" applyProtection="0"/>
  </cellStyleXfs>
  <cellXfs count="57">
    <xf numFmtId="0" fontId="0" fillId="0" borderId="0" xfId="0"/>
    <xf numFmtId="0" fontId="2" fillId="0" borderId="0" xfId="0" applyFont="1" applyAlignment="1">
      <alignmen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7" xfId="0" applyBorder="1" applyAlignment="1">
      <alignment vertical="center" wrapText="1"/>
    </xf>
    <xf numFmtId="0" fontId="4" fillId="0" borderId="7" xfId="0" applyFont="1" applyBorder="1" applyAlignment="1">
      <alignment horizontal="center" vertical="center" wrapText="1"/>
    </xf>
    <xf numFmtId="0" fontId="6" fillId="0" borderId="3" xfId="0" applyFont="1" applyBorder="1" applyAlignment="1">
      <alignment horizontal="left" vertical="center" wrapText="1" indent="1"/>
    </xf>
    <xf numFmtId="0" fontId="6" fillId="0" borderId="7" xfId="0" applyFont="1" applyBorder="1" applyAlignment="1">
      <alignment horizontal="center" vertical="center" wrapText="1"/>
    </xf>
    <xf numFmtId="0" fontId="6" fillId="0" borderId="7" xfId="0" applyFont="1" applyBorder="1" applyAlignment="1">
      <alignment horizontal="right" vertical="center" wrapText="1"/>
    </xf>
    <xf numFmtId="0" fontId="6" fillId="0" borderId="3" xfId="0" applyFont="1" applyBorder="1" applyAlignment="1">
      <alignment vertical="center" wrapText="1"/>
    </xf>
    <xf numFmtId="0" fontId="6" fillId="0" borderId="3" xfId="0" applyFont="1" applyBorder="1" applyAlignment="1">
      <alignment horizontal="left" vertical="center" wrapText="1" indent="2"/>
    </xf>
    <xf numFmtId="0" fontId="6" fillId="0" borderId="3" xfId="0" applyFont="1" applyBorder="1" applyAlignment="1">
      <alignment horizontal="left" vertical="center" wrapText="1" indent="3"/>
    </xf>
    <xf numFmtId="6" fontId="6" fillId="0" borderId="7" xfId="0" applyNumberFormat="1" applyFont="1" applyBorder="1" applyAlignment="1">
      <alignment horizontal="right" vertical="center" wrapText="1"/>
    </xf>
    <xf numFmtId="0" fontId="4" fillId="0" borderId="3" xfId="0" applyFont="1" applyBorder="1" applyAlignment="1">
      <alignment vertical="center" wrapText="1"/>
    </xf>
    <xf numFmtId="6" fontId="4" fillId="0" borderId="7" xfId="0" applyNumberFormat="1" applyFont="1" applyBorder="1" applyAlignment="1">
      <alignment horizontal="right" vertical="center" wrapText="1"/>
    </xf>
    <xf numFmtId="0" fontId="6" fillId="0" borderId="7" xfId="0" applyFont="1" applyBorder="1" applyAlignment="1">
      <alignment vertical="center" wrapText="1"/>
    </xf>
    <xf numFmtId="0" fontId="8" fillId="0" borderId="7"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12" fillId="0" borderId="0" xfId="1"/>
    <xf numFmtId="0" fontId="4" fillId="0" borderId="0" xfId="0" applyFont="1" applyFill="1" applyBorder="1" applyAlignment="1">
      <alignment horizontal="center" vertical="center" wrapText="1"/>
    </xf>
    <xf numFmtId="17" fontId="0" fillId="0" borderId="0" xfId="0" quotePrefix="1" applyNumberFormat="1"/>
    <xf numFmtId="0" fontId="6" fillId="0" borderId="11" xfId="0" applyFont="1" applyBorder="1" applyAlignment="1">
      <alignment vertical="center" wrapText="1"/>
    </xf>
    <xf numFmtId="0" fontId="3" fillId="0" borderId="0" xfId="0" applyFont="1"/>
    <xf numFmtId="0" fontId="2" fillId="0" borderId="18" xfId="0" applyFont="1" applyBorder="1" applyAlignment="1">
      <alignment vertical="center" wrapText="1"/>
    </xf>
    <xf numFmtId="0" fontId="6" fillId="0" borderId="19" xfId="0" applyFont="1" applyBorder="1" applyAlignment="1">
      <alignment vertical="center" wrapText="1"/>
    </xf>
    <xf numFmtId="0" fontId="6" fillId="0" borderId="12" xfId="0" applyFont="1" applyBorder="1" applyAlignment="1">
      <alignment horizontal="center" vertical="center" wrapText="1"/>
    </xf>
    <xf numFmtId="0" fontId="6" fillId="0" borderId="12" xfId="0" applyFont="1" applyBorder="1" applyAlignment="1">
      <alignment vertical="center" wrapText="1"/>
    </xf>
    <xf numFmtId="0" fontId="3" fillId="0" borderId="12" xfId="0" applyFont="1" applyBorder="1" applyAlignment="1">
      <alignment vertical="center" wrapText="1"/>
    </xf>
    <xf numFmtId="6" fontId="3" fillId="0" borderId="12"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0" fillId="0" borderId="12" xfId="0" applyBorder="1"/>
    <xf numFmtId="0" fontId="0" fillId="0" borderId="12" xfId="0" applyBorder="1" applyAlignment="1">
      <alignment vertical="top" wrapText="1"/>
    </xf>
    <xf numFmtId="0" fontId="15" fillId="0" borderId="12" xfId="0" applyFont="1" applyBorder="1" applyAlignment="1">
      <alignment horizontal="center" vertical="center" wrapText="1"/>
    </xf>
    <xf numFmtId="0" fontId="15" fillId="0" borderId="12" xfId="0" applyFont="1" applyBorder="1" applyAlignment="1">
      <alignment vertical="center" wrapText="1"/>
    </xf>
    <xf numFmtId="0" fontId="14" fillId="0" borderId="12" xfId="0" applyFont="1" applyBorder="1" applyAlignment="1">
      <alignment vertical="center" wrapText="1"/>
    </xf>
    <xf numFmtId="1" fontId="14" fillId="0" borderId="12" xfId="0" applyNumberFormat="1" applyFont="1" applyBorder="1" applyAlignment="1">
      <alignment horizontal="center" vertical="center" wrapText="1"/>
    </xf>
    <xf numFmtId="2" fontId="0" fillId="0" borderId="0" xfId="0" applyNumberFormat="1"/>
    <xf numFmtId="0" fontId="0" fillId="0" borderId="0" xfId="0" applyAlignment="1">
      <alignment horizontal="right"/>
    </xf>
    <xf numFmtId="9" fontId="0" fillId="0" borderId="0" xfId="2" applyFont="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64" fontId="4" fillId="0" borderId="8" xfId="0"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7" fillId="0" borderId="0" xfId="0" applyFont="1" applyAlignment="1">
      <alignment horizontal="left" vertical="center" wrapText="1"/>
    </xf>
    <xf numFmtId="0" fontId="13" fillId="0" borderId="13" xfId="0" applyFont="1" applyBorder="1" applyAlignment="1">
      <alignment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7" xfId="0" applyFont="1" applyBorder="1" applyAlignment="1">
      <alignment horizontal="center" vertical="center"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ls.gov/oes/current/naics4_331500.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B8A9F-A4D5-48D6-8BDC-53A4F8E0D62B}">
  <dimension ref="A1:P31"/>
  <sheetViews>
    <sheetView tabSelected="1" topLeftCell="A8" workbookViewId="0">
      <selection activeCell="I13" sqref="I13"/>
    </sheetView>
  </sheetViews>
  <sheetFormatPr defaultRowHeight="14.5" x14ac:dyDescent="0.35"/>
  <cols>
    <col min="1" max="1" width="43.81640625" customWidth="1"/>
    <col min="2" max="9" width="11.26953125" customWidth="1"/>
    <col min="12" max="14" width="13.7265625" customWidth="1"/>
    <col min="15" max="15" width="12.54296875" customWidth="1"/>
  </cols>
  <sheetData>
    <row r="1" spans="1:16" ht="15" x14ac:dyDescent="0.35">
      <c r="A1" s="1" t="s">
        <v>93</v>
      </c>
      <c r="L1" t="s">
        <v>28</v>
      </c>
    </row>
    <row r="2" spans="1:16" ht="15.5" thickBot="1" x14ac:dyDescent="0.4">
      <c r="A2" s="1"/>
      <c r="F2">
        <f>P6</f>
        <v>73.75</v>
      </c>
      <c r="G2">
        <f>P5</f>
        <v>144.69</v>
      </c>
      <c r="H2">
        <f>P7</f>
        <v>48.09</v>
      </c>
      <c r="L2" s="21" t="s">
        <v>64</v>
      </c>
      <c r="M2" s="19" t="s">
        <v>29</v>
      </c>
    </row>
    <row r="3" spans="1:16" x14ac:dyDescent="0.35">
      <c r="A3" s="41" t="s">
        <v>0</v>
      </c>
      <c r="B3" s="2" t="s">
        <v>1</v>
      </c>
      <c r="C3" s="2" t="s">
        <v>3</v>
      </c>
      <c r="D3" s="2" t="s">
        <v>5</v>
      </c>
      <c r="E3" s="2" t="s">
        <v>8</v>
      </c>
      <c r="F3" s="2" t="s">
        <v>10</v>
      </c>
      <c r="G3" s="2" t="s">
        <v>13</v>
      </c>
      <c r="H3" s="2" t="s">
        <v>16</v>
      </c>
      <c r="I3" s="2" t="s">
        <v>18</v>
      </c>
      <c r="O3" s="40">
        <v>1.1000000000000001</v>
      </c>
    </row>
    <row r="4" spans="1:16" ht="65" x14ac:dyDescent="0.35">
      <c r="A4" s="42"/>
      <c r="B4" s="3" t="s">
        <v>2</v>
      </c>
      <c r="C4" s="3" t="s">
        <v>4</v>
      </c>
      <c r="D4" s="3" t="s">
        <v>6</v>
      </c>
      <c r="E4" s="3" t="s">
        <v>9</v>
      </c>
      <c r="F4" s="3" t="s">
        <v>11</v>
      </c>
      <c r="G4" s="3" t="s">
        <v>14</v>
      </c>
      <c r="H4" s="3" t="s">
        <v>17</v>
      </c>
      <c r="I4" s="3" t="s">
        <v>19</v>
      </c>
      <c r="L4" s="20" t="s">
        <v>30</v>
      </c>
      <c r="M4" s="20" t="s">
        <v>31</v>
      </c>
      <c r="N4" s="20" t="s">
        <v>32</v>
      </c>
      <c r="O4" s="20" t="s">
        <v>69</v>
      </c>
      <c r="P4" s="20" t="s">
        <v>33</v>
      </c>
    </row>
    <row r="5" spans="1:16" ht="15" thickBot="1" x14ac:dyDescent="0.4">
      <c r="A5" s="43"/>
      <c r="B5" s="4"/>
      <c r="C5" s="4"/>
      <c r="D5" s="5" t="s">
        <v>7</v>
      </c>
      <c r="E5" s="4"/>
      <c r="F5" s="5" t="s">
        <v>12</v>
      </c>
      <c r="G5" s="5" t="s">
        <v>15</v>
      </c>
      <c r="H5" s="5" t="s">
        <v>70</v>
      </c>
      <c r="I5" s="4"/>
      <c r="L5" t="s">
        <v>34</v>
      </c>
      <c r="M5" t="s">
        <v>35</v>
      </c>
      <c r="N5">
        <v>68.900000000000006</v>
      </c>
      <c r="O5">
        <f>N5*$O$3</f>
        <v>75.790000000000006</v>
      </c>
      <c r="P5">
        <f>ROUND(N5*2.1,2)</f>
        <v>144.69</v>
      </c>
    </row>
    <row r="6" spans="1:16" ht="15" thickBot="1" x14ac:dyDescent="0.4">
      <c r="A6" s="6" t="s">
        <v>20</v>
      </c>
      <c r="B6" s="7" t="s">
        <v>21</v>
      </c>
      <c r="C6" s="7"/>
      <c r="D6" s="7"/>
      <c r="E6" s="7"/>
      <c r="F6" s="7"/>
      <c r="G6" s="7"/>
      <c r="H6" s="7"/>
      <c r="I6" s="8"/>
      <c r="L6" t="s">
        <v>68</v>
      </c>
      <c r="M6" t="s">
        <v>66</v>
      </c>
      <c r="N6">
        <f>ROUND(0.2*N9+0.8*N10,2)</f>
        <v>35.119999999999997</v>
      </c>
      <c r="O6" s="38">
        <f t="shared" ref="O6:O7" si="0">N6*$O$3</f>
        <v>38.631999999999998</v>
      </c>
      <c r="P6">
        <f>ROUND(N6*2.1,2)</f>
        <v>73.75</v>
      </c>
    </row>
    <row r="7" spans="1:16" ht="15" thickBot="1" x14ac:dyDescent="0.4">
      <c r="A7" s="6" t="s">
        <v>22</v>
      </c>
      <c r="B7" s="7" t="s">
        <v>21</v>
      </c>
      <c r="C7" s="7"/>
      <c r="D7" s="7"/>
      <c r="E7" s="7"/>
      <c r="F7" s="7"/>
      <c r="G7" s="7"/>
      <c r="H7" s="7"/>
      <c r="I7" s="8"/>
      <c r="L7" t="s">
        <v>38</v>
      </c>
      <c r="M7" t="s">
        <v>39</v>
      </c>
      <c r="N7">
        <v>22.9</v>
      </c>
      <c r="O7" s="38">
        <f t="shared" si="0"/>
        <v>25.19</v>
      </c>
      <c r="P7">
        <f>ROUND(N7*2.1,2)</f>
        <v>48.09</v>
      </c>
    </row>
    <row r="8" spans="1:16" ht="15" thickBot="1" x14ac:dyDescent="0.4">
      <c r="A8" s="6" t="s">
        <v>23</v>
      </c>
      <c r="B8" s="7"/>
      <c r="C8" s="7"/>
      <c r="D8" s="7"/>
      <c r="E8" s="7"/>
      <c r="F8" s="7"/>
      <c r="G8" s="7"/>
      <c r="H8" s="7"/>
      <c r="I8" s="8"/>
    </row>
    <row r="9" spans="1:16" ht="16" thickBot="1" x14ac:dyDescent="0.4">
      <c r="A9" s="9" t="s">
        <v>47</v>
      </c>
      <c r="B9" s="7" t="s">
        <v>75</v>
      </c>
      <c r="C9" s="7"/>
      <c r="D9" s="7"/>
      <c r="E9" s="7"/>
      <c r="F9" s="7"/>
      <c r="G9" s="7"/>
      <c r="H9" s="7"/>
      <c r="I9" s="12"/>
      <c r="L9" t="s">
        <v>36</v>
      </c>
      <c r="M9" t="s">
        <v>37</v>
      </c>
      <c r="N9">
        <v>51.14</v>
      </c>
      <c r="P9">
        <f>ROUND(N9*2.1,2)</f>
        <v>107.39</v>
      </c>
    </row>
    <row r="10" spans="1:16" ht="16" thickBot="1" x14ac:dyDescent="0.4">
      <c r="A10" s="10" t="s">
        <v>24</v>
      </c>
      <c r="B10" s="7"/>
      <c r="C10" s="7"/>
      <c r="D10" s="7"/>
      <c r="E10" s="7"/>
      <c r="F10" s="7"/>
      <c r="G10" s="7"/>
      <c r="H10" s="7"/>
      <c r="I10" s="12"/>
      <c r="L10" t="s">
        <v>65</v>
      </c>
      <c r="M10" t="s">
        <v>67</v>
      </c>
      <c r="N10">
        <v>31.11</v>
      </c>
      <c r="P10">
        <f>ROUND(N10*2.1,2)</f>
        <v>65.33</v>
      </c>
    </row>
    <row r="11" spans="1:16" ht="16" thickBot="1" x14ac:dyDescent="0.4">
      <c r="A11" s="11" t="s">
        <v>76</v>
      </c>
      <c r="B11" s="7">
        <v>8</v>
      </c>
      <c r="C11" s="7">
        <v>1</v>
      </c>
      <c r="D11" s="7">
        <f t="shared" ref="D11" si="1">B11*C11</f>
        <v>8</v>
      </c>
      <c r="E11" s="7">
        <v>385</v>
      </c>
      <c r="F11" s="7">
        <f t="shared" ref="F11" si="2">D11*E11</f>
        <v>3080</v>
      </c>
      <c r="G11" s="7">
        <f>0.05*F11</f>
        <v>154</v>
      </c>
      <c r="H11" s="7">
        <f t="shared" ref="H11" si="3">0.1*F11</f>
        <v>308</v>
      </c>
      <c r="I11" s="12">
        <f>F11*F$2+G11*G$2+H11*H$2</f>
        <v>264243.98</v>
      </c>
    </row>
    <row r="12" spans="1:16" ht="16" thickBot="1" x14ac:dyDescent="0.4">
      <c r="A12" s="11" t="s">
        <v>77</v>
      </c>
      <c r="B12" s="7">
        <v>12</v>
      </c>
      <c r="C12" s="7">
        <v>1</v>
      </c>
      <c r="D12" s="7">
        <f t="shared" ref="D12" si="4">B12*C12</f>
        <v>12</v>
      </c>
      <c r="E12" s="7">
        <v>-385</v>
      </c>
      <c r="F12" s="7">
        <f t="shared" ref="F12" si="5">D12*E12</f>
        <v>-4620</v>
      </c>
      <c r="G12" s="7">
        <f t="shared" ref="G12" si="6">0.05*F12</f>
        <v>-231</v>
      </c>
      <c r="H12" s="7">
        <f t="shared" ref="H12" si="7">0.1*F12</f>
        <v>-462</v>
      </c>
      <c r="I12" s="12">
        <f t="shared" ref="I12" si="8">F12*F$2+G12*G$2+H12*H$2</f>
        <v>-396365.97000000003</v>
      </c>
    </row>
    <row r="13" spans="1:16" ht="16" thickBot="1" x14ac:dyDescent="0.4">
      <c r="A13" s="11" t="s">
        <v>78</v>
      </c>
      <c r="B13" s="7">
        <v>18.399999999999999</v>
      </c>
      <c r="C13" s="7">
        <v>1</v>
      </c>
      <c r="D13" s="7">
        <f t="shared" ref="D13" si="9">B13*C13</f>
        <v>18.399999999999999</v>
      </c>
      <c r="E13" s="7">
        <v>-210</v>
      </c>
      <c r="F13" s="7">
        <f t="shared" ref="F13" si="10">D13*E13</f>
        <v>-3863.9999999999995</v>
      </c>
      <c r="G13" s="7">
        <f t="shared" ref="G13" si="11">0.05*F13</f>
        <v>-193.2</v>
      </c>
      <c r="H13" s="7">
        <f t="shared" ref="H13" si="12">0.1*F13</f>
        <v>-386.4</v>
      </c>
      <c r="I13" s="12">
        <f t="shared" ref="I13" si="13">F13*F$2+G13*G$2+H13*H$2</f>
        <v>-331506.08399999997</v>
      </c>
    </row>
    <row r="14" spans="1:16" ht="16" thickBot="1" x14ac:dyDescent="0.4">
      <c r="A14" s="6" t="s">
        <v>79</v>
      </c>
      <c r="B14" s="7" t="s">
        <v>75</v>
      </c>
      <c r="C14" s="7"/>
      <c r="D14" s="7"/>
      <c r="E14" s="7"/>
      <c r="F14" s="7"/>
      <c r="G14" s="7"/>
      <c r="H14" s="7"/>
      <c r="I14" s="12"/>
    </row>
    <row r="15" spans="1:16" ht="16" thickBot="1" x14ac:dyDescent="0.4">
      <c r="A15" s="6" t="s">
        <v>80</v>
      </c>
      <c r="B15" s="7" t="s">
        <v>75</v>
      </c>
      <c r="C15" s="7"/>
      <c r="D15" s="7"/>
      <c r="E15" s="7"/>
      <c r="F15" s="7"/>
      <c r="G15" s="7"/>
      <c r="H15" s="7"/>
      <c r="I15" s="12"/>
    </row>
    <row r="16" spans="1:16" ht="16" thickBot="1" x14ac:dyDescent="0.4">
      <c r="A16" s="6" t="s">
        <v>81</v>
      </c>
      <c r="B16" s="7" t="s">
        <v>75</v>
      </c>
      <c r="C16" s="7"/>
      <c r="D16" s="7"/>
      <c r="E16" s="7"/>
      <c r="F16" s="7"/>
      <c r="G16" s="7"/>
      <c r="H16" s="7"/>
      <c r="I16" s="12"/>
    </row>
    <row r="17" spans="1:9" ht="15" thickBot="1" x14ac:dyDescent="0.4">
      <c r="A17" s="13" t="s">
        <v>25</v>
      </c>
      <c r="B17" s="5"/>
      <c r="C17" s="5"/>
      <c r="D17" s="7"/>
      <c r="E17" s="5"/>
      <c r="F17" s="44">
        <f>SUM(F6:H16)</f>
        <v>-6214.5999999999995</v>
      </c>
      <c r="G17" s="45"/>
      <c r="H17" s="46"/>
      <c r="I17" s="14">
        <f>SUM(I6:I16)</f>
        <v>-463628.07400000002</v>
      </c>
    </row>
    <row r="18" spans="1:9" ht="16" thickBot="1" x14ac:dyDescent="0.4">
      <c r="A18" s="6" t="s">
        <v>82</v>
      </c>
      <c r="B18" s="7" t="s">
        <v>75</v>
      </c>
      <c r="C18" s="7"/>
      <c r="D18" s="7"/>
      <c r="E18" s="7"/>
      <c r="F18" s="7"/>
      <c r="G18" s="7"/>
      <c r="H18" s="7"/>
      <c r="I18" s="8"/>
    </row>
    <row r="19" spans="1:9" ht="15" thickBot="1" x14ac:dyDescent="0.4">
      <c r="A19" s="13" t="s">
        <v>26</v>
      </c>
      <c r="B19" s="5"/>
      <c r="C19" s="5"/>
      <c r="D19" s="5"/>
      <c r="E19" s="5"/>
      <c r="F19" s="47">
        <f>SUM(F18:H18)</f>
        <v>0</v>
      </c>
      <c r="G19" s="48"/>
      <c r="H19" s="49"/>
      <c r="I19" s="14">
        <f>SUM(I18:I18)</f>
        <v>0</v>
      </c>
    </row>
    <row r="20" spans="1:9" ht="15.5" thickBot="1" x14ac:dyDescent="0.4">
      <c r="A20" s="13" t="s">
        <v>83</v>
      </c>
      <c r="B20" s="15"/>
      <c r="C20" s="15"/>
      <c r="D20" s="15"/>
      <c r="E20" s="15"/>
      <c r="F20" s="47">
        <f>ROUND(F19+F17,-1)</f>
        <v>-6210</v>
      </c>
      <c r="G20" s="48"/>
      <c r="H20" s="49"/>
      <c r="I20" s="14">
        <f>ROUND(I19+I17,-3)</f>
        <v>-464000</v>
      </c>
    </row>
    <row r="21" spans="1:9" ht="15.5" thickBot="1" x14ac:dyDescent="0.4">
      <c r="A21" s="13" t="s">
        <v>84</v>
      </c>
      <c r="B21" s="16"/>
      <c r="C21" s="16"/>
      <c r="D21" s="16"/>
      <c r="E21" s="16"/>
      <c r="F21" s="16"/>
      <c r="G21" s="16"/>
      <c r="H21" s="16"/>
      <c r="I21" s="14">
        <v>-466000</v>
      </c>
    </row>
    <row r="22" spans="1:9" ht="15.5" thickBot="1" x14ac:dyDescent="0.4">
      <c r="A22" s="13" t="s">
        <v>85</v>
      </c>
      <c r="B22" s="16"/>
      <c r="C22" s="16"/>
      <c r="D22" s="16"/>
      <c r="E22" s="16"/>
      <c r="F22" s="16"/>
      <c r="G22" s="16"/>
      <c r="H22" s="16"/>
      <c r="I22" s="14">
        <f>ROUND(I17+I19+I21,-3)</f>
        <v>-930000</v>
      </c>
    </row>
    <row r="23" spans="1:9" ht="15.5" x14ac:dyDescent="0.35">
      <c r="A23" s="17"/>
    </row>
    <row r="24" spans="1:9" x14ac:dyDescent="0.35">
      <c r="A24" s="18" t="s">
        <v>27</v>
      </c>
    </row>
    <row r="25" spans="1:9" ht="63" customHeight="1" x14ac:dyDescent="0.35">
      <c r="A25" s="50" t="s">
        <v>86</v>
      </c>
      <c r="B25" s="50"/>
      <c r="C25" s="50"/>
      <c r="D25" s="50"/>
      <c r="E25" s="50"/>
      <c r="F25" s="50"/>
      <c r="G25" s="50"/>
      <c r="H25" s="50"/>
      <c r="I25" s="50"/>
    </row>
    <row r="26" spans="1:9" ht="72.75" customHeight="1" x14ac:dyDescent="0.35">
      <c r="A26" s="50" t="s">
        <v>87</v>
      </c>
      <c r="B26" s="50"/>
      <c r="C26" s="50"/>
      <c r="D26" s="50"/>
      <c r="E26" s="50"/>
      <c r="F26" s="50"/>
      <c r="G26" s="50"/>
      <c r="H26" s="50"/>
      <c r="I26" s="50"/>
    </row>
    <row r="27" spans="1:9" ht="15.5" x14ac:dyDescent="0.35">
      <c r="A27" s="50" t="s">
        <v>88</v>
      </c>
      <c r="B27" s="50"/>
      <c r="C27" s="50"/>
      <c r="D27" s="50"/>
      <c r="E27" s="50"/>
      <c r="F27" s="50"/>
      <c r="G27" s="50"/>
      <c r="H27" s="50"/>
      <c r="I27" s="50"/>
    </row>
    <row r="28" spans="1:9" ht="15.5" x14ac:dyDescent="0.35">
      <c r="A28" s="50" t="s">
        <v>89</v>
      </c>
      <c r="B28" s="50"/>
      <c r="C28" s="50"/>
      <c r="D28" s="50"/>
      <c r="E28" s="50"/>
      <c r="F28" s="50"/>
      <c r="G28" s="50"/>
      <c r="H28" s="50"/>
      <c r="I28" s="50"/>
    </row>
    <row r="29" spans="1:9" ht="27.75" customHeight="1" x14ac:dyDescent="0.35">
      <c r="A29" s="50" t="s">
        <v>90</v>
      </c>
      <c r="B29" s="50"/>
      <c r="C29" s="50"/>
      <c r="D29" s="50"/>
      <c r="E29" s="50"/>
      <c r="F29" s="50"/>
      <c r="G29" s="50"/>
      <c r="H29" s="50"/>
      <c r="I29" s="50"/>
    </row>
    <row r="30" spans="1:9" ht="15.5" x14ac:dyDescent="0.35">
      <c r="A30" s="50" t="s">
        <v>91</v>
      </c>
      <c r="B30" s="50"/>
      <c r="C30" s="50"/>
      <c r="D30" s="50"/>
      <c r="E30" s="50"/>
      <c r="F30" s="50"/>
      <c r="G30" s="50"/>
      <c r="H30" s="50"/>
      <c r="I30" s="50"/>
    </row>
    <row r="31" spans="1:9" ht="15.5" x14ac:dyDescent="0.35">
      <c r="A31" s="50" t="s">
        <v>92</v>
      </c>
      <c r="B31" s="50"/>
      <c r="C31" s="50"/>
      <c r="D31" s="50"/>
      <c r="E31" s="50"/>
      <c r="F31" s="50"/>
      <c r="G31" s="50"/>
      <c r="H31" s="50"/>
      <c r="I31" s="50"/>
    </row>
  </sheetData>
  <mergeCells count="11">
    <mergeCell ref="A31:I31"/>
    <mergeCell ref="A29:I29"/>
    <mergeCell ref="A27:I27"/>
    <mergeCell ref="A28:I28"/>
    <mergeCell ref="A26:I26"/>
    <mergeCell ref="A30:I30"/>
    <mergeCell ref="A3:A5"/>
    <mergeCell ref="F17:H17"/>
    <mergeCell ref="F19:H19"/>
    <mergeCell ref="F20:H20"/>
    <mergeCell ref="A25:I25"/>
  </mergeCells>
  <phoneticPr fontId="18" type="noConversion"/>
  <hyperlinks>
    <hyperlink ref="M2" r:id="rId1" xr:uid="{76AF08DD-8FC8-4FAD-95F2-6D3680C1FB2E}"/>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BBB3D-259E-4161-A2C4-34364E2B9D57}">
  <dimension ref="A1:G10"/>
  <sheetViews>
    <sheetView topLeftCell="A4" workbookViewId="0">
      <selection activeCell="A10" sqref="A10"/>
    </sheetView>
  </sheetViews>
  <sheetFormatPr defaultRowHeight="14.5" x14ac:dyDescent="0.35"/>
  <cols>
    <col min="1" max="1" width="17.7265625" customWidth="1"/>
    <col min="2" max="7" width="14.453125" customWidth="1"/>
  </cols>
  <sheetData>
    <row r="1" spans="1:7" ht="15.5" x14ac:dyDescent="0.35">
      <c r="A1" s="51"/>
      <c r="B1" s="52"/>
      <c r="C1" s="52"/>
      <c r="D1" s="52"/>
      <c r="E1" s="52"/>
      <c r="F1" s="52"/>
      <c r="G1" s="53"/>
    </row>
    <row r="2" spans="1:7" ht="15.5" thickBot="1" x14ac:dyDescent="0.4">
      <c r="A2" s="54" t="s">
        <v>40</v>
      </c>
      <c r="B2" s="55"/>
      <c r="C2" s="55"/>
      <c r="D2" s="55"/>
      <c r="E2" s="55"/>
      <c r="F2" s="55"/>
      <c r="G2" s="56"/>
    </row>
    <row r="3" spans="1:7" ht="15" x14ac:dyDescent="0.35">
      <c r="A3" s="24"/>
      <c r="B3" s="22"/>
      <c r="C3" s="22"/>
      <c r="D3" s="22"/>
      <c r="E3" s="22"/>
      <c r="F3" s="22"/>
      <c r="G3" s="25"/>
    </row>
    <row r="4" spans="1:7" x14ac:dyDescent="0.35">
      <c r="A4" s="26" t="s">
        <v>1</v>
      </c>
      <c r="B4" s="26" t="s">
        <v>3</v>
      </c>
      <c r="C4" s="26" t="s">
        <v>5</v>
      </c>
      <c r="D4" s="26" t="s">
        <v>8</v>
      </c>
      <c r="E4" s="26" t="s">
        <v>10</v>
      </c>
      <c r="F4" s="26" t="s">
        <v>13</v>
      </c>
      <c r="G4" s="26" t="s">
        <v>16</v>
      </c>
    </row>
    <row r="5" spans="1:7" ht="39" x14ac:dyDescent="0.35">
      <c r="A5" s="27" t="s">
        <v>41</v>
      </c>
      <c r="B5" s="27" t="s">
        <v>42</v>
      </c>
      <c r="C5" s="27" t="s">
        <v>43</v>
      </c>
      <c r="D5" s="27" t="s">
        <v>48</v>
      </c>
      <c r="E5" s="27" t="s">
        <v>44</v>
      </c>
      <c r="F5" s="27" t="s">
        <v>45</v>
      </c>
      <c r="G5" s="27" t="s">
        <v>49</v>
      </c>
    </row>
    <row r="6" spans="1:7" x14ac:dyDescent="0.35">
      <c r="A6" s="28" t="s">
        <v>72</v>
      </c>
      <c r="B6" s="29">
        <v>0</v>
      </c>
      <c r="C6" s="30">
        <v>0</v>
      </c>
      <c r="D6" s="29">
        <v>0</v>
      </c>
      <c r="E6" s="29">
        <v>7400</v>
      </c>
      <c r="F6" s="30">
        <v>-63</v>
      </c>
      <c r="G6" s="29">
        <f>E6*F6</f>
        <v>-466200</v>
      </c>
    </row>
    <row r="7" spans="1:7" x14ac:dyDescent="0.35">
      <c r="A7" s="28"/>
      <c r="B7" s="29"/>
      <c r="C7" s="30"/>
      <c r="D7" s="29"/>
      <c r="E7" s="29"/>
      <c r="F7" s="30"/>
      <c r="G7" s="29"/>
    </row>
    <row r="8" spans="1:7" ht="15.5" x14ac:dyDescent="0.35">
      <c r="A8" s="28" t="s">
        <v>50</v>
      </c>
      <c r="B8" s="30"/>
      <c r="C8" s="30"/>
      <c r="D8" s="29">
        <v>0</v>
      </c>
      <c r="E8" s="30"/>
      <c r="F8" s="30"/>
      <c r="G8" s="29">
        <f>ROUND(SUM(G6:G7),-3)</f>
        <v>-466000</v>
      </c>
    </row>
    <row r="9" spans="1:7" ht="16" x14ac:dyDescent="0.35">
      <c r="A9" s="23" t="s">
        <v>73</v>
      </c>
    </row>
    <row r="10" spans="1:7" ht="16" x14ac:dyDescent="0.35">
      <c r="A10" s="23" t="s">
        <v>51</v>
      </c>
    </row>
  </sheetData>
  <mergeCells count="2">
    <mergeCell ref="A1:G1"/>
    <mergeCell ref="A2:G2"/>
  </mergeCells>
  <pageMargins left="0.7" right="0.7" top="0.75" bottom="0.75" header="0.3" footer="0.3"/>
  <pageSetup paperSize="0" orientation="portrait" horizontalDpi="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7769E-F72E-4431-A6C9-C997215D10C1}">
  <dimension ref="A1:I12"/>
  <sheetViews>
    <sheetView workbookViewId="0">
      <selection activeCell="B10" sqref="B10"/>
    </sheetView>
  </sheetViews>
  <sheetFormatPr defaultRowHeight="14.5" x14ac:dyDescent="0.35"/>
  <cols>
    <col min="1" max="1" width="44.54296875" customWidth="1"/>
    <col min="2" max="5" width="15.7265625" customWidth="1"/>
  </cols>
  <sheetData>
    <row r="1" spans="1:9" ht="57.5" x14ac:dyDescent="0.35">
      <c r="A1" s="31" t="s">
        <v>52</v>
      </c>
      <c r="B1" s="31" t="s">
        <v>53</v>
      </c>
      <c r="C1" s="31" t="s">
        <v>54</v>
      </c>
      <c r="D1" s="31" t="s">
        <v>55</v>
      </c>
      <c r="E1" s="31" t="s">
        <v>56</v>
      </c>
    </row>
    <row r="2" spans="1:9" x14ac:dyDescent="0.35">
      <c r="A2" s="32"/>
      <c r="B2" s="32"/>
      <c r="C2" s="32"/>
      <c r="D2" s="33"/>
      <c r="E2" s="34" t="s">
        <v>57</v>
      </c>
    </row>
    <row r="3" spans="1:9" x14ac:dyDescent="0.35">
      <c r="A3" s="35" t="s">
        <v>58</v>
      </c>
      <c r="B3" s="34">
        <v>0</v>
      </c>
      <c r="C3" s="34">
        <v>0</v>
      </c>
      <c r="D3" s="34">
        <v>0</v>
      </c>
      <c r="E3" s="34">
        <f>B3*C3+D3</f>
        <v>0</v>
      </c>
    </row>
    <row r="4" spans="1:9" x14ac:dyDescent="0.35">
      <c r="A4" s="35" t="s">
        <v>59</v>
      </c>
      <c r="B4" s="34">
        <v>0</v>
      </c>
      <c r="C4" s="34">
        <v>0</v>
      </c>
      <c r="D4" s="34">
        <v>0</v>
      </c>
      <c r="E4" s="34">
        <f t="shared" ref="E4:E8" si="0">B4*C4+D4</f>
        <v>0</v>
      </c>
    </row>
    <row r="5" spans="1:9" x14ac:dyDescent="0.35">
      <c r="A5" s="35" t="s">
        <v>60</v>
      </c>
      <c r="B5" s="34">
        <v>0</v>
      </c>
      <c r="C5" s="34">
        <v>0</v>
      </c>
      <c r="D5" s="34">
        <v>0</v>
      </c>
      <c r="E5" s="34">
        <f t="shared" si="0"/>
        <v>0</v>
      </c>
    </row>
    <row r="6" spans="1:9" x14ac:dyDescent="0.35">
      <c r="A6" s="35" t="s">
        <v>62</v>
      </c>
      <c r="B6" s="34">
        <v>0</v>
      </c>
      <c r="C6" s="34">
        <v>0</v>
      </c>
      <c r="D6" s="34">
        <v>0</v>
      </c>
      <c r="E6" s="34">
        <f t="shared" si="0"/>
        <v>0</v>
      </c>
      <c r="G6">
        <v>3500</v>
      </c>
      <c r="H6">
        <f>0.1/5</f>
        <v>0.02</v>
      </c>
      <c r="I6">
        <f>G6*H6</f>
        <v>70</v>
      </c>
    </row>
    <row r="7" spans="1:9" x14ac:dyDescent="0.35">
      <c r="A7" s="35" t="s">
        <v>74</v>
      </c>
      <c r="B7" s="34">
        <v>0</v>
      </c>
      <c r="C7" s="34">
        <v>0</v>
      </c>
      <c r="D7" s="34">
        <v>385</v>
      </c>
      <c r="E7" s="34">
        <f t="shared" si="0"/>
        <v>385</v>
      </c>
      <c r="G7">
        <v>3500</v>
      </c>
      <c r="H7">
        <f>0.9/10</f>
        <v>0.09</v>
      </c>
      <c r="I7">
        <f>G7*H7</f>
        <v>315</v>
      </c>
    </row>
    <row r="8" spans="1:9" x14ac:dyDescent="0.35">
      <c r="A8" s="35" t="s">
        <v>61</v>
      </c>
      <c r="B8" s="34">
        <v>0</v>
      </c>
      <c r="C8" s="34">
        <v>0</v>
      </c>
      <c r="D8" s="34">
        <v>0</v>
      </c>
      <c r="E8" s="34">
        <f t="shared" si="0"/>
        <v>0</v>
      </c>
    </row>
    <row r="9" spans="1:9" x14ac:dyDescent="0.35">
      <c r="A9" s="31" t="s">
        <v>46</v>
      </c>
      <c r="B9" s="37">
        <f>SUM(I6:I7)</f>
        <v>385</v>
      </c>
      <c r="C9" s="36"/>
      <c r="D9" s="36"/>
      <c r="E9" s="37">
        <f>SUM(E3:E8)</f>
        <v>385</v>
      </c>
    </row>
    <row r="12" spans="1:9" x14ac:dyDescent="0.35">
      <c r="D12" s="39" t="s">
        <v>63</v>
      </c>
      <c r="E12" s="38">
        <f>Increment!F17/Responses!B9</f>
        <v>-16.141818181818181</v>
      </c>
      <c r="F12" t="s">
        <v>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008410C0C3EF45856BABB306FF5007" ma:contentTypeVersion="15" ma:contentTypeDescription="Create a new document." ma:contentTypeScope="" ma:versionID="35f8814f9191381ba7616c4c7ebf40e2">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b6f4d973-fb72-4e18-8385-64dbb9865978" xmlns:ns7="cc4dea09-a4aa-40f1-adb8-6c0e151081d4" targetNamespace="http://schemas.microsoft.com/office/2006/metadata/properties" ma:root="true" ma:fieldsID="bff4249019228211c761f740e69d5e09" ns1:_="" ns3:_="" ns4:_="" ns5:_="" ns6:_="" ns7:_="">
    <xsd:import namespace="http://schemas.microsoft.com/sharepoint/v3"/>
    <xsd:import namespace="4ffa91fb-a0ff-4ac5-b2db-65c790d184a4"/>
    <xsd:import namespace="http://schemas.microsoft.com/sharepoint.v3"/>
    <xsd:import namespace="http://schemas.microsoft.com/sharepoint/v3/fields"/>
    <xsd:import namespace="b6f4d973-fb72-4e18-8385-64dbb9865978"/>
    <xsd:import namespace="cc4dea09-a4aa-40f1-adb8-6c0e151081d4"/>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6:SharedWithDetails" minOccurs="0"/>
                <xsd:element ref="ns6:SharingHintHash" minOccurs="0"/>
                <xsd:element ref="ns7:MediaServiceMetadata" minOccurs="0"/>
                <xsd:element ref="ns7:MediaServiceFastMetadata" minOccurs="0"/>
                <xsd:element ref="ns6:Records_x0020_Status" minOccurs="0"/>
                <xsd:element ref="ns6:Records_x0020_Date" minOccurs="0"/>
                <xsd:element ref="ns7:MediaServiceAutoTags" minOccurs="0"/>
                <xsd:element ref="ns7: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5f143e18-6282-48a7-af8d-9365f82618a3}" ma:internalName="TaxCatchAllLabel" ma:readOnly="true" ma:showField="CatchAllDataLabel" ma:web="b6f4d973-fb72-4e18-8385-64dbb9865978">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5f143e18-6282-48a7-af8d-9365f82618a3}" ma:internalName="TaxCatchAll" ma:showField="CatchAllData" ma:web="b6f4d973-fb72-4e18-8385-64dbb986597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f4d973-fb72-4e18-8385-64dbb9865978"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element name="SharingHintHash" ma:index="30"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c4dea09-a4aa-40f1-adb8-6c0e151081d4"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5" nillable="true" ma:displayName="MediaServiceAutoTags" ma:internalName="MediaServiceAutoTags" ma:readOnly="true">
      <xsd:simpleType>
        <xsd:restriction base="dms:Text"/>
      </xsd:simpleType>
    </xsd:element>
    <xsd:element name="MediaServiceOCR" ma:index="3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2020-08-24T18:28:01+00:00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Date xmlns="b6f4d973-fb72-4e18-8385-64dbb9865978" xsi:nil="true"/>
    <Records_x0020_Status xmlns="b6f4d973-fb72-4e18-8385-64dbb9865978">Pending</Records_x0020_Status>
  </documentManagement>
</p:properti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EFD977-1E0D-41BF-9C4B-BA32995C38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6f4d973-fb72-4e18-8385-64dbb9865978"/>
    <ds:schemaRef ds:uri="cc4dea09-a4aa-40f1-adb8-6c0e151081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124A2B-4297-4D8A-BD80-0F47EDFF93C2}">
  <ds:schemaRefs>
    <ds:schemaRef ds:uri="http://schemas.microsoft.com/sharepoint/v3"/>
    <ds:schemaRef ds:uri="http://schemas.microsoft.com/office/infopath/2007/PartnerControls"/>
    <ds:schemaRef ds:uri="http://purl.org/dc/terms/"/>
    <ds:schemaRef ds:uri="http://schemas.openxmlformats.org/package/2006/metadata/core-properties"/>
    <ds:schemaRef ds:uri="cc4dea09-a4aa-40f1-adb8-6c0e151081d4"/>
    <ds:schemaRef ds:uri="http://schemas.microsoft.com/office/2006/documentManagement/types"/>
    <ds:schemaRef ds:uri="b6f4d973-fb72-4e18-8385-64dbb9865978"/>
    <ds:schemaRef ds:uri="http://schemas.microsoft.com/sharepoint/v3/fields"/>
    <ds:schemaRef ds:uri="http://schemas.microsoft.com/sharepoint.v3"/>
    <ds:schemaRef ds:uri="http://purl.org/dc/elements/1.1/"/>
    <ds:schemaRef ds:uri="http://schemas.microsoft.com/office/2006/metadata/properties"/>
    <ds:schemaRef ds:uri="4ffa91fb-a0ff-4ac5-b2db-65c790d184a4"/>
    <ds:schemaRef ds:uri="http://www.w3.org/XML/1998/namespace"/>
    <ds:schemaRef ds:uri="http://purl.org/dc/dcmitype/"/>
  </ds:schemaRefs>
</ds:datastoreItem>
</file>

<file path=customXml/itemProps3.xml><?xml version="1.0" encoding="utf-8"?>
<ds:datastoreItem xmlns:ds="http://schemas.openxmlformats.org/officeDocument/2006/customXml" ds:itemID="{7579151F-4A06-4EC2-8989-802D618520C4}">
  <ds:schemaRefs>
    <ds:schemaRef ds:uri="Microsoft.SharePoint.Taxonomy.ContentTypeSync"/>
  </ds:schemaRefs>
</ds:datastoreItem>
</file>

<file path=customXml/itemProps4.xml><?xml version="1.0" encoding="utf-8"?>
<ds:datastoreItem xmlns:ds="http://schemas.openxmlformats.org/officeDocument/2006/customXml" ds:itemID="{9AB5D92F-87AE-4DB9-B18D-20C3FE543C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Increment</vt:lpstr>
      <vt:lpstr>OpCosts</vt:lpstr>
      <vt:lpstr>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Coburn, Jeff</dc:creator>
  <cp:lastModifiedBy>Salahuddin, Diane</cp:lastModifiedBy>
  <dcterms:created xsi:type="dcterms:W3CDTF">2019-08-12T22:39:09Z</dcterms:created>
  <dcterms:modified xsi:type="dcterms:W3CDTF">2020-10-16T13:40:54Z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0x01010064008410C0C3EF45856BABB306FF5007</vt:lpwstr>
  </property>
</Properties>
</file>