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84-NEW SNAP Mod Channels of Comm -Andrew Burns 4-23-19\SS ICR Rev 3-10-2020 advance emails\"/>
    </mc:Choice>
  </mc:AlternateContent>
  <bookViews>
    <workbookView xWindow="-110" yWindow="-110" windowWidth="19420" windowHeight="10420" firstSheet="3" activeTab="3"/>
  </bookViews>
  <sheets>
    <sheet name="Burden Table - Detailed OMB" sheetId="1" state="hidden" r:id="rId1"/>
    <sheet name="Burden Table - 60-day notice" sheetId="4" state="hidden" r:id="rId2"/>
    <sheet name="assumptions" sheetId="3" state="hidden" r:id="rId3"/>
    <sheet name="Burden Table " sheetId="11" r:id="rId4"/>
    <sheet name="Burden and Hourly Rates" sheetId="12" r:id="rId5"/>
  </sheets>
  <definedNames>
    <definedName name="_xlnm.Print_Area" localSheetId="3">'Burden Table '!$A$1:$R$63</definedName>
    <definedName name="_xlnm.Print_Area" localSheetId="1">'Burden Table - 60-day notice'!$A$1:$G$56</definedName>
    <definedName name="_xlnm.Print_Titles" localSheetId="3">'Burden Table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7" i="11" l="1"/>
  <c r="O57" i="11"/>
  <c r="M57" i="11"/>
  <c r="J57" i="11"/>
  <c r="H57" i="11"/>
  <c r="P47" i="11"/>
  <c r="O47" i="11"/>
  <c r="M47" i="11"/>
  <c r="J47" i="11"/>
  <c r="H47" i="11"/>
  <c r="P35" i="11"/>
  <c r="O35" i="11"/>
  <c r="J35" i="11"/>
  <c r="H35" i="11"/>
  <c r="P29" i="11"/>
  <c r="O29" i="11"/>
  <c r="J29" i="11"/>
  <c r="H29" i="11"/>
  <c r="P23" i="11"/>
  <c r="O23" i="11"/>
  <c r="J23" i="11"/>
  <c r="H23" i="11"/>
  <c r="R12" i="11"/>
  <c r="H12" i="11"/>
  <c r="R57" i="12"/>
  <c r="U57" i="12" s="1"/>
  <c r="Q57" i="12"/>
  <c r="O57" i="12"/>
  <c r="L57" i="12"/>
  <c r="J57" i="12"/>
  <c r="R47" i="12"/>
  <c r="U47" i="12" s="1"/>
  <c r="Q47" i="12"/>
  <c r="O47" i="12"/>
  <c r="N47" i="12" s="1"/>
  <c r="L47" i="12"/>
  <c r="J47" i="12"/>
  <c r="R35" i="12"/>
  <c r="U35" i="12" s="1"/>
  <c r="Q35" i="12"/>
  <c r="L29" i="12"/>
  <c r="L35" i="12"/>
  <c r="J35" i="12"/>
  <c r="R29" i="12"/>
  <c r="U29" i="12" s="1"/>
  <c r="Q29" i="12"/>
  <c r="J29" i="12"/>
  <c r="R23" i="12"/>
  <c r="U23" i="12" s="1"/>
  <c r="Q23" i="12"/>
  <c r="L23" i="12"/>
  <c r="J23" i="12"/>
  <c r="J12" i="12"/>
  <c r="U61" i="12"/>
  <c r="U41" i="12"/>
  <c r="U12" i="12"/>
  <c r="O61" i="12"/>
  <c r="N61" i="12" s="1"/>
  <c r="M61" i="12"/>
  <c r="H61" i="12"/>
  <c r="G61" i="12"/>
  <c r="O60" i="12"/>
  <c r="Q60" i="12" s="1"/>
  <c r="R60" i="12" s="1"/>
  <c r="K60" i="12"/>
  <c r="J60" i="12"/>
  <c r="L60" i="12" s="1"/>
  <c r="R59" i="12"/>
  <c r="L59" i="12"/>
  <c r="J59" i="12"/>
  <c r="Q58" i="12"/>
  <c r="O58" i="12"/>
  <c r="K58" i="12"/>
  <c r="J58" i="12"/>
  <c r="J61" i="12" s="1"/>
  <c r="M57" i="12"/>
  <c r="M62" i="12" s="1"/>
  <c r="I57" i="12"/>
  <c r="H57" i="12"/>
  <c r="H62" i="12" s="1"/>
  <c r="G57" i="12"/>
  <c r="G62" i="12" s="1"/>
  <c r="L56" i="12"/>
  <c r="R56" i="12" s="1"/>
  <c r="J56" i="12"/>
  <c r="Q55" i="12"/>
  <c r="O55" i="12"/>
  <c r="M55" i="12"/>
  <c r="J55" i="12"/>
  <c r="L55" i="12" s="1"/>
  <c r="R55" i="12" s="1"/>
  <c r="Q54" i="12"/>
  <c r="L54" i="12"/>
  <c r="R54" i="12" s="1"/>
  <c r="R53" i="12"/>
  <c r="Q53" i="12"/>
  <c r="L53" i="12"/>
  <c r="Q52" i="12"/>
  <c r="L52" i="12"/>
  <c r="R52" i="12" s="1"/>
  <c r="Q51" i="12"/>
  <c r="R51" i="12" s="1"/>
  <c r="O51" i="12"/>
  <c r="L51" i="12"/>
  <c r="J51" i="12"/>
  <c r="O50" i="12"/>
  <c r="Q50" i="12" s="1"/>
  <c r="R50" i="12" s="1"/>
  <c r="J50" i="12"/>
  <c r="L50" i="12" s="1"/>
  <c r="M47" i="12"/>
  <c r="H47" i="12"/>
  <c r="G47" i="12"/>
  <c r="G48" i="12" s="1"/>
  <c r="Q46" i="12"/>
  <c r="O46" i="12"/>
  <c r="K46" i="12"/>
  <c r="J46" i="12"/>
  <c r="L46" i="12" s="1"/>
  <c r="R46" i="12" s="1"/>
  <c r="Q45" i="12"/>
  <c r="R45" i="12" s="1"/>
  <c r="O45" i="12"/>
  <c r="L45" i="12"/>
  <c r="J45" i="12"/>
  <c r="O44" i="12"/>
  <c r="L44" i="12"/>
  <c r="R44" i="12" s="1"/>
  <c r="J44" i="12"/>
  <c r="R43" i="12"/>
  <c r="Q43" i="12"/>
  <c r="O43" i="12"/>
  <c r="L43" i="12"/>
  <c r="J43" i="12"/>
  <c r="I47" i="12" s="1"/>
  <c r="Q42" i="12"/>
  <c r="R42" i="12" s="1"/>
  <c r="O42" i="12"/>
  <c r="L42" i="12"/>
  <c r="J42" i="12"/>
  <c r="O41" i="12"/>
  <c r="N41" i="12"/>
  <c r="M41" i="12"/>
  <c r="M48" i="12" s="1"/>
  <c r="H41" i="12"/>
  <c r="H48" i="12" s="1"/>
  <c r="G41" i="12"/>
  <c r="O40" i="12"/>
  <c r="Q40" i="12" s="1"/>
  <c r="R40" i="12" s="1"/>
  <c r="M40" i="12"/>
  <c r="L40" i="12"/>
  <c r="K40" i="12"/>
  <c r="J40" i="12"/>
  <c r="M39" i="12"/>
  <c r="O39" i="12" s="1"/>
  <c r="Q39" i="12" s="1"/>
  <c r="R39" i="12" s="1"/>
  <c r="L39" i="12"/>
  <c r="J39" i="12"/>
  <c r="Q38" i="12"/>
  <c r="J38" i="12"/>
  <c r="J41" i="12" s="1"/>
  <c r="M35" i="12"/>
  <c r="H35" i="12"/>
  <c r="G35" i="12"/>
  <c r="Q34" i="12"/>
  <c r="O34" i="12"/>
  <c r="M34" i="12"/>
  <c r="K34" i="12"/>
  <c r="J34" i="12"/>
  <c r="L34" i="12" s="1"/>
  <c r="O33" i="12"/>
  <c r="Q33" i="12" s="1"/>
  <c r="R33" i="12" s="1"/>
  <c r="M33" i="12"/>
  <c r="L33" i="12"/>
  <c r="J33" i="12"/>
  <c r="O32" i="12"/>
  <c r="Q32" i="12" s="1"/>
  <c r="R32" i="12" s="1"/>
  <c r="M32" i="12"/>
  <c r="L32" i="12"/>
  <c r="J32" i="12"/>
  <c r="M31" i="12"/>
  <c r="O31" i="12" s="1"/>
  <c r="L31" i="12"/>
  <c r="J31" i="12"/>
  <c r="Q30" i="12"/>
  <c r="O30" i="12"/>
  <c r="M30" i="12"/>
  <c r="J30" i="12"/>
  <c r="L30" i="12" s="1"/>
  <c r="R30" i="12" s="1"/>
  <c r="O29" i="12"/>
  <c r="H29" i="12"/>
  <c r="G29" i="12"/>
  <c r="G36" i="12" s="1"/>
  <c r="M28" i="12"/>
  <c r="O28" i="12" s="1"/>
  <c r="Q28" i="12" s="1"/>
  <c r="K28" i="12"/>
  <c r="J28" i="12"/>
  <c r="L28" i="12" s="1"/>
  <c r="Q27" i="12"/>
  <c r="O27" i="12"/>
  <c r="M27" i="12"/>
  <c r="J27" i="12"/>
  <c r="L27" i="12" s="1"/>
  <c r="R27" i="12" s="1"/>
  <c r="Q26" i="12"/>
  <c r="R26" i="12" s="1"/>
  <c r="O26" i="12"/>
  <c r="L26" i="12"/>
  <c r="J26" i="12"/>
  <c r="O25" i="12"/>
  <c r="Q25" i="12" s="1"/>
  <c r="J25" i="12"/>
  <c r="Q24" i="12"/>
  <c r="O24" i="12"/>
  <c r="J24" i="12"/>
  <c r="L24" i="12" s="1"/>
  <c r="R24" i="12" s="1"/>
  <c r="H23" i="12"/>
  <c r="G23" i="12"/>
  <c r="M23" i="12" s="1"/>
  <c r="P22" i="12"/>
  <c r="M22" i="12"/>
  <c r="O22" i="12" s="1"/>
  <c r="Q22" i="12" s="1"/>
  <c r="R22" i="12" s="1"/>
  <c r="K22" i="12"/>
  <c r="J22" i="12"/>
  <c r="L22" i="12" s="1"/>
  <c r="P21" i="12"/>
  <c r="M21" i="12"/>
  <c r="O21" i="12" s="1"/>
  <c r="Q21" i="12" s="1"/>
  <c r="R21" i="12" s="1"/>
  <c r="J21" i="12"/>
  <c r="L21" i="12" s="1"/>
  <c r="Q20" i="12"/>
  <c r="O20" i="12"/>
  <c r="J20" i="12"/>
  <c r="L20" i="12" s="1"/>
  <c r="R20" i="12" s="1"/>
  <c r="O19" i="12"/>
  <c r="Q19" i="12" s="1"/>
  <c r="R19" i="12" s="1"/>
  <c r="L19" i="12"/>
  <c r="J19" i="12"/>
  <c r="P18" i="12"/>
  <c r="O18" i="12"/>
  <c r="Q18" i="12" s="1"/>
  <c r="K18" i="12"/>
  <c r="J18" i="12"/>
  <c r="L18" i="12" s="1"/>
  <c r="P17" i="12"/>
  <c r="M17" i="12"/>
  <c r="O17" i="12" s="1"/>
  <c r="Q17" i="12" s="1"/>
  <c r="J17" i="12"/>
  <c r="R16" i="12"/>
  <c r="O16" i="12"/>
  <c r="L16" i="12"/>
  <c r="O15" i="12"/>
  <c r="Q15" i="12" s="1"/>
  <c r="L15" i="12"/>
  <c r="R14" i="12"/>
  <c r="Q14" i="12"/>
  <c r="L14" i="12"/>
  <c r="R13" i="12"/>
  <c r="O13" i="12"/>
  <c r="J13" i="12"/>
  <c r="O12" i="12"/>
  <c r="H12" i="12"/>
  <c r="H36" i="12" s="1"/>
  <c r="H63" i="12" s="1"/>
  <c r="G12" i="12"/>
  <c r="M12" i="12" s="1"/>
  <c r="P11" i="12"/>
  <c r="M11" i="12"/>
  <c r="O11" i="12" s="1"/>
  <c r="Q11" i="12" s="1"/>
  <c r="K11" i="12"/>
  <c r="J11" i="12"/>
  <c r="L11" i="12" s="1"/>
  <c r="P10" i="12"/>
  <c r="M10" i="12"/>
  <c r="O10" i="12" s="1"/>
  <c r="Q10" i="12" s="1"/>
  <c r="J10" i="12"/>
  <c r="Q9" i="12"/>
  <c r="O9" i="12"/>
  <c r="J9" i="12"/>
  <c r="L9" i="12" s="1"/>
  <c r="R9" i="12" s="1"/>
  <c r="K8" i="12"/>
  <c r="J8" i="12"/>
  <c r="L8" i="12" s="1"/>
  <c r="R7" i="12"/>
  <c r="O7" i="12"/>
  <c r="J7" i="12"/>
  <c r="R6" i="12"/>
  <c r="O6" i="12"/>
  <c r="J6" i="12"/>
  <c r="Q5" i="12"/>
  <c r="P5" i="12"/>
  <c r="O5" i="12"/>
  <c r="K5" i="12"/>
  <c r="J5" i="12"/>
  <c r="L5" i="12" s="1"/>
  <c r="F12" i="11"/>
  <c r="P12" i="11"/>
  <c r="O12" i="11"/>
  <c r="M12" i="11"/>
  <c r="J12" i="11"/>
  <c r="E12" i="11"/>
  <c r="P13" i="11"/>
  <c r="M13" i="11"/>
  <c r="H13" i="11"/>
  <c r="J8" i="11"/>
  <c r="I8" i="11"/>
  <c r="H8" i="11"/>
  <c r="P7" i="11"/>
  <c r="M7" i="11"/>
  <c r="H7" i="11"/>
  <c r="P6" i="11"/>
  <c r="M6" i="11"/>
  <c r="H6" i="11"/>
  <c r="N5" i="11"/>
  <c r="M5" i="11"/>
  <c r="O5" i="11" s="1"/>
  <c r="I5" i="11"/>
  <c r="H5" i="11"/>
  <c r="J5" i="11" s="1"/>
  <c r="O48" i="12" l="1"/>
  <c r="N48" i="12" s="1"/>
  <c r="I35" i="12"/>
  <c r="I29" i="12"/>
  <c r="I23" i="12"/>
  <c r="P29" i="12"/>
  <c r="R25" i="12"/>
  <c r="K57" i="12"/>
  <c r="L12" i="12"/>
  <c r="J36" i="12"/>
  <c r="I12" i="12"/>
  <c r="O62" i="12"/>
  <c r="N62" i="12" s="1"/>
  <c r="N57" i="12"/>
  <c r="R10" i="12"/>
  <c r="O36" i="12"/>
  <c r="K47" i="12"/>
  <c r="R15" i="12"/>
  <c r="R34" i="12"/>
  <c r="R18" i="12"/>
  <c r="R28" i="12"/>
  <c r="G63" i="12"/>
  <c r="I61" i="12"/>
  <c r="J62" i="12"/>
  <c r="I62" i="12" s="1"/>
  <c r="Q12" i="12"/>
  <c r="O35" i="12"/>
  <c r="N35" i="12" s="1"/>
  <c r="Q31" i="12"/>
  <c r="R11" i="12"/>
  <c r="N29" i="12"/>
  <c r="J48" i="12"/>
  <c r="I48" i="12" s="1"/>
  <c r="I41" i="12"/>
  <c r="K35" i="12"/>
  <c r="Q41" i="12"/>
  <c r="Q48" i="12" s="1"/>
  <c r="Q61" i="12"/>
  <c r="P61" i="12" s="1"/>
  <c r="L38" i="12"/>
  <c r="P41" i="12"/>
  <c r="P48" i="12" s="1"/>
  <c r="M29" i="12"/>
  <c r="M36" i="12" s="1"/>
  <c r="M63" i="12" s="1"/>
  <c r="N12" i="12"/>
  <c r="O23" i="12"/>
  <c r="N23" i="12" s="1"/>
  <c r="R5" i="12"/>
  <c r="R12" i="12" s="1"/>
  <c r="L10" i="12"/>
  <c r="L17" i="12"/>
  <c r="K23" i="12" s="1"/>
  <c r="L25" i="12"/>
  <c r="K29" i="12" s="1"/>
  <c r="P47" i="12"/>
  <c r="L58" i="12"/>
  <c r="L61" i="12" s="1"/>
  <c r="K61" i="12" s="1"/>
  <c r="P5" i="11"/>
  <c r="R5" i="11" s="1"/>
  <c r="O63" i="12" l="1"/>
  <c r="N63" i="12" s="1"/>
  <c r="N36" i="12"/>
  <c r="P12" i="12"/>
  <c r="R58" i="12"/>
  <c r="R61" i="12" s="1"/>
  <c r="R62" i="12" s="1"/>
  <c r="P23" i="12"/>
  <c r="R31" i="12"/>
  <c r="P35" i="12"/>
  <c r="R17" i="12"/>
  <c r="J63" i="12"/>
  <c r="I63" i="12" s="1"/>
  <c r="I36" i="12"/>
  <c r="Q62" i="12"/>
  <c r="P62" i="12" s="1"/>
  <c r="P57" i="12"/>
  <c r="L36" i="12"/>
  <c r="K12" i="12"/>
  <c r="L41" i="12"/>
  <c r="R38" i="12"/>
  <c r="R41" i="12" s="1"/>
  <c r="R48" i="12" s="1"/>
  <c r="L62" i="12"/>
  <c r="K62" i="12" s="1"/>
  <c r="K36" i="12" l="1"/>
  <c r="R36" i="12"/>
  <c r="R63" i="12" s="1"/>
  <c r="P36" i="12"/>
  <c r="L48" i="12"/>
  <c r="K48" i="12" s="1"/>
  <c r="K41" i="12"/>
  <c r="Q36" i="12"/>
  <c r="Q63" i="12" s="1"/>
  <c r="P63" i="12" s="1"/>
  <c r="L63" i="12" l="1"/>
  <c r="K63" i="12" s="1"/>
  <c r="F61" i="11" l="1"/>
  <c r="F57" i="11"/>
  <c r="F47" i="11"/>
  <c r="F35" i="11"/>
  <c r="F29" i="11"/>
  <c r="F23" i="11"/>
  <c r="E61" i="11"/>
  <c r="E57" i="11"/>
  <c r="E47" i="11"/>
  <c r="E35" i="11"/>
  <c r="E29" i="11"/>
  <c r="E23" i="11"/>
  <c r="U63" i="12" l="1"/>
  <c r="P59" i="11"/>
  <c r="J59" i="11"/>
  <c r="H59" i="11"/>
  <c r="M42" i="11"/>
  <c r="O42" i="11" s="1"/>
  <c r="H42" i="11"/>
  <c r="J42" i="11" s="1"/>
  <c r="K30" i="11"/>
  <c r="M30" i="11" s="1"/>
  <c r="O30" i="11" s="1"/>
  <c r="P30" i="11" s="1"/>
  <c r="H30" i="11"/>
  <c r="J30" i="11" s="1"/>
  <c r="M24" i="11"/>
  <c r="O24" i="11" s="1"/>
  <c r="H24" i="11"/>
  <c r="J24" i="11" s="1"/>
  <c r="P14" i="11"/>
  <c r="O14" i="11"/>
  <c r="J14" i="11"/>
  <c r="P56" i="11"/>
  <c r="J56" i="11"/>
  <c r="H56" i="11"/>
  <c r="P52" i="11"/>
  <c r="O52" i="11"/>
  <c r="J52" i="11"/>
  <c r="P50" i="11"/>
  <c r="O50" i="11"/>
  <c r="M50" i="11"/>
  <c r="J50" i="11"/>
  <c r="H50" i="11"/>
  <c r="H51" i="11"/>
  <c r="P44" i="11"/>
  <c r="M44" i="11"/>
  <c r="J44" i="11"/>
  <c r="H44" i="11"/>
  <c r="M20" i="11"/>
  <c r="O20" i="11" s="1"/>
  <c r="P20" i="11" s="1"/>
  <c r="J20" i="11"/>
  <c r="H20" i="11"/>
  <c r="H32" i="11"/>
  <c r="J32" i="11" s="1"/>
  <c r="K32" i="11"/>
  <c r="M32" i="11" s="1"/>
  <c r="O32" i="11" s="1"/>
  <c r="P32" i="11" s="1"/>
  <c r="M26" i="11"/>
  <c r="O26" i="11" s="1"/>
  <c r="H26" i="11"/>
  <c r="J26" i="11" s="1"/>
  <c r="M16" i="11"/>
  <c r="J16" i="11"/>
  <c r="P16" i="11" s="1"/>
  <c r="P42" i="11" l="1"/>
  <c r="P24" i="11"/>
  <c r="P26" i="11"/>
  <c r="B45" i="12" l="1"/>
  <c r="B18" i="12" l="1"/>
  <c r="B12" i="12"/>
  <c r="B6" i="12"/>
  <c r="B22" i="12"/>
  <c r="B11" i="12"/>
  <c r="B28" i="12"/>
  <c r="B31" i="12"/>
  <c r="B10" i="12"/>
  <c r="B21" i="12"/>
  <c r="B27" i="12"/>
  <c r="B39" i="12"/>
  <c r="B17" i="12"/>
  <c r="B42" i="12"/>
  <c r="B13" i="12"/>
  <c r="K57" i="11"/>
  <c r="E41" i="11"/>
  <c r="F41" i="11"/>
  <c r="F48" i="11" s="1"/>
  <c r="K47" i="11"/>
  <c r="K41" i="11"/>
  <c r="M41" i="11"/>
  <c r="B32" i="12" l="1"/>
  <c r="B14" i="12"/>
  <c r="K48" i="11"/>
  <c r="B36" i="12"/>
  <c r="B40" i="12" s="1"/>
  <c r="B7" i="12"/>
  <c r="B9" i="12"/>
  <c r="B15" i="12" s="1"/>
  <c r="V47" i="12"/>
  <c r="B30" i="12"/>
  <c r="B33" i="12" s="1"/>
  <c r="V57" i="12"/>
  <c r="E48" i="11"/>
  <c r="L41" i="11"/>
  <c r="M19" i="11"/>
  <c r="V23" i="12" l="1"/>
  <c r="B41" i="12"/>
  <c r="B43" i="12" s="1"/>
  <c r="B44" i="12" s="1"/>
  <c r="B5" i="12"/>
  <c r="B8" i="12" s="1"/>
  <c r="V12" i="12"/>
  <c r="V29" i="12"/>
  <c r="B16" i="12"/>
  <c r="B19" i="12" s="1"/>
  <c r="B26" i="12"/>
  <c r="B29" i="12" s="1"/>
  <c r="B20" i="12"/>
  <c r="B23" i="12" s="1"/>
  <c r="O38" i="11"/>
  <c r="N41" i="11" s="1"/>
  <c r="V41" i="12" l="1"/>
  <c r="V61" i="12"/>
  <c r="V35" i="12"/>
  <c r="V63" i="12" s="1"/>
  <c r="B24" i="12"/>
  <c r="K39" i="11"/>
  <c r="K40" i="11"/>
  <c r="M40" i="11" s="1"/>
  <c r="O40" i="11" s="1"/>
  <c r="J54" i="11"/>
  <c r="O53" i="11"/>
  <c r="O54" i="11"/>
  <c r="J53" i="11"/>
  <c r="P53" i="11" s="1"/>
  <c r="M39" i="11"/>
  <c r="O39" i="11" s="1"/>
  <c r="P54" i="11" l="1"/>
  <c r="O41" i="11"/>
  <c r="M9" i="11"/>
  <c r="E36" i="11"/>
  <c r="F62" i="11"/>
  <c r="E62" i="11"/>
  <c r="M60" i="11"/>
  <c r="O60" i="11" s="1"/>
  <c r="I60" i="11"/>
  <c r="H60" i="11"/>
  <c r="K61" i="11"/>
  <c r="K62" i="11" s="1"/>
  <c r="I58" i="11"/>
  <c r="H58" i="11"/>
  <c r="K55" i="11"/>
  <c r="M55" i="11" s="1"/>
  <c r="O55" i="11" s="1"/>
  <c r="H55" i="11"/>
  <c r="J55" i="11" s="1"/>
  <c r="M51" i="11"/>
  <c r="O51" i="11" s="1"/>
  <c r="J51" i="11"/>
  <c r="M46" i="11"/>
  <c r="O46" i="11" s="1"/>
  <c r="I46" i="11"/>
  <c r="H46" i="11"/>
  <c r="M45" i="11"/>
  <c r="O45" i="11" s="1"/>
  <c r="H45" i="11"/>
  <c r="J45" i="11" s="1"/>
  <c r="M43" i="11"/>
  <c r="H43" i="11"/>
  <c r="J43" i="11" s="1"/>
  <c r="I40" i="11"/>
  <c r="H40" i="11"/>
  <c r="H39" i="11"/>
  <c r="J39" i="11" s="1"/>
  <c r="H38" i="11"/>
  <c r="J38" i="11" s="1"/>
  <c r="F36" i="11"/>
  <c r="K35" i="11"/>
  <c r="K34" i="11"/>
  <c r="M34" i="11" s="1"/>
  <c r="O34" i="11" s="1"/>
  <c r="I34" i="11"/>
  <c r="H34" i="11"/>
  <c r="K33" i="11"/>
  <c r="M33" i="11" s="1"/>
  <c r="O33" i="11" s="1"/>
  <c r="H33" i="11"/>
  <c r="K31" i="11"/>
  <c r="M31" i="11" s="1"/>
  <c r="H31" i="11"/>
  <c r="J31" i="11" s="1"/>
  <c r="K29" i="11"/>
  <c r="K28" i="11"/>
  <c r="M28" i="11" s="1"/>
  <c r="O28" i="11" s="1"/>
  <c r="I28" i="11"/>
  <c r="H28" i="11"/>
  <c r="K27" i="11"/>
  <c r="M27" i="11" s="1"/>
  <c r="O27" i="11" s="1"/>
  <c r="H27" i="11"/>
  <c r="J27" i="11" s="1"/>
  <c r="M25" i="11"/>
  <c r="H25" i="11"/>
  <c r="K23" i="11"/>
  <c r="N22" i="11"/>
  <c r="K22" i="11"/>
  <c r="M22" i="11" s="1"/>
  <c r="I22" i="11"/>
  <c r="H22" i="11"/>
  <c r="N21" i="11"/>
  <c r="K21" i="11"/>
  <c r="M21" i="11" s="1"/>
  <c r="H21" i="11"/>
  <c r="J21" i="11" s="1"/>
  <c r="H19" i="11"/>
  <c r="J19" i="11" s="1"/>
  <c r="N18" i="11"/>
  <c r="M18" i="11"/>
  <c r="I18" i="11"/>
  <c r="H18" i="11"/>
  <c r="N17" i="11"/>
  <c r="K17" i="11"/>
  <c r="M17" i="11" s="1"/>
  <c r="H17" i="11"/>
  <c r="J17" i="11" s="1"/>
  <c r="M15" i="11"/>
  <c r="M23" i="11" s="1"/>
  <c r="J15" i="11"/>
  <c r="K12" i="11"/>
  <c r="N11" i="11"/>
  <c r="K11" i="11"/>
  <c r="M11" i="11" s="1"/>
  <c r="I11" i="11"/>
  <c r="H11" i="11"/>
  <c r="N10" i="11"/>
  <c r="K10" i="11"/>
  <c r="M10" i="11" s="1"/>
  <c r="H10" i="11"/>
  <c r="J10" i="11" s="1"/>
  <c r="E63" i="11" l="1"/>
  <c r="F63" i="11"/>
  <c r="L12" i="11"/>
  <c r="O25" i="11"/>
  <c r="M29" i="11"/>
  <c r="L29" i="11" s="1"/>
  <c r="O31" i="11"/>
  <c r="M35" i="11"/>
  <c r="L35" i="11" s="1"/>
  <c r="O43" i="11"/>
  <c r="N47" i="11" s="1"/>
  <c r="N48" i="11" s="1"/>
  <c r="L23" i="11"/>
  <c r="K36" i="11"/>
  <c r="K63" i="11" s="1"/>
  <c r="H9" i="11"/>
  <c r="J9" i="11" s="1"/>
  <c r="G35" i="11"/>
  <c r="O22" i="11"/>
  <c r="J11" i="11"/>
  <c r="H41" i="11"/>
  <c r="J33" i="11"/>
  <c r="P33" i="11" s="1"/>
  <c r="R33" i="11" s="1"/>
  <c r="O9" i="11"/>
  <c r="P39" i="11"/>
  <c r="R39" i="11" s="1"/>
  <c r="J18" i="11"/>
  <c r="G29" i="11"/>
  <c r="J28" i="11"/>
  <c r="P28" i="11" s="1"/>
  <c r="R28" i="11" s="1"/>
  <c r="P55" i="11"/>
  <c r="R55" i="11" s="1"/>
  <c r="O10" i="11"/>
  <c r="P10" i="11" s="1"/>
  <c r="R10" i="11" s="1"/>
  <c r="P38" i="11"/>
  <c r="R38" i="11" s="1"/>
  <c r="P45" i="11"/>
  <c r="R45" i="11" s="1"/>
  <c r="P51" i="11"/>
  <c r="R51" i="11" s="1"/>
  <c r="J46" i="11"/>
  <c r="O11" i="11"/>
  <c r="O17" i="11"/>
  <c r="P17" i="11" s="1"/>
  <c r="R17" i="11" s="1"/>
  <c r="J22" i="11"/>
  <c r="J58" i="11"/>
  <c r="J60" i="11"/>
  <c r="P60" i="11" s="1"/>
  <c r="R60" i="11" s="1"/>
  <c r="O15" i="11"/>
  <c r="O18" i="11"/>
  <c r="O19" i="11"/>
  <c r="P19" i="11" s="1"/>
  <c r="R19" i="11" s="1"/>
  <c r="O21" i="11"/>
  <c r="P21" i="11" s="1"/>
  <c r="R21" i="11" s="1"/>
  <c r="J34" i="11"/>
  <c r="P34" i="11" s="1"/>
  <c r="R34" i="11" s="1"/>
  <c r="P27" i="11"/>
  <c r="R27" i="11" s="1"/>
  <c r="M58" i="11"/>
  <c r="O58" i="11" s="1"/>
  <c r="O61" i="11" s="1"/>
  <c r="J25" i="11"/>
  <c r="L57" i="11"/>
  <c r="G23" i="11"/>
  <c r="J40" i="11"/>
  <c r="P40" i="11" s="1"/>
  <c r="R40" i="11" s="1"/>
  <c r="G57" i="11"/>
  <c r="H61" i="11"/>
  <c r="G41" i="11" l="1"/>
  <c r="H48" i="11"/>
  <c r="G48" i="11" s="1"/>
  <c r="G47" i="11"/>
  <c r="P25" i="11"/>
  <c r="R25" i="11" s="1"/>
  <c r="P43" i="11"/>
  <c r="R43" i="11" s="1"/>
  <c r="N29" i="11"/>
  <c r="M36" i="11"/>
  <c r="N57" i="11"/>
  <c r="P15" i="11"/>
  <c r="R15" i="11" s="1"/>
  <c r="N23" i="11"/>
  <c r="P31" i="11"/>
  <c r="R31" i="11" s="1"/>
  <c r="R35" i="11" s="1"/>
  <c r="N35" i="11"/>
  <c r="G12" i="11"/>
  <c r="P9" i="11"/>
  <c r="R9" i="11" s="1"/>
  <c r="J61" i="11"/>
  <c r="I61" i="11" s="1"/>
  <c r="O62" i="11"/>
  <c r="P22" i="11"/>
  <c r="R22" i="11" s="1"/>
  <c r="P11" i="11"/>
  <c r="R11" i="11" s="1"/>
  <c r="P18" i="11"/>
  <c r="R18" i="11" s="1"/>
  <c r="I47" i="11"/>
  <c r="M61" i="11"/>
  <c r="P46" i="11"/>
  <c r="R46" i="11" s="1"/>
  <c r="M48" i="11"/>
  <c r="I35" i="11"/>
  <c r="I29" i="11"/>
  <c r="P58" i="11"/>
  <c r="R58" i="11" s="1"/>
  <c r="J41" i="11"/>
  <c r="J48" i="11" s="1"/>
  <c r="R29" i="11"/>
  <c r="H62" i="11"/>
  <c r="G61" i="11"/>
  <c r="O48" i="11"/>
  <c r="R57" i="11"/>
  <c r="L36" i="11" l="1"/>
  <c r="L47" i="11"/>
  <c r="L48" i="11"/>
  <c r="I48" i="11"/>
  <c r="J62" i="11"/>
  <c r="I62" i="11" s="1"/>
  <c r="N12" i="11"/>
  <c r="N36" i="11" s="1"/>
  <c r="O36" i="11"/>
  <c r="O63" i="11" s="1"/>
  <c r="H36" i="11"/>
  <c r="M62" i="11"/>
  <c r="L62" i="11" s="1"/>
  <c r="L61" i="11"/>
  <c r="R23" i="11"/>
  <c r="N61" i="11"/>
  <c r="I12" i="11"/>
  <c r="P61" i="11"/>
  <c r="P62" i="11" s="1"/>
  <c r="I41" i="11"/>
  <c r="I57" i="11"/>
  <c r="R61" i="11"/>
  <c r="R62" i="11" s="1"/>
  <c r="P41" i="11"/>
  <c r="R47" i="11"/>
  <c r="G62" i="11"/>
  <c r="I23" i="11"/>
  <c r="J36" i="11"/>
  <c r="J63" i="11" l="1"/>
  <c r="P48" i="11"/>
  <c r="G36" i="11"/>
  <c r="H63" i="11"/>
  <c r="G63" i="11" s="1"/>
  <c r="M63" i="11"/>
  <c r="L63" i="11" s="1"/>
  <c r="I36" i="11"/>
  <c r="R36" i="11"/>
  <c r="N62" i="11"/>
  <c r="P36" i="11"/>
  <c r="R41" i="11"/>
  <c r="R63" i="11" s="1"/>
  <c r="P63" i="11" l="1"/>
  <c r="I63" i="11"/>
  <c r="N63" i="11"/>
  <c r="F25" i="4"/>
  <c r="F24" i="4"/>
  <c r="F17" i="4"/>
  <c r="F16" i="4"/>
  <c r="F15" i="4"/>
  <c r="F14" i="4"/>
  <c r="F12" i="4"/>
  <c r="I18" i="4"/>
  <c r="K18" i="4" s="1"/>
  <c r="L18" i="4" s="1"/>
  <c r="N18" i="4" s="1"/>
  <c r="I17" i="4"/>
  <c r="K17" i="4" s="1"/>
  <c r="L17" i="4" s="1"/>
  <c r="N17" i="4" s="1"/>
  <c r="I16" i="4"/>
  <c r="K16" i="4" s="1"/>
  <c r="L16" i="4" s="1"/>
  <c r="N16" i="4" s="1"/>
  <c r="I15" i="4"/>
  <c r="K15" i="4" s="1"/>
  <c r="L15" i="4" s="1"/>
  <c r="N15" i="4" s="1"/>
  <c r="I14" i="4"/>
  <c r="K14" i="4" s="1"/>
  <c r="L14" i="4" s="1"/>
  <c r="N14" i="4" s="1"/>
  <c r="I13" i="4"/>
  <c r="K13" i="4" s="1"/>
  <c r="L13" i="4" s="1"/>
  <c r="N13" i="4" s="1"/>
  <c r="I12" i="4"/>
  <c r="K12" i="4" s="1"/>
  <c r="L12" i="4" s="1"/>
  <c r="N12" i="4" s="1"/>
  <c r="I37" i="1"/>
  <c r="I12" i="1"/>
  <c r="I49" i="1"/>
  <c r="I48" i="1"/>
  <c r="I40" i="1"/>
  <c r="I39" i="1"/>
  <c r="I24" i="1"/>
  <c r="I23" i="1"/>
  <c r="I17" i="1"/>
  <c r="I16" i="1"/>
  <c r="I15" i="1"/>
  <c r="I14" i="1"/>
  <c r="C34" i="4" l="1"/>
  <c r="C35" i="4" s="1"/>
  <c r="B35" i="4"/>
  <c r="B55" i="4"/>
  <c r="C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E33" i="4"/>
  <c r="G33" i="4" s="1"/>
  <c r="F32" i="4"/>
  <c r="E32" i="4"/>
  <c r="F31" i="4"/>
  <c r="E31" i="4"/>
  <c r="F30" i="4"/>
  <c r="E30" i="4"/>
  <c r="F29" i="4"/>
  <c r="E29" i="4"/>
  <c r="F28" i="4"/>
  <c r="E28" i="4"/>
  <c r="F26" i="4"/>
  <c r="E26" i="4"/>
  <c r="E25" i="4"/>
  <c r="G25" i="4" s="1"/>
  <c r="E24" i="4"/>
  <c r="F23" i="4"/>
  <c r="E23" i="4"/>
  <c r="F22" i="4"/>
  <c r="E22" i="4"/>
  <c r="F21" i="4"/>
  <c r="E21" i="4"/>
  <c r="F20" i="4"/>
  <c r="E20" i="4"/>
  <c r="F18" i="4"/>
  <c r="E18" i="4"/>
  <c r="E17" i="4"/>
  <c r="E16" i="4"/>
  <c r="E15" i="4"/>
  <c r="E14" i="4"/>
  <c r="F13" i="4"/>
  <c r="E13" i="4"/>
  <c r="E12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3" i="4"/>
  <c r="E3" i="4"/>
  <c r="C56" i="4" l="1"/>
  <c r="E19" i="4"/>
  <c r="E11" i="4"/>
  <c r="E27" i="4"/>
  <c r="E46" i="4"/>
  <c r="E34" i="4"/>
  <c r="G26" i="4"/>
  <c r="G29" i="4"/>
  <c r="G31" i="4"/>
  <c r="G28" i="4"/>
  <c r="G30" i="4"/>
  <c r="G32" i="4"/>
  <c r="G12" i="4"/>
  <c r="G16" i="4"/>
  <c r="G21" i="4"/>
  <c r="B56" i="4"/>
  <c r="G39" i="4"/>
  <c r="G3" i="4"/>
  <c r="G4" i="4"/>
  <c r="G5" i="4"/>
  <c r="G7" i="4"/>
  <c r="G52" i="4"/>
  <c r="G54" i="4"/>
  <c r="G45" i="4"/>
  <c r="G38" i="4"/>
  <c r="G42" i="4"/>
  <c r="G51" i="4"/>
  <c r="G9" i="4"/>
  <c r="G41" i="4"/>
  <c r="G50" i="4"/>
  <c r="G40" i="4"/>
  <c r="E55" i="4"/>
  <c r="G15" i="4"/>
  <c r="G14" i="4"/>
  <c r="G18" i="4"/>
  <c r="G23" i="4"/>
  <c r="G48" i="4"/>
  <c r="G6" i="4"/>
  <c r="G8" i="4"/>
  <c r="G13" i="4"/>
  <c r="G17" i="4"/>
  <c r="G22" i="4"/>
  <c r="G37" i="4"/>
  <c r="G49" i="4"/>
  <c r="G43" i="4"/>
  <c r="G53" i="4"/>
  <c r="G24" i="4"/>
  <c r="G44" i="4"/>
  <c r="G10" i="4"/>
  <c r="G20" i="4"/>
  <c r="F31" i="1"/>
  <c r="E31" i="1"/>
  <c r="E35" i="4" l="1"/>
  <c r="E56" i="4" s="1"/>
  <c r="D56" i="4" s="1"/>
  <c r="G19" i="4"/>
  <c r="F19" i="4" s="1"/>
  <c r="G46" i="4"/>
  <c r="F46" i="4" s="1"/>
  <c r="G27" i="4"/>
  <c r="F27" i="4" s="1"/>
  <c r="G11" i="4"/>
  <c r="G34" i="4"/>
  <c r="F34" i="4" s="1"/>
  <c r="G55" i="4"/>
  <c r="G35" i="4" l="1"/>
  <c r="F11" i="4"/>
  <c r="F55" i="4"/>
  <c r="F51" i="1"/>
  <c r="E51" i="1"/>
  <c r="F42" i="1"/>
  <c r="E42" i="1"/>
  <c r="F35" i="4" l="1"/>
  <c r="G56" i="4"/>
  <c r="F56" i="4" s="1"/>
  <c r="I47" i="1"/>
  <c r="I38" i="1"/>
  <c r="I22" i="1"/>
  <c r="I46" i="1" l="1"/>
  <c r="H46" i="1"/>
  <c r="I45" i="1"/>
  <c r="H45" i="1"/>
  <c r="I44" i="1"/>
  <c r="H44" i="1"/>
  <c r="F52" i="1" l="1"/>
  <c r="E52" i="1"/>
  <c r="I50" i="1"/>
  <c r="H50" i="1"/>
  <c r="H49" i="1"/>
  <c r="J49" i="1" s="1"/>
  <c r="P49" i="1" s="1"/>
  <c r="R49" i="1" s="1"/>
  <c r="H48" i="1"/>
  <c r="J48" i="1" s="1"/>
  <c r="P48" i="1" s="1"/>
  <c r="R48" i="1" s="1"/>
  <c r="H47" i="1"/>
  <c r="J47" i="1" s="1"/>
  <c r="P47" i="1" s="1"/>
  <c r="R47" i="1" s="1"/>
  <c r="I41" i="1"/>
  <c r="H41" i="1"/>
  <c r="H40" i="1"/>
  <c r="H39" i="1"/>
  <c r="H38" i="1"/>
  <c r="M41" i="1"/>
  <c r="O41" i="1" s="1"/>
  <c r="M40" i="1"/>
  <c r="O40" i="1" s="1"/>
  <c r="M39" i="1"/>
  <c r="O39" i="1" s="1"/>
  <c r="M38" i="1"/>
  <c r="O38" i="1" s="1"/>
  <c r="M37" i="1"/>
  <c r="O37" i="1" s="1"/>
  <c r="H37" i="1"/>
  <c r="I36" i="1"/>
  <c r="H36" i="1"/>
  <c r="I35" i="1"/>
  <c r="H35" i="1"/>
  <c r="I34" i="1"/>
  <c r="H34" i="1"/>
  <c r="I33" i="1"/>
  <c r="H30" i="1"/>
  <c r="J30" i="1" s="1"/>
  <c r="K30" i="1"/>
  <c r="M30" i="1" s="1"/>
  <c r="O30" i="1" s="1"/>
  <c r="I29" i="1"/>
  <c r="I28" i="1"/>
  <c r="I27" i="1"/>
  <c r="I26" i="1"/>
  <c r="I25" i="1"/>
  <c r="H25" i="1"/>
  <c r="K25" i="1"/>
  <c r="M25" i="1" s="1"/>
  <c r="O25" i="1" s="1"/>
  <c r="H24" i="1"/>
  <c r="K24" i="1"/>
  <c r="M24" i="1" s="1"/>
  <c r="O24" i="1" s="1"/>
  <c r="H23" i="1"/>
  <c r="J23" i="1" s="1"/>
  <c r="K26" i="1"/>
  <c r="M26" i="1" s="1"/>
  <c r="O26" i="1" s="1"/>
  <c r="K23" i="1"/>
  <c r="M23" i="1" s="1"/>
  <c r="O23" i="1" s="1"/>
  <c r="K22" i="1"/>
  <c r="M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K15" i="1"/>
  <c r="K14" i="1"/>
  <c r="K13" i="1"/>
  <c r="K12" i="1"/>
  <c r="K11" i="1"/>
  <c r="K10" i="1"/>
  <c r="K9" i="1"/>
  <c r="K8" i="1"/>
  <c r="K7" i="1"/>
  <c r="K6" i="1"/>
  <c r="K5" i="1"/>
  <c r="H22" i="1"/>
  <c r="H21" i="1"/>
  <c r="I21" i="1"/>
  <c r="I20" i="1"/>
  <c r="H20" i="1"/>
  <c r="I19" i="1"/>
  <c r="H19" i="1"/>
  <c r="I18" i="1"/>
  <c r="H18" i="1"/>
  <c r="H17" i="1"/>
  <c r="H16" i="1"/>
  <c r="I13" i="1"/>
  <c r="J41" i="1" l="1"/>
  <c r="P41" i="1" s="1"/>
  <c r="R41" i="1" s="1"/>
  <c r="J25" i="1"/>
  <c r="P25" i="1" s="1"/>
  <c r="R25" i="1" s="1"/>
  <c r="J34" i="1"/>
  <c r="J50" i="1"/>
  <c r="P50" i="1" s="1"/>
  <c r="R50" i="1" s="1"/>
  <c r="O22" i="1"/>
  <c r="J35" i="1"/>
  <c r="J37" i="1"/>
  <c r="P37" i="1" s="1"/>
  <c r="R37" i="1" s="1"/>
  <c r="J39" i="1"/>
  <c r="P39" i="1" s="1"/>
  <c r="R39" i="1" s="1"/>
  <c r="J19" i="1"/>
  <c r="J24" i="1"/>
  <c r="P24" i="1" s="1"/>
  <c r="R24" i="1" s="1"/>
  <c r="J38" i="1"/>
  <c r="P38" i="1" s="1"/>
  <c r="R38" i="1" s="1"/>
  <c r="J40" i="1"/>
  <c r="P40" i="1" s="1"/>
  <c r="R40" i="1" s="1"/>
  <c r="H51" i="1"/>
  <c r="P30" i="1"/>
  <c r="R30" i="1" s="1"/>
  <c r="J36" i="1"/>
  <c r="J22" i="1"/>
  <c r="P23" i="1"/>
  <c r="R23" i="1" s="1"/>
  <c r="J21" i="1"/>
  <c r="P21" i="1" s="1"/>
  <c r="R21" i="1" s="1"/>
  <c r="J20" i="1"/>
  <c r="P20" i="1" s="1"/>
  <c r="R20" i="1" s="1"/>
  <c r="I11" i="1"/>
  <c r="I10" i="1"/>
  <c r="P19" i="1" l="1"/>
  <c r="R19" i="1" s="1"/>
  <c r="P22" i="1"/>
  <c r="R22" i="1" s="1"/>
  <c r="N10" i="1"/>
  <c r="N9" i="1"/>
  <c r="N8" i="1"/>
  <c r="I9" i="1"/>
  <c r="I8" i="1" l="1"/>
  <c r="N7" i="1" l="1"/>
  <c r="N6" i="1"/>
  <c r="N5" i="1"/>
  <c r="I7" i="1"/>
  <c r="H15" i="1"/>
  <c r="J15" i="1" s="1"/>
  <c r="H14" i="1"/>
  <c r="J14" i="1" s="1"/>
  <c r="H13" i="1"/>
  <c r="J13" i="1" s="1"/>
  <c r="H12" i="1"/>
  <c r="H11" i="1"/>
  <c r="J11" i="1" s="1"/>
  <c r="H10" i="1"/>
  <c r="J10" i="1" s="1"/>
  <c r="H9" i="1"/>
  <c r="H8" i="1"/>
  <c r="J8" i="1" s="1"/>
  <c r="H7" i="1"/>
  <c r="H6" i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M8" i="1"/>
  <c r="O8" i="1" s="1"/>
  <c r="M7" i="1"/>
  <c r="M6" i="1"/>
  <c r="J18" i="1"/>
  <c r="P18" i="1" s="1"/>
  <c r="R18" i="1" s="1"/>
  <c r="J17" i="1"/>
  <c r="P17" i="1" s="1"/>
  <c r="R17" i="1" s="1"/>
  <c r="J16" i="1"/>
  <c r="I6" i="1"/>
  <c r="I5" i="1"/>
  <c r="N4" i="1"/>
  <c r="I4" i="1"/>
  <c r="J12" i="1" l="1"/>
  <c r="J9" i="1"/>
  <c r="O9" i="1"/>
  <c r="J7" i="1"/>
  <c r="O7" i="1"/>
  <c r="P16" i="1"/>
  <c r="R16" i="1" s="1"/>
  <c r="J6" i="1"/>
  <c r="P14" i="1"/>
  <c r="R14" i="1" s="1"/>
  <c r="P11" i="1"/>
  <c r="R11" i="1" s="1"/>
  <c r="P15" i="1"/>
  <c r="R15" i="1" s="1"/>
  <c r="P13" i="1"/>
  <c r="R13" i="1" s="1"/>
  <c r="O6" i="1"/>
  <c r="P10" i="1"/>
  <c r="R10" i="1" s="1"/>
  <c r="P8" i="1"/>
  <c r="R8" i="1" s="1"/>
  <c r="P12" i="1" l="1"/>
  <c r="R12" i="1" s="1"/>
  <c r="P7" i="1"/>
  <c r="R7" i="1" s="1"/>
  <c r="P9" i="1"/>
  <c r="R9" i="1" s="1"/>
  <c r="P6" i="1"/>
  <c r="R6" i="1" s="1"/>
  <c r="K4" i="1" l="1"/>
  <c r="M4" i="1" s="1"/>
  <c r="O4" i="1" s="1"/>
  <c r="H4" i="1"/>
  <c r="J4" i="1" l="1"/>
  <c r="P4" i="1" l="1"/>
  <c r="R4" i="1" s="1"/>
  <c r="K44" i="1"/>
  <c r="K34" i="1"/>
  <c r="M33" i="1"/>
  <c r="O33" i="1" s="1"/>
  <c r="J44" i="1" l="1"/>
  <c r="J46" i="1"/>
  <c r="M44" i="1"/>
  <c r="K42" i="1"/>
  <c r="M34" i="1"/>
  <c r="O44" i="1" l="1"/>
  <c r="O34" i="1"/>
  <c r="H5" i="1"/>
  <c r="K27" i="1"/>
  <c r="M27" i="1" s="1"/>
  <c r="H27" i="1"/>
  <c r="J27" i="1" l="1"/>
  <c r="O27" i="1"/>
  <c r="P44" i="1"/>
  <c r="R44" i="1" s="1"/>
  <c r="J45" i="1"/>
  <c r="J51" i="1" s="1"/>
  <c r="K45" i="1"/>
  <c r="K35" i="1"/>
  <c r="M35" i="1" s="1"/>
  <c r="O35" i="1" s="1"/>
  <c r="P34" i="1"/>
  <c r="R34" i="1" s="1"/>
  <c r="M45" i="1" l="1"/>
  <c r="K46" i="1"/>
  <c r="M46" i="1" s="1"/>
  <c r="O46" i="1" s="1"/>
  <c r="P46" i="1" s="1"/>
  <c r="R46" i="1" s="1"/>
  <c r="K36" i="1"/>
  <c r="H33" i="1"/>
  <c r="P27" i="1"/>
  <c r="R27" i="1" s="1"/>
  <c r="K28" i="1"/>
  <c r="H26" i="1"/>
  <c r="M5" i="1"/>
  <c r="O5" i="1" l="1"/>
  <c r="J26" i="1"/>
  <c r="M36" i="1"/>
  <c r="O36" i="1" s="1"/>
  <c r="P36" i="1" s="1"/>
  <c r="R36" i="1" s="1"/>
  <c r="O45" i="1"/>
  <c r="M51" i="1"/>
  <c r="J33" i="1"/>
  <c r="J42" i="1" s="1"/>
  <c r="H42" i="1"/>
  <c r="M28" i="1"/>
  <c r="O28" i="1" s="1"/>
  <c r="J5" i="1"/>
  <c r="P45" i="1" l="1"/>
  <c r="R45" i="1" s="1"/>
  <c r="R51" i="1" s="1"/>
  <c r="O51" i="1"/>
  <c r="P26" i="1"/>
  <c r="R26" i="1" s="1"/>
  <c r="P35" i="1"/>
  <c r="R35" i="1" s="1"/>
  <c r="P33" i="1"/>
  <c r="R33" i="1" s="1"/>
  <c r="K29" i="1"/>
  <c r="M29" i="1" s="1"/>
  <c r="O29" i="1" s="1"/>
  <c r="O31" i="1" s="1"/>
  <c r="P5" i="1"/>
  <c r="R5" i="1" s="1"/>
  <c r="M31" i="1" l="1"/>
  <c r="R42" i="1"/>
  <c r="M42" i="1" l="1"/>
  <c r="O52" i="1"/>
  <c r="H29" i="1" l="1"/>
  <c r="H28" i="1"/>
  <c r="H31" i="1" l="1"/>
  <c r="H52" i="1" s="1"/>
  <c r="J29" i="1"/>
  <c r="P29" i="1" s="1"/>
  <c r="R29" i="1" s="1"/>
  <c r="M52" i="1"/>
  <c r="J28" i="1"/>
  <c r="J31" i="1" l="1"/>
  <c r="P28" i="1"/>
  <c r="R28" i="1" s="1"/>
  <c r="R31" i="1" s="1"/>
  <c r="G31" i="1"/>
  <c r="I31" i="1" l="1"/>
  <c r="P42" i="1"/>
  <c r="P31" i="1"/>
  <c r="R52" i="1"/>
  <c r="J52" i="1" l="1"/>
  <c r="P53" i="1" s="1"/>
  <c r="G42" i="1"/>
  <c r="I42" i="1"/>
  <c r="P51" i="1" l="1"/>
  <c r="P52" i="1" s="1"/>
  <c r="I51" i="1"/>
  <c r="G51" i="1"/>
  <c r="G52" i="1" l="1"/>
  <c r="I52" i="1"/>
</calcChain>
</file>

<file path=xl/comments1.xml><?xml version="1.0" encoding="utf-8"?>
<comments xmlns="http://schemas.openxmlformats.org/spreadsheetml/2006/main">
  <authors>
    <author>Carole Trippe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comments2.xml><?xml version="1.0" encoding="utf-8"?>
<comments xmlns="http://schemas.openxmlformats.org/spreadsheetml/2006/main">
  <authors>
    <author>Carole Trippe</author>
  </authors>
  <commentList>
    <comment ref="B3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<sst xmlns="http://schemas.openxmlformats.org/spreadsheetml/2006/main" count="538" uniqueCount="227">
  <si>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</si>
  <si>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</si>
  <si>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</si>
  <si>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</si>
  <si>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</si>
  <si>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</si>
  <si>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</si>
  <si>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</si>
  <si>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</si>
  <si>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</si>
  <si>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</si>
  <si>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</si>
  <si>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</si>
  <si>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</si>
  <si>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</si>
  <si>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</si>
  <si>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</si>
  <si>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</si>
  <si>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</si>
  <si>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</si>
  <si>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Administrative data from 6 States</t>
  </si>
  <si>
    <t>Site visits to Six States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</si>
  <si>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</si>
  <si>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</si>
  <si>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</si>
  <si>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</si>
  <si>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</si>
  <si>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</si>
  <si>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1 Nonprofit per state</t>
  </si>
  <si>
    <t>1 For Profit per State</t>
  </si>
  <si>
    <t>1 state/local per state</t>
  </si>
  <si>
    <t>State SNAP Agency: 2 interviews, 1 hour each</t>
  </si>
  <si>
    <t>Notes</t>
  </si>
  <si>
    <t>2 Group mapping exercises per state: 5 staff each for 1.5 hours each</t>
  </si>
  <si>
    <t>Assumes 4 one-on-one interviews per state; but same total as if 2 one-on-one interview, and 2 group interviews with 2 individuals each</t>
  </si>
  <si>
    <t>3 E&amp;T provider directors per state: 1 hour each</t>
  </si>
  <si>
    <t>3 E&amp;T provider case managers per state: 1 hour each</t>
  </si>
  <si>
    <t>3 E&amp;T provider career advisors per state: 1 hour each</t>
  </si>
  <si>
    <t>3 E&amp;T Providers per State (3 interviews, 1 hour each) * 3 E&amp;T providers; (assume 1 nonprofit, 1 for profit, 1 state/local E&amp;T provider per state)</t>
  </si>
  <si>
    <t>1 SNAP Director per State: 1 hour</t>
  </si>
  <si>
    <t>1 State E&amp;T Director per State:  1 hour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</si>
  <si>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</si>
  <si>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</si>
  <si>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</si>
  <si>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</si>
  <si>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</si>
  <si>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</si>
  <si>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</si>
  <si>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</si>
  <si>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</si>
  <si>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</si>
  <si>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</si>
  <si>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</si>
  <si>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</si>
  <si>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</si>
  <si>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</si>
  <si>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</si>
  <si>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</si>
  <si>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</si>
  <si>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</si>
  <si>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</si>
  <si>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</si>
  <si>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</si>
  <si>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</si>
  <si>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</si>
  <si>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</si>
  <si>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</si>
  <si>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</si>
  <si>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</si>
  <si>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</si>
  <si>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</si>
  <si>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</si>
  <si>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</si>
  <si>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</si>
  <si>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</si>
  <si>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</si>
  <si>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</si>
  <si>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</si>
  <si>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</si>
  <si>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</si>
  <si>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>1 For Profit x 2 States</t>
  </si>
  <si>
    <t>1 state/local x 2 states</t>
  </si>
  <si>
    <t>1 Nonprofit x 2 States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</si>
  <si>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</si>
  <si>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</si>
  <si>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</si>
  <si>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</si>
  <si>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</si>
  <si>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</si>
  <si>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</si>
  <si>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Assume 4 of the 6 states need to resubmit: 1 hour each</t>
  </si>
  <si>
    <t xml:space="preserve">Assume 3 of the 6 E&amp;T Providers will need to resubmit (1 nonprofit, 1 for profit, 1 state/local provider): 1 hour each </t>
  </si>
  <si>
    <t>Estimated Number of respondents</t>
  </si>
  <si>
    <t>Responses Annually per Respondent</t>
  </si>
  <si>
    <t>Estimated Average Number of Hours per Response</t>
  </si>
  <si>
    <t>Estimated Total Hours</t>
  </si>
  <si>
    <t>Respondent</t>
  </si>
  <si>
    <t>Total State SNAP Staff</t>
  </si>
  <si>
    <t>Total State Database Administrator</t>
  </si>
  <si>
    <t>Total State E&amp;T Provider staff</t>
  </si>
  <si>
    <t>Total Local Staff</t>
  </si>
  <si>
    <t>Total Business for profit E&amp;T Staff</t>
  </si>
  <si>
    <t>Total Not for profit E&amp;T staff</t>
  </si>
  <si>
    <t>Grand total State and local staff</t>
  </si>
  <si>
    <t>GRAND TOTAL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</si>
  <si>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</si>
  <si>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</si>
  <si>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</si>
  <si>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</si>
  <si>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</si>
  <si>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</si>
  <si>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</si>
  <si>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</si>
  <si>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</si>
  <si>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One-month test file per state: 4 hours each</t>
  </si>
  <si>
    <t>1 State caseload data file per state: 4 hours each</t>
  </si>
  <si>
    <t>Assume only 1 of the 3 E&amp;T Providers per state can provide E&amp;T data (so 2 nonprofit, 2 for profit, 2 state/local provider): 1 E&amp;T provider file per state at 4 hours each</t>
  </si>
  <si>
    <t>Assumes each mapping exercise has 5 individuals, but only 2 additional individuals not included in interview.</t>
  </si>
  <si>
    <t xml:space="preserve">Total </t>
  </si>
  <si>
    <t>Pre-test</t>
  </si>
  <si>
    <t>SNAP Director &amp; E&amp;T Director</t>
  </si>
  <si>
    <t>Local SNAP Director</t>
  </si>
  <si>
    <t>Eligibility Worker</t>
  </si>
  <si>
    <t>E&amp;t provider staff</t>
  </si>
  <si>
    <t>state data administrator</t>
  </si>
  <si>
    <t xml:space="preserve">2 observations per state: 1 staff and 1 client each for 1 hour </t>
  </si>
  <si>
    <t>Assumes each observation has one eligibility worker and one client. Eligibility worker not in interview. Client burden accounted for in rows 54 on)</t>
  </si>
  <si>
    <t>3 E&amp;T Observations per state: 1 hour each</t>
  </si>
  <si>
    <t>Observations have one staff person and one client and last 1 hour. Staff person did not participate in interviews. Client hours are accounted for below (rows 54 on)</t>
  </si>
  <si>
    <t>this has been seperated out in the burden table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</si>
  <si>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</si>
  <si>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</si>
  <si>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</si>
  <si>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</si>
  <si>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</si>
  <si>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</si>
  <si>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</si>
  <si>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</si>
  <si>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</si>
  <si>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</si>
  <si>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Total:</t>
  </si>
  <si>
    <t>Recruitment materials</t>
  </si>
  <si>
    <t>Reminders</t>
  </si>
  <si>
    <t>In-person recruitment to participate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</si>
  <si>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</si>
  <si>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</si>
  <si>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</si>
  <si>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</si>
  <si>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</si>
  <si>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</si>
  <si>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Number of 
Nonrespondents</t>
  </si>
  <si>
    <t>Grand Total Annual Burden Estimate (Hours)</t>
  </si>
  <si>
    <t>Nonresponsive</t>
  </si>
  <si>
    <t>State SNAP director</t>
  </si>
  <si>
    <t>Follow-up email</t>
  </si>
  <si>
    <t>Subtotal for State SNAP director</t>
  </si>
  <si>
    <t>State government</t>
  </si>
  <si>
    <t>Local government</t>
  </si>
  <si>
    <t>Subtotal for State staff involved in MCS implementation</t>
  </si>
  <si>
    <t>Subtotal for software developers or IT staff</t>
  </si>
  <si>
    <t>Local SNAP office staff</t>
  </si>
  <si>
    <t>Subtotal for local SNAP office staff</t>
  </si>
  <si>
    <t>State and local government subtotal</t>
  </si>
  <si>
    <t>SNAP participants/MCS users subtotal</t>
  </si>
  <si>
    <t>Advance materials and preparation for in-person interview, including scheduling calls and reminders</t>
  </si>
  <si>
    <t>Advance materials and preparation for interview, including scheduling calls and reminders</t>
  </si>
  <si>
    <t>Advance materials and preparation for group interview, including scheduling calls and reminders</t>
  </si>
  <si>
    <t>State MCS leads</t>
  </si>
  <si>
    <t>State MCS leads and other staff involved in MCS implementation</t>
  </si>
  <si>
    <t>Community partners</t>
  </si>
  <si>
    <t>Individuals subtotal</t>
  </si>
  <si>
    <t>Eligible SNAP participants/MCS users</t>
  </si>
  <si>
    <t>SNAP participants/ MCS users</t>
  </si>
  <si>
    <t>State government (continued)</t>
  </si>
  <si>
    <t>Eligible SNAP participants/ MCS users</t>
  </si>
  <si>
    <t>Software developers or 
IT staff</t>
  </si>
  <si>
    <t>Software developers or
IT staff</t>
  </si>
  <si>
    <t>Business subtotal</t>
  </si>
  <si>
    <t>Businesses</t>
  </si>
  <si>
    <t>Subtotal for for-profit businesses</t>
  </si>
  <si>
    <t xml:space="preserve">Subtotal for Not-for-profit businesses </t>
  </si>
  <si>
    <t>SNAP eligible subtotal</t>
  </si>
  <si>
    <t>State, local, and tribal government</t>
  </si>
  <si>
    <t>Table 1: Estimated Total Burden Hours per Respondent Type</t>
  </si>
  <si>
    <t>Business For-Profit</t>
  </si>
  <si>
    <t>Business Not-For-Profit</t>
  </si>
  <si>
    <t>SNAP Participants MCS Users</t>
  </si>
  <si>
    <t>SNAP Eligible Individuals</t>
  </si>
  <si>
    <t xml:space="preserve">Individuals/Households </t>
  </si>
  <si>
    <t>SNAP eligible in Local office waiting room visitors/MCS nonusers</t>
  </si>
  <si>
    <t>SNAP Eligible in Local SNAP office waiting room visitors/MCS nonusers</t>
  </si>
  <si>
    <t>Hourly Rate</t>
  </si>
  <si>
    <t>BLS Occupation Category</t>
  </si>
  <si>
    <t>Workers in management occupations</t>
  </si>
  <si>
    <t>Eligibility interviewers, government programs</t>
  </si>
  <si>
    <t>Federal Minimum Wage</t>
  </si>
  <si>
    <t>Workers in community and social service occupations</t>
  </si>
  <si>
    <t>Workers in social and community service occupations</t>
  </si>
  <si>
    <t>Total Unloaded Cost</t>
  </si>
  <si>
    <t>Total Loaded Cost</t>
  </si>
  <si>
    <t>Pre-test of introductory call with State staff interview protocol</t>
  </si>
  <si>
    <t>Pre-test of in-person semi-structured interview protocol</t>
  </si>
  <si>
    <t>Pre-test of in-person semi-structured group interview protocol</t>
  </si>
  <si>
    <t>Pre-test of recruitment materials</t>
  </si>
  <si>
    <t>Pre-test of eligibility screener</t>
  </si>
  <si>
    <t>Pre-test of in-person focus group protocol, consent form, demographic questionnaire</t>
  </si>
  <si>
    <t>Pre-test of waiting room questionnaire</t>
  </si>
  <si>
    <t>Pre-test of advance materials and preparation for introductory interview, including scheduling calls and  reminders</t>
  </si>
  <si>
    <t>Pre-test of advance materials and preparation for interview, including scheduling calls and reminders</t>
  </si>
  <si>
    <t>Pre-test of advance materials and preparation for group interview, including scheduling calls and reminders</t>
  </si>
  <si>
    <t>Business software developers, applications</t>
  </si>
  <si>
    <t>Appendix N. Eligibility screener</t>
  </si>
  <si>
    <t>Appendices E and R. In-person semi-structured interview protocol and consent form</t>
  </si>
  <si>
    <t>Appendices F and R. Introductory call with State staff interview protocol and consent form</t>
  </si>
  <si>
    <t>Appendices G and S. In-person semi-structured interview protocol and consent form</t>
  </si>
  <si>
    <t>Appendices H and R. In-person semi-structured interview protocol and consent form</t>
  </si>
  <si>
    <t>Appendices I and R. In-person semi-structured group interview protocol and consent form</t>
  </si>
  <si>
    <t>Appendices J and R. In-person semi-structured interview protocol and consent form</t>
  </si>
  <si>
    <t>Appendices L and P. Waiting room questionnaire and consent form</t>
  </si>
  <si>
    <t>Appendices K, Q, O, and M. In-person focus group protocol, consent form, demographic questionnaire, and conceptual framework</t>
  </si>
  <si>
    <t>Business Software developers or IT staff</t>
  </si>
  <si>
    <t>Question and answer phone call with FNS research team</t>
  </si>
  <si>
    <t>Internal state conversations surrounding case study participation</t>
  </si>
  <si>
    <r>
      <t>Appendices Y, Z, and AA. Email recruitment materials for case study participation</t>
    </r>
    <r>
      <rPr>
        <sz val="9"/>
        <rFont val="Times New Roman"/>
        <family val="1"/>
      </rPr>
      <t xml:space="preserve"> </t>
    </r>
  </si>
  <si>
    <t xml:space="preserve">Appendix AB. Case Study Confirmation Email </t>
  </si>
  <si>
    <t>Appendix AC. Advance materials and preparation for interviews, including scheduling calls and reminders</t>
  </si>
  <si>
    <t>Appendix AC. Advance materials and preparation for introductory interview, including scheduling calls and  reminders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</si>
</sst>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0.0000"/>
    <numFmt numFmtId="170" formatCode="_(* #,##0.0_);_(* \(#,##0.0\);_(* &quot;-&quot;??_);_(@_)"/>
    <numFmt numFmtId="171" formatCode="&quot;$&quot;#,##0.00"/>
    <numFmt numFmtId="172" formatCode="#,##0.000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sz val="9"/>
      <color rgb="FFFF00FF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7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textRotation="90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2" fillId="0" borderId="9" xfId="0" applyFont="1" applyBorder="1" applyAlignment="1">
      <alignment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 readingOrder="1"/>
    </xf>
    <xf numFmtId="3" fontId="3" fillId="0" borderId="15" xfId="0" applyNumberFormat="1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textRotation="90" wrapText="1" readingOrder="1"/>
    </xf>
    <xf numFmtId="0" fontId="1" fillId="0" borderId="8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 readingOrder="1"/>
    </xf>
    <xf numFmtId="3" fontId="3" fillId="0" borderId="18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2" fillId="0" borderId="20" xfId="0" applyFont="1" applyBorder="1" applyAlignment="1">
      <alignment horizontal="center" wrapText="1" readingOrder="1"/>
    </xf>
    <xf numFmtId="0" fontId="3" fillId="0" borderId="21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Border="1"/>
    <xf numFmtId="0" fontId="0" fillId="0" borderId="4" xfId="0" applyBorder="1"/>
    <xf numFmtId="44" fontId="3" fillId="0" borderId="7" xfId="1" applyFont="1" applyBorder="1" applyAlignment="1">
      <alignment horizontal="center"/>
    </xf>
    <xf numFmtId="44" fontId="3" fillId="0" borderId="8" xfId="0" applyNumberFormat="1" applyFont="1" applyBorder="1"/>
    <xf numFmtId="0" fontId="5" fillId="0" borderId="12" xfId="0" applyFont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Border="1" applyAlignment="1">
      <alignment textRotation="90" wrapText="1"/>
    </xf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164" fontId="2" fillId="0" borderId="28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wrapText="1"/>
    </xf>
    <xf numFmtId="0" fontId="0" fillId="0" borderId="27" xfId="0" applyBorder="1"/>
    <xf numFmtId="0" fontId="2" fillId="0" borderId="29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Border="1" applyAlignment="1">
      <alignment wrapText="1"/>
    </xf>
    <xf numFmtId="3" fontId="3" fillId="0" borderId="44" xfId="0" applyNumberFormat="1" applyFont="1" applyBorder="1" applyAlignment="1">
      <alignment wrapText="1"/>
    </xf>
    <xf numFmtId="3" fontId="3" fillId="0" borderId="25" xfId="0" applyNumberFormat="1" applyFont="1" applyBorder="1" applyAlignment="1">
      <alignment wrapText="1"/>
    </xf>
    <xf numFmtId="0" fontId="3" fillId="0" borderId="42" xfId="0" applyFont="1" applyBorder="1" applyAlignment="1">
      <alignment horizontal="center" wrapText="1"/>
    </xf>
    <xf numFmtId="3" fontId="3" fillId="0" borderId="42" xfId="0" applyNumberFormat="1" applyFont="1" applyBorder="1" applyAlignment="1">
      <alignment horizontal="right" wrapText="1"/>
    </xf>
    <xf numFmtId="2" fontId="3" fillId="0" borderId="4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wrapText="1"/>
    </xf>
    <xf numFmtId="0" fontId="3" fillId="0" borderId="46" xfId="0" applyFont="1" applyBorder="1" applyAlignment="1">
      <alignment horizontal="right" wrapText="1"/>
    </xf>
    <xf numFmtId="0" fontId="8" fillId="0" borderId="3" xfId="0" applyFont="1" applyBorder="1" applyAlignment="1">
      <alignment vertical="center" wrapText="1"/>
    </xf>
    <xf numFmtId="165" fontId="3" fillId="0" borderId="8" xfId="0" applyNumberFormat="1" applyFont="1" applyBorder="1" applyAlignment="1">
      <alignment horizontal="right" wrapText="1"/>
    </xf>
    <xf numFmtId="165" fontId="3" fillId="0" borderId="21" xfId="0" applyNumberFormat="1" applyFont="1" applyBorder="1" applyAlignment="1">
      <alignment horizontal="right" wrapText="1"/>
    </xf>
    <xf numFmtId="165" fontId="3" fillId="0" borderId="24" xfId="0" applyNumberFormat="1" applyFont="1" applyBorder="1"/>
    <xf numFmtId="44" fontId="3" fillId="0" borderId="7" xfId="1" applyFont="1" applyBorder="1"/>
    <xf numFmtId="1" fontId="3" fillId="0" borderId="8" xfId="0" applyNumberFormat="1" applyFont="1" applyBorder="1" applyAlignment="1">
      <alignment horizontal="right" wrapText="1"/>
    </xf>
    <xf numFmtId="167" fontId="3" fillId="0" borderId="8" xfId="0" applyNumberFormat="1" applyFont="1" applyBorder="1"/>
    <xf numFmtId="166" fontId="3" fillId="0" borderId="24" xfId="0" applyNumberFormat="1" applyFont="1" applyBorder="1"/>
    <xf numFmtId="1" fontId="3" fillId="0" borderId="24" xfId="0" applyNumberFormat="1" applyFont="1" applyBorder="1"/>
    <xf numFmtId="167" fontId="0" fillId="2" borderId="31" xfId="0" applyNumberFormat="1" applyFill="1" applyBorder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1" fontId="3" fillId="2" borderId="33" xfId="0" applyNumberFormat="1" applyFont="1" applyFill="1" applyBorder="1"/>
    <xf numFmtId="168" fontId="2" fillId="0" borderId="3" xfId="0" applyNumberFormat="1" applyFont="1" applyBorder="1" applyAlignment="1">
      <alignment wrapText="1"/>
    </xf>
    <xf numFmtId="0" fontId="7" fillId="4" borderId="3" xfId="0" applyFont="1" applyFill="1" applyBorder="1" applyAlignment="1">
      <alignment vertical="center" wrapText="1"/>
    </xf>
    <xf numFmtId="0" fontId="7" fillId="4" borderId="37" xfId="0" applyFont="1" applyFill="1" applyBorder="1" applyAlignment="1">
      <alignment vertical="center" wrapText="1"/>
    </xf>
    <xf numFmtId="0" fontId="13" fillId="5" borderId="48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2" fillId="5" borderId="9" xfId="0" applyFont="1" applyFill="1" applyBorder="1" applyAlignment="1">
      <alignment horizont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2" fillId="5" borderId="11" xfId="0" applyFont="1" applyFill="1" applyBorder="1" applyAlignment="1">
      <alignment horizontal="center" wrapText="1" readingOrder="1"/>
    </xf>
    <xf numFmtId="1" fontId="3" fillId="0" borderId="47" xfId="0" applyNumberFormat="1" applyFont="1" applyBorder="1"/>
    <xf numFmtId="3" fontId="3" fillId="2" borderId="2" xfId="0" applyNumberFormat="1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 readingOrder="1"/>
    </xf>
    <xf numFmtId="0" fontId="8" fillId="6" borderId="3" xfId="0" applyFont="1" applyFill="1" applyBorder="1" applyAlignment="1">
      <alignment vertical="center" wrapText="1"/>
    </xf>
    <xf numFmtId="0" fontId="7" fillId="6" borderId="37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3" fontId="3" fillId="6" borderId="1" xfId="0" applyNumberFormat="1" applyFont="1" applyFill="1" applyBorder="1" applyAlignment="1">
      <alignment wrapText="1"/>
    </xf>
    <xf numFmtId="0" fontId="7" fillId="6" borderId="3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right" wrapText="1"/>
    </xf>
    <xf numFmtId="0" fontId="7" fillId="6" borderId="50" xfId="0" applyFont="1" applyFill="1" applyBorder="1" applyAlignment="1">
      <alignment vertical="center" wrapText="1"/>
    </xf>
    <xf numFmtId="3" fontId="3" fillId="6" borderId="0" xfId="0" applyNumberFormat="1" applyFont="1" applyFill="1" applyAlignment="1">
      <alignment wrapText="1"/>
    </xf>
    <xf numFmtId="0" fontId="3" fillId="6" borderId="30" xfId="0" applyFont="1" applyFill="1" applyBorder="1" applyAlignment="1">
      <alignment horizontal="center" wrapText="1"/>
    </xf>
    <xf numFmtId="3" fontId="3" fillId="6" borderId="30" xfId="0" applyNumberFormat="1" applyFont="1" applyFill="1" applyBorder="1" applyAlignment="1">
      <alignment horizontal="right" wrapText="1"/>
    </xf>
    <xf numFmtId="165" fontId="3" fillId="6" borderId="8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wrapText="1"/>
    </xf>
    <xf numFmtId="3" fontId="3" fillId="6" borderId="30" xfId="0" applyNumberFormat="1" applyFont="1" applyFill="1" applyBorder="1" applyAlignment="1">
      <alignment wrapText="1"/>
    </xf>
    <xf numFmtId="0" fontId="3" fillId="6" borderId="35" xfId="0" applyFont="1" applyFill="1" applyBorder="1" applyAlignment="1">
      <alignment horizontal="center" vertical="center" wrapText="1"/>
    </xf>
    <xf numFmtId="2" fontId="3" fillId="6" borderId="30" xfId="0" applyNumberFormat="1" applyFont="1" applyFill="1" applyBorder="1" applyAlignment="1">
      <alignment horizontal="right" wrapText="1"/>
    </xf>
    <xf numFmtId="164" fontId="3" fillId="6" borderId="30" xfId="0" applyNumberFormat="1" applyFont="1" applyFill="1" applyBorder="1" applyAlignment="1">
      <alignment horizontal="right" wrapText="1"/>
    </xf>
    <xf numFmtId="0" fontId="2" fillId="6" borderId="28" xfId="0" applyFont="1" applyFill="1" applyBorder="1" applyAlignment="1">
      <alignment wrapText="1"/>
    </xf>
    <xf numFmtId="3" fontId="2" fillId="6" borderId="3" xfId="0" applyNumberFormat="1" applyFont="1" applyFill="1" applyBorder="1" applyAlignment="1">
      <alignment wrapText="1"/>
    </xf>
    <xf numFmtId="164" fontId="2" fillId="6" borderId="28" xfId="0" applyNumberFormat="1" applyFont="1" applyFill="1" applyBorder="1" applyAlignment="1">
      <alignment horizontal="center" wrapText="1"/>
    </xf>
    <xf numFmtId="169" fontId="2" fillId="6" borderId="28" xfId="0" applyNumberFormat="1" applyFont="1" applyFill="1" applyBorder="1" applyAlignment="1">
      <alignment horizontal="center" wrapText="1"/>
    </xf>
    <xf numFmtId="1" fontId="3" fillId="6" borderId="30" xfId="0" applyNumberFormat="1" applyFont="1" applyFill="1" applyBorder="1" applyAlignment="1">
      <alignment horizontal="center" wrapText="1"/>
    </xf>
    <xf numFmtId="166" fontId="3" fillId="6" borderId="8" xfId="0" applyNumberFormat="1" applyFont="1" applyFill="1" applyBorder="1" applyAlignment="1">
      <alignment horizontal="right" wrapText="1"/>
    </xf>
    <xf numFmtId="165" fontId="3" fillId="6" borderId="2" xfId="0" applyNumberFormat="1" applyFont="1" applyFill="1" applyBorder="1" applyAlignment="1">
      <alignment horizontal="right" wrapText="1"/>
    </xf>
    <xf numFmtId="166" fontId="3" fillId="6" borderId="31" xfId="0" applyNumberFormat="1" applyFont="1" applyFill="1" applyBorder="1" applyAlignment="1">
      <alignment horizontal="right" wrapText="1"/>
    </xf>
    <xf numFmtId="165" fontId="3" fillId="6" borderId="31" xfId="0" applyNumberFormat="1" applyFont="1" applyFill="1" applyBorder="1" applyAlignment="1">
      <alignment horizontal="right" wrapText="1"/>
    </xf>
    <xf numFmtId="165" fontId="2" fillId="6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wrapText="1"/>
    </xf>
    <xf numFmtId="166" fontId="3" fillId="0" borderId="8" xfId="0" applyNumberFormat="1" applyFont="1" applyBorder="1" applyAlignment="1">
      <alignment horizontal="right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vertical="center"/>
    </xf>
    <xf numFmtId="0" fontId="0" fillId="0" borderId="0" xfId="0" applyAlignment="1">
      <alignment horizontal="left" indent="1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37" xfId="0" applyBorder="1"/>
    <xf numFmtId="0" fontId="0" fillId="0" borderId="55" xfId="0" applyBorder="1"/>
    <xf numFmtId="0" fontId="6" fillId="0" borderId="0" xfId="0" applyFont="1" applyAlignment="1">
      <alignment horizontal="left" indent="2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7" borderId="0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10" borderId="0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165" fontId="14" fillId="7" borderId="0" xfId="0" applyNumberFormat="1" applyFont="1" applyFill="1" applyBorder="1" applyAlignment="1">
      <alignment horizontal="left" vertical="center" wrapText="1"/>
    </xf>
    <xf numFmtId="165" fontId="14" fillId="7" borderId="53" xfId="0" applyNumberFormat="1" applyFont="1" applyFill="1" applyBorder="1" applyAlignment="1">
      <alignment horizontal="left" vertical="center" wrapText="1"/>
    </xf>
    <xf numFmtId="165" fontId="14" fillId="7" borderId="54" xfId="0" applyNumberFormat="1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66" fontId="14" fillId="0" borderId="0" xfId="0" applyNumberFormat="1" applyFont="1" applyFill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4" fillId="0" borderId="2" xfId="0" applyNumberFormat="1" applyFont="1" applyFill="1" applyBorder="1" applyAlignment="1">
      <alignment horizontal="left" vertical="center"/>
    </xf>
    <xf numFmtId="2" fontId="14" fillId="0" borderId="0" xfId="0" applyNumberFormat="1" applyFont="1" applyFill="1" applyAlignment="1">
      <alignment horizontal="left" vertical="center"/>
    </xf>
    <xf numFmtId="2" fontId="14" fillId="0" borderId="0" xfId="0" applyNumberFormat="1" applyFont="1" applyFill="1" applyAlignment="1">
      <alignment horizontal="left" vertical="center" wrapText="1"/>
    </xf>
    <xf numFmtId="170" fontId="14" fillId="0" borderId="0" xfId="3" applyNumberFormat="1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66" fontId="14" fillId="0" borderId="32" xfId="0" applyNumberFormat="1" applyFont="1" applyFill="1" applyBorder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4" fillId="11" borderId="2" xfId="0" applyFont="1" applyFill="1" applyBorder="1" applyAlignment="1">
      <alignment horizontal="left" vertical="center"/>
    </xf>
    <xf numFmtId="166" fontId="14" fillId="0" borderId="32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/>
    </xf>
    <xf numFmtId="44" fontId="14" fillId="0" borderId="1" xfId="1" applyFont="1" applyBorder="1" applyAlignment="1">
      <alignment horizontal="left" vertical="center"/>
    </xf>
    <xf numFmtId="167" fontId="14" fillId="0" borderId="1" xfId="0" applyNumberFormat="1" applyFont="1" applyBorder="1" applyAlignment="1">
      <alignment horizontal="left" vertical="center"/>
    </xf>
    <xf numFmtId="165" fontId="14" fillId="7" borderId="1" xfId="0" applyNumberFormat="1" applyFont="1" applyFill="1" applyBorder="1" applyAlignment="1">
      <alignment horizontal="left" vertical="center" wrapText="1"/>
    </xf>
    <xf numFmtId="165" fontId="14" fillId="7" borderId="1" xfId="0" applyNumberFormat="1" applyFont="1" applyFill="1" applyBorder="1" applyAlignment="1">
      <alignment horizontal="right" vertical="center" wrapText="1"/>
    </xf>
    <xf numFmtId="2" fontId="14" fillId="7" borderId="1" xfId="0" applyNumberFormat="1" applyFont="1" applyFill="1" applyBorder="1" applyAlignment="1">
      <alignment horizontal="right" vertical="center" wrapText="1"/>
    </xf>
    <xf numFmtId="4" fontId="14" fillId="7" borderId="1" xfId="0" applyNumberFormat="1" applyFont="1" applyFill="1" applyBorder="1" applyAlignment="1">
      <alignment horizontal="right" vertical="center" wrapText="1"/>
    </xf>
    <xf numFmtId="167" fontId="14" fillId="7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44" fontId="14" fillId="7" borderId="1" xfId="1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left" vertical="center" wrapText="1"/>
    </xf>
    <xf numFmtId="166" fontId="14" fillId="10" borderId="1" xfId="0" applyNumberFormat="1" applyFont="1" applyFill="1" applyBorder="1" applyAlignment="1">
      <alignment horizontal="right" vertical="center" wrapText="1"/>
    </xf>
    <xf numFmtId="165" fontId="14" fillId="10" borderId="1" xfId="0" applyNumberFormat="1" applyFont="1" applyFill="1" applyBorder="1" applyAlignment="1">
      <alignment horizontal="right" vertical="center" wrapText="1"/>
    </xf>
    <xf numFmtId="2" fontId="14" fillId="10" borderId="1" xfId="0" applyNumberFormat="1" applyFont="1" applyFill="1" applyBorder="1" applyAlignment="1">
      <alignment horizontal="right" vertical="center" wrapText="1"/>
    </xf>
    <xf numFmtId="4" fontId="14" fillId="10" borderId="1" xfId="0" applyNumberFormat="1" applyFont="1" applyFill="1" applyBorder="1" applyAlignment="1">
      <alignment horizontal="right" vertical="center" wrapText="1"/>
    </xf>
    <xf numFmtId="166" fontId="14" fillId="10" borderId="1" xfId="0" applyNumberFormat="1" applyFont="1" applyFill="1" applyBorder="1" applyAlignment="1">
      <alignment horizontal="right" vertical="center"/>
    </xf>
    <xf numFmtId="44" fontId="14" fillId="10" borderId="1" xfId="1" applyFont="1" applyFill="1" applyBorder="1" applyAlignment="1">
      <alignment horizontal="left" vertical="center"/>
    </xf>
    <xf numFmtId="167" fontId="14" fillId="10" borderId="1" xfId="0" applyNumberFormat="1" applyFont="1" applyFill="1" applyBorder="1" applyAlignment="1">
      <alignment horizontal="left" vertical="center"/>
    </xf>
    <xf numFmtId="166" fontId="14" fillId="0" borderId="1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166" fontId="14" fillId="2" borderId="1" xfId="0" applyNumberFormat="1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left" vertical="center"/>
    </xf>
    <xf numFmtId="166" fontId="14" fillId="2" borderId="1" xfId="0" applyNumberFormat="1" applyFont="1" applyFill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 wrapText="1"/>
    </xf>
    <xf numFmtId="165" fontId="14" fillId="8" borderId="1" xfId="0" applyNumberFormat="1" applyFont="1" applyFill="1" applyBorder="1" applyAlignment="1">
      <alignment horizontal="left" vertical="center" wrapText="1"/>
    </xf>
    <xf numFmtId="44" fontId="14" fillId="8" borderId="1" xfId="1" applyFont="1" applyFill="1" applyBorder="1" applyAlignment="1">
      <alignment horizontal="left" vertical="center"/>
    </xf>
    <xf numFmtId="166" fontId="14" fillId="7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textRotation="90" wrapText="1"/>
    </xf>
    <xf numFmtId="0" fontId="16" fillId="0" borderId="1" xfId="0" applyFont="1" applyBorder="1" applyAlignment="1">
      <alignment horizontal="left" vertical="center" wrapText="1"/>
    </xf>
    <xf numFmtId="166" fontId="16" fillId="0" borderId="1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165" fontId="14" fillId="14" borderId="1" xfId="0" applyNumberFormat="1" applyFont="1" applyFill="1" applyBorder="1" applyAlignment="1">
      <alignment horizontal="right" vertical="center" wrapText="1"/>
    </xf>
    <xf numFmtId="165" fontId="14" fillId="8" borderId="18" xfId="0" applyNumberFormat="1" applyFont="1" applyFill="1" applyBorder="1" applyAlignment="1">
      <alignment horizontal="left" vertical="center" wrapText="1"/>
    </xf>
    <xf numFmtId="165" fontId="14" fillId="8" borderId="18" xfId="0" applyNumberFormat="1" applyFont="1" applyFill="1" applyBorder="1" applyAlignment="1">
      <alignment horizontal="right" vertical="center" wrapText="1"/>
    </xf>
    <xf numFmtId="2" fontId="14" fillId="8" borderId="18" xfId="0" applyNumberFormat="1" applyFont="1" applyFill="1" applyBorder="1" applyAlignment="1">
      <alignment horizontal="right" vertical="center" wrapText="1"/>
    </xf>
    <xf numFmtId="2" fontId="14" fillId="2" borderId="18" xfId="0" applyNumberFormat="1" applyFont="1" applyFill="1" applyBorder="1" applyAlignment="1">
      <alignment horizontal="right" vertical="center" wrapText="1"/>
    </xf>
    <xf numFmtId="165" fontId="14" fillId="8" borderId="15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18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5" fontId="14" fillId="7" borderId="1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right" vertical="center" wrapText="1"/>
    </xf>
    <xf numFmtId="165" fontId="14" fillId="7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171" fontId="14" fillId="0" borderId="0" xfId="0" applyNumberFormat="1" applyFont="1" applyBorder="1" applyAlignment="1">
      <alignment horizontal="left" vertical="center"/>
    </xf>
    <xf numFmtId="165" fontId="14" fillId="7" borderId="1" xfId="0" applyNumberFormat="1" applyFont="1" applyFill="1" applyBorder="1" applyAlignment="1">
      <alignment horizontal="left" vertical="center" wrapText="1"/>
    </xf>
    <xf numFmtId="165" fontId="16" fillId="7" borderId="1" xfId="0" applyNumberFormat="1" applyFont="1" applyFill="1" applyBorder="1" applyAlignment="1">
      <alignment horizontal="left" vertical="center" wrapText="1"/>
    </xf>
    <xf numFmtId="167" fontId="16" fillId="7" borderId="1" xfId="0" applyNumberFormat="1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/>
    </xf>
    <xf numFmtId="171" fontId="16" fillId="7" borderId="0" xfId="0" applyNumberFormat="1" applyFont="1" applyFill="1" applyBorder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44" fontId="16" fillId="7" borderId="1" xfId="1" applyFont="1" applyFill="1" applyBorder="1" applyAlignment="1">
      <alignment horizontal="left" vertical="center"/>
    </xf>
    <xf numFmtId="165" fontId="16" fillId="7" borderId="0" xfId="0" applyNumberFormat="1" applyFont="1" applyFill="1" applyBorder="1" applyAlignment="1">
      <alignment horizontal="left" vertical="center" wrapText="1"/>
    </xf>
    <xf numFmtId="4" fontId="16" fillId="7" borderId="0" xfId="0" applyNumberFormat="1" applyFont="1" applyFill="1" applyBorder="1" applyAlignment="1">
      <alignment horizontal="left" vertical="center" wrapText="1"/>
    </xf>
    <xf numFmtId="44" fontId="14" fillId="8" borderId="42" xfId="1" applyFont="1" applyFill="1" applyBorder="1" applyAlignment="1">
      <alignment horizontal="left" vertical="center"/>
    </xf>
    <xf numFmtId="165" fontId="14" fillId="8" borderId="42" xfId="0" applyNumberFormat="1" applyFont="1" applyFill="1" applyBorder="1" applyAlignment="1">
      <alignment horizontal="left" vertical="center" wrapText="1"/>
    </xf>
    <xf numFmtId="0" fontId="17" fillId="9" borderId="56" xfId="0" applyFont="1" applyFill="1" applyBorder="1" applyAlignment="1">
      <alignment horizontal="left" vertical="center" wrapText="1"/>
    </xf>
    <xf numFmtId="165" fontId="16" fillId="8" borderId="1" xfId="0" applyNumberFormat="1" applyFont="1" applyFill="1" applyBorder="1" applyAlignment="1">
      <alignment horizontal="left" vertical="center" wrapText="1"/>
    </xf>
    <xf numFmtId="44" fontId="16" fillId="8" borderId="1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166" fontId="16" fillId="7" borderId="1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14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44" fontId="14" fillId="0" borderId="1" xfId="1" applyFont="1" applyFill="1" applyBorder="1" applyAlignment="1">
      <alignment horizontal="left" vertical="center"/>
    </xf>
    <xf numFmtId="167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right" vertical="center"/>
    </xf>
    <xf numFmtId="44" fontId="14" fillId="0" borderId="1" xfId="1" applyFont="1" applyFill="1" applyBorder="1" applyAlignment="1">
      <alignment horizontal="right" vertical="center"/>
    </xf>
    <xf numFmtId="167" fontId="14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44" fontId="16" fillId="2" borderId="1" xfId="1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left" vertical="center" wrapText="1"/>
    </xf>
    <xf numFmtId="165" fontId="16" fillId="0" borderId="54" xfId="0" applyNumberFormat="1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left" vertical="center" wrapText="1"/>
    </xf>
    <xf numFmtId="165" fontId="16" fillId="0" borderId="53" xfId="0" applyNumberFormat="1" applyFont="1" applyFill="1" applyBorder="1" applyAlignment="1">
      <alignment horizontal="left" vertical="center" wrapText="1"/>
    </xf>
    <xf numFmtId="44" fontId="16" fillId="0" borderId="1" xfId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5" fontId="14" fillId="0" borderId="5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165" fontId="14" fillId="0" borderId="53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165" fontId="16" fillId="7" borderId="0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4" fontId="16" fillId="7" borderId="0" xfId="0" applyNumberFormat="1" applyFont="1" applyFill="1" applyBorder="1" applyAlignment="1">
      <alignment horizontal="right" vertical="center" wrapText="1"/>
    </xf>
    <xf numFmtId="171" fontId="16" fillId="7" borderId="0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left" vertical="center"/>
    </xf>
    <xf numFmtId="8" fontId="16" fillId="7" borderId="0" xfId="0" applyNumberFormat="1" applyFont="1" applyFill="1" applyBorder="1" applyAlignment="1">
      <alignment horizontal="left" vertical="center"/>
    </xf>
    <xf numFmtId="44" fontId="16" fillId="0" borderId="0" xfId="1" applyFont="1" applyBorder="1" applyAlignment="1">
      <alignment horizontal="left" vertical="center"/>
    </xf>
    <xf numFmtId="165" fontId="14" fillId="7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72" fontId="22" fillId="2" borderId="1" xfId="0" applyNumberFormat="1" applyFont="1" applyFill="1" applyBorder="1" applyAlignment="1">
      <alignment horizontal="right" vertical="center" wrapText="1"/>
    </xf>
    <xf numFmtId="172" fontId="22" fillId="7" borderId="1" xfId="0" applyNumberFormat="1" applyFont="1" applyFill="1" applyBorder="1" applyAlignment="1">
      <alignment horizontal="right" vertical="center" wrapText="1"/>
    </xf>
    <xf numFmtId="172" fontId="22" fillId="8" borderId="18" xfId="0" applyNumberFormat="1" applyFont="1" applyFill="1" applyBorder="1" applyAlignment="1">
      <alignment horizontal="right" vertical="center" wrapText="1"/>
    </xf>
    <xf numFmtId="164" fontId="14" fillId="8" borderId="18" xfId="0" applyNumberFormat="1" applyFont="1" applyFill="1" applyBorder="1" applyAlignment="1">
      <alignment horizontal="right" vertical="center" wrapText="1"/>
    </xf>
    <xf numFmtId="164" fontId="22" fillId="8" borderId="18" xfId="0" applyNumberFormat="1" applyFont="1" applyFill="1" applyBorder="1" applyAlignment="1">
      <alignment horizontal="right" vertical="center" wrapText="1"/>
    </xf>
    <xf numFmtId="0" fontId="18" fillId="15" borderId="1" xfId="0" applyFont="1" applyFill="1" applyBorder="1" applyAlignment="1">
      <alignment horizontal="left" vertical="center" wrapText="1"/>
    </xf>
    <xf numFmtId="165" fontId="18" fillId="15" borderId="1" xfId="0" applyNumberFormat="1" applyFont="1" applyFill="1" applyBorder="1" applyAlignment="1">
      <alignment horizontal="right" vertical="center" wrapText="1"/>
    </xf>
    <xf numFmtId="0" fontId="18" fillId="15" borderId="1" xfId="0" applyFont="1" applyFill="1" applyBorder="1" applyAlignment="1">
      <alignment horizontal="right" vertical="center" wrapText="1"/>
    </xf>
    <xf numFmtId="165" fontId="14" fillId="15" borderId="1" xfId="0" applyNumberFormat="1" applyFont="1" applyFill="1" applyBorder="1" applyAlignment="1">
      <alignment horizontal="right" vertical="center" wrapText="1"/>
    </xf>
    <xf numFmtId="2" fontId="14" fillId="15" borderId="1" xfId="0" applyNumberFormat="1" applyFont="1" applyFill="1" applyBorder="1" applyAlignment="1">
      <alignment horizontal="right" vertical="center" wrapText="1"/>
    </xf>
    <xf numFmtId="166" fontId="14" fillId="15" borderId="1" xfId="0" applyNumberFormat="1" applyFont="1" applyFill="1" applyBorder="1" applyAlignment="1">
      <alignment horizontal="right" vertical="center"/>
    </xf>
    <xf numFmtId="172" fontId="22" fillId="15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7" fillId="0" borderId="21" xfId="0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right" vertical="center"/>
    </xf>
    <xf numFmtId="0" fontId="16" fillId="7" borderId="0" xfId="0" applyFont="1" applyFill="1" applyAlignment="1">
      <alignment horizontal="left" vertical="center" wrapText="1"/>
    </xf>
    <xf numFmtId="171" fontId="16" fillId="7" borderId="0" xfId="0" applyNumberFormat="1" applyFont="1" applyFill="1" applyAlignment="1">
      <alignment horizontal="left" vertical="center"/>
    </xf>
    <xf numFmtId="167" fontId="16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0" fontId="13" fillId="5" borderId="49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5" borderId="33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4" fillId="8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left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13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165" fontId="21" fillId="8" borderId="21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165" fontId="14" fillId="7" borderId="21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workbookViewId="0"/>
  </sheetViews>
  <sheetFormatPr defaultColWidth="9.1796875" defaultRowHeight="14.5" x14ac:dyDescent="0.35"/>
  <cols>
    <col min="1" max="1" width="13.1796875" customWidth="1"/>
    <col min="2" max="2" width="18.81640625" customWidth="1"/>
    <col min="3" max="3" width="20.1796875" customWidth="1"/>
    <col min="4" max="4" width="4" bestFit="1" customWidth="1"/>
    <col min="5" max="5" width="12.81640625" customWidth="1"/>
    <col min="6" max="6" width="12.453125" customWidth="1"/>
    <col min="7" max="7" width="16.81640625" customWidth="1"/>
    <col min="8" max="8" width="10.81640625" customWidth="1"/>
    <col min="9" max="9" width="14.1796875" customWidth="1"/>
    <col min="11" max="11" width="10.26953125" customWidth="1"/>
    <col min="12" max="12" width="11.453125" customWidth="1"/>
    <col min="13" max="13" width="10.81640625" customWidth="1"/>
    <col min="14" max="14" width="13.1796875" customWidth="1"/>
    <col min="15" max="15" width="11.453125" customWidth="1"/>
    <col min="16" max="16" width="10.81640625" customWidth="1"/>
    <col min="17" max="17" width="10.453125" customWidth="1"/>
    <col min="18" max="18" width="12.1796875" bestFit="1" customWidth="1"/>
  </cols>
  <sheetData>
    <row r="1" spans="1:20" x14ac:dyDescent="0.35">
      <c r="A1" s="6"/>
      <c r="B1" s="7"/>
      <c r="C1" s="7"/>
      <c r="D1" s="15"/>
      <c r="E1" s="18"/>
      <c r="F1" s="325" t="s">
        <v>2</v>
      </c>
      <c r="G1" s="326"/>
      <c r="H1" s="326"/>
      <c r="I1" s="326"/>
      <c r="J1" s="327"/>
      <c r="K1" s="328" t="s">
        <v>3</v>
      </c>
      <c r="L1" s="326"/>
      <c r="M1" s="326"/>
      <c r="N1" s="326"/>
      <c r="O1" s="329"/>
      <c r="P1" s="28"/>
      <c r="Q1" s="31"/>
      <c r="R1" s="8"/>
    </row>
    <row r="2" spans="1:20" ht="41.25" customHeight="1" thickBot="1" x14ac:dyDescent="0.4">
      <c r="A2" s="10" t="s">
        <v>12</v>
      </c>
      <c r="B2" s="11" t="s">
        <v>4</v>
      </c>
      <c r="C2" s="11" t="s">
        <v>63</v>
      </c>
      <c r="D2" s="16" t="s">
        <v>1</v>
      </c>
      <c r="E2" s="19" t="s">
        <v>5</v>
      </c>
      <c r="F2" s="85" t="s">
        <v>6</v>
      </c>
      <c r="G2" s="86" t="s">
        <v>7</v>
      </c>
      <c r="H2" s="86" t="s">
        <v>8</v>
      </c>
      <c r="I2" s="86" t="s">
        <v>9</v>
      </c>
      <c r="J2" s="87" t="s">
        <v>10</v>
      </c>
      <c r="K2" s="13" t="s">
        <v>11</v>
      </c>
      <c r="L2" s="11" t="s">
        <v>7</v>
      </c>
      <c r="M2" s="11" t="s">
        <v>8</v>
      </c>
      <c r="N2" s="11" t="s">
        <v>9</v>
      </c>
      <c r="O2" s="25" t="s">
        <v>10</v>
      </c>
      <c r="P2" s="29" t="s">
        <v>13</v>
      </c>
      <c r="Q2" s="27" t="s">
        <v>14</v>
      </c>
      <c r="R2" s="12" t="s">
        <v>15</v>
      </c>
      <c r="S2" s="121"/>
      <c r="T2" s="121"/>
    </row>
    <row r="3" spans="1:20" ht="38.25" customHeight="1" thickBot="1" x14ac:dyDescent="0.5">
      <c r="A3" s="337" t="s">
        <v>53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9"/>
    </row>
    <row r="4" spans="1:20" ht="50.25" customHeight="1" thickBot="1" x14ac:dyDescent="0.4">
      <c r="A4" s="330" t="s">
        <v>16</v>
      </c>
      <c r="B4" s="66" t="s">
        <v>66</v>
      </c>
      <c r="C4" s="54" t="s">
        <v>86</v>
      </c>
      <c r="D4" s="34"/>
      <c r="E4" s="20">
        <v>2</v>
      </c>
      <c r="F4" s="22">
        <v>2</v>
      </c>
      <c r="G4" s="2">
        <v>1</v>
      </c>
      <c r="H4" s="126">
        <f>F4*G4</f>
        <v>2</v>
      </c>
      <c r="I4" s="3">
        <f>60/60</f>
        <v>1</v>
      </c>
      <c r="J4" s="67">
        <f>H4*I4</f>
        <v>2</v>
      </c>
      <c r="K4" s="14">
        <f>+E4-F4</f>
        <v>0</v>
      </c>
      <c r="L4" s="2">
        <v>0</v>
      </c>
      <c r="M4" s="5">
        <f>K4*L4</f>
        <v>0</v>
      </c>
      <c r="N4" s="4">
        <f>0</f>
        <v>0</v>
      </c>
      <c r="O4" s="68">
        <f>M4*N4</f>
        <v>0</v>
      </c>
      <c r="P4" s="69">
        <f>J4+O4</f>
        <v>2</v>
      </c>
      <c r="Q4" s="70">
        <v>56.74</v>
      </c>
      <c r="R4" s="33">
        <f>+P4*Q4</f>
        <v>113.48</v>
      </c>
    </row>
    <row r="5" spans="1:20" ht="43.5" customHeight="1" thickBot="1" x14ac:dyDescent="0.4">
      <c r="A5" s="330"/>
      <c r="B5" s="66" t="s">
        <v>66</v>
      </c>
      <c r="C5" s="54" t="s">
        <v>64</v>
      </c>
      <c r="D5" s="17"/>
      <c r="E5" s="21">
        <v>6</v>
      </c>
      <c r="F5" s="9">
        <v>6</v>
      </c>
      <c r="G5" s="2">
        <v>1</v>
      </c>
      <c r="H5" s="127">
        <f>+F5*G5</f>
        <v>6</v>
      </c>
      <c r="I5" s="3">
        <f>3/60</f>
        <v>0.05</v>
      </c>
      <c r="J5" s="131">
        <f t="shared" ref="J5:J30" si="0">+H5*I5</f>
        <v>0.30000000000000004</v>
      </c>
      <c r="K5" s="14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6">
        <f>M5*N5</f>
        <v>0</v>
      </c>
      <c r="P5" s="30">
        <f t="shared" ref="P5:P31" si="3">+O5+J5</f>
        <v>0.30000000000000004</v>
      </c>
      <c r="Q5" s="70">
        <v>56.74</v>
      </c>
      <c r="R5" s="33">
        <f>Q5*P5</f>
        <v>17.022000000000002</v>
      </c>
    </row>
    <row r="6" spans="1:20" ht="43.5" customHeight="1" thickBot="1" x14ac:dyDescent="0.4">
      <c r="A6" s="330"/>
      <c r="B6" s="66" t="s">
        <v>66</v>
      </c>
      <c r="C6" s="54" t="s">
        <v>65</v>
      </c>
      <c r="D6" s="17"/>
      <c r="E6" s="21">
        <v>6</v>
      </c>
      <c r="F6" s="9">
        <v>6</v>
      </c>
      <c r="G6" s="2">
        <v>1</v>
      </c>
      <c r="H6" s="127">
        <f t="shared" ref="H6:H22" si="4">+F6*G6</f>
        <v>6</v>
      </c>
      <c r="I6" s="4">
        <f>5/60</f>
        <v>8.3333333333333329E-2</v>
      </c>
      <c r="J6" s="131">
        <f t="shared" si="0"/>
        <v>0.5</v>
      </c>
      <c r="K6" s="14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6">
        <f t="shared" ref="O6:O18" si="5">M6*N6</f>
        <v>0</v>
      </c>
      <c r="P6" s="30">
        <f t="shared" si="3"/>
        <v>0.5</v>
      </c>
      <c r="Q6" s="70">
        <v>56.74</v>
      </c>
      <c r="R6" s="33">
        <f t="shared" ref="R6:R25" si="6">Q6*P6</f>
        <v>28.37</v>
      </c>
    </row>
    <row r="7" spans="1:20" ht="36.75" customHeight="1" thickBot="1" x14ac:dyDescent="0.4">
      <c r="A7" s="330"/>
      <c r="B7" s="66" t="s">
        <v>66</v>
      </c>
      <c r="C7" s="54" t="s">
        <v>41</v>
      </c>
      <c r="D7" s="17"/>
      <c r="E7" s="21">
        <v>6</v>
      </c>
      <c r="F7" s="9">
        <v>6</v>
      </c>
      <c r="G7" s="2">
        <v>1</v>
      </c>
      <c r="H7" s="127">
        <f t="shared" si="4"/>
        <v>6</v>
      </c>
      <c r="I7" s="3">
        <f>3/60</f>
        <v>0.05</v>
      </c>
      <c r="J7" s="131">
        <f t="shared" si="0"/>
        <v>0.30000000000000004</v>
      </c>
      <c r="K7" s="14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6">
        <f t="shared" si="5"/>
        <v>0</v>
      </c>
      <c r="P7" s="30">
        <f t="shared" si="3"/>
        <v>0.30000000000000004</v>
      </c>
      <c r="Q7" s="70">
        <v>56.74</v>
      </c>
      <c r="R7" s="72">
        <f t="shared" si="6"/>
        <v>17.022000000000002</v>
      </c>
    </row>
    <row r="8" spans="1:20" ht="46.5" customHeight="1" thickBot="1" x14ac:dyDescent="0.4">
      <c r="A8" s="330"/>
      <c r="B8" s="66" t="s">
        <v>66</v>
      </c>
      <c r="C8" s="54" t="s">
        <v>42</v>
      </c>
      <c r="D8" s="17"/>
      <c r="E8" s="21">
        <v>6</v>
      </c>
      <c r="F8" s="9">
        <v>6</v>
      </c>
      <c r="G8" s="2">
        <v>1</v>
      </c>
      <c r="H8" s="127">
        <f t="shared" si="4"/>
        <v>6</v>
      </c>
      <c r="I8" s="3">
        <f>30/60</f>
        <v>0.5</v>
      </c>
      <c r="J8" s="131">
        <f t="shared" si="0"/>
        <v>3</v>
      </c>
      <c r="K8" s="14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6">
        <f t="shared" si="5"/>
        <v>0</v>
      </c>
      <c r="P8" s="30">
        <f t="shared" si="3"/>
        <v>3</v>
      </c>
      <c r="Q8" s="70">
        <v>56.74</v>
      </c>
      <c r="R8" s="72">
        <f t="shared" si="6"/>
        <v>170.22</v>
      </c>
    </row>
    <row r="9" spans="1:20" ht="56.25" customHeight="1" thickBot="1" x14ac:dyDescent="0.4">
      <c r="A9" s="330"/>
      <c r="B9" s="66" t="s">
        <v>66</v>
      </c>
      <c r="C9" s="54" t="s">
        <v>105</v>
      </c>
      <c r="D9" s="17"/>
      <c r="E9" s="21">
        <v>6</v>
      </c>
      <c r="F9" s="9">
        <v>6</v>
      </c>
      <c r="G9" s="2">
        <v>1</v>
      </c>
      <c r="H9" s="127">
        <f t="shared" si="4"/>
        <v>6</v>
      </c>
      <c r="I9" s="3">
        <f>3/60</f>
        <v>0.05</v>
      </c>
      <c r="J9" s="131">
        <f t="shared" si="0"/>
        <v>0.30000000000000004</v>
      </c>
      <c r="K9" s="14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6">
        <f t="shared" si="5"/>
        <v>0</v>
      </c>
      <c r="P9" s="30">
        <f t="shared" si="3"/>
        <v>0.30000000000000004</v>
      </c>
      <c r="Q9" s="70">
        <v>56.74</v>
      </c>
      <c r="R9" s="72">
        <f t="shared" si="6"/>
        <v>17.022000000000002</v>
      </c>
    </row>
    <row r="10" spans="1:20" ht="45" customHeight="1" thickBot="1" x14ac:dyDescent="0.4">
      <c r="A10" s="330"/>
      <c r="B10" s="66" t="s">
        <v>66</v>
      </c>
      <c r="C10" s="54" t="s">
        <v>106</v>
      </c>
      <c r="D10" s="17"/>
      <c r="E10" s="21">
        <v>12</v>
      </c>
      <c r="F10" s="9">
        <v>12</v>
      </c>
      <c r="G10" s="2">
        <v>1</v>
      </c>
      <c r="H10" s="127">
        <f t="shared" si="4"/>
        <v>12</v>
      </c>
      <c r="I10" s="3">
        <f>60/60</f>
        <v>1</v>
      </c>
      <c r="J10" s="131">
        <f t="shared" si="0"/>
        <v>12</v>
      </c>
      <c r="K10" s="14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6">
        <f t="shared" si="5"/>
        <v>0</v>
      </c>
      <c r="P10" s="30">
        <f t="shared" si="3"/>
        <v>12</v>
      </c>
      <c r="Q10" s="70">
        <v>56.74</v>
      </c>
      <c r="R10" s="72">
        <f t="shared" si="6"/>
        <v>680.88</v>
      </c>
    </row>
    <row r="11" spans="1:20" ht="28.5" customHeight="1" thickBot="1" x14ac:dyDescent="0.4">
      <c r="A11" s="330"/>
      <c r="B11" s="66" t="s">
        <v>66</v>
      </c>
      <c r="C11" s="54" t="s">
        <v>43</v>
      </c>
      <c r="D11" s="17"/>
      <c r="E11" s="21">
        <v>12</v>
      </c>
      <c r="F11" s="9">
        <v>12</v>
      </c>
      <c r="G11" s="2">
        <v>1</v>
      </c>
      <c r="H11" s="127">
        <f t="shared" si="4"/>
        <v>12</v>
      </c>
      <c r="I11" s="4">
        <f>2/60</f>
        <v>3.3333333333333333E-2</v>
      </c>
      <c r="J11" s="131">
        <f t="shared" si="0"/>
        <v>0.4</v>
      </c>
      <c r="K11" s="14">
        <f t="shared" si="1"/>
        <v>0</v>
      </c>
      <c r="L11" s="2">
        <v>0</v>
      </c>
      <c r="M11" s="1">
        <f t="shared" si="2"/>
        <v>0</v>
      </c>
      <c r="N11" s="4">
        <v>0</v>
      </c>
      <c r="O11" s="26">
        <f t="shared" si="5"/>
        <v>0</v>
      </c>
      <c r="P11" s="30">
        <f t="shared" si="3"/>
        <v>0.4</v>
      </c>
      <c r="Q11" s="70">
        <v>56.74</v>
      </c>
      <c r="R11" s="72">
        <f t="shared" si="6"/>
        <v>22.696000000000002</v>
      </c>
    </row>
    <row r="12" spans="1:20" ht="28.5" customHeight="1" thickBot="1" x14ac:dyDescent="0.4">
      <c r="A12" s="330"/>
      <c r="B12" s="53" t="s">
        <v>78</v>
      </c>
      <c r="C12" s="66" t="s">
        <v>71</v>
      </c>
      <c r="D12" s="17"/>
      <c r="E12" s="21">
        <v>1</v>
      </c>
      <c r="F12" s="9">
        <v>1</v>
      </c>
      <c r="G12" s="2">
        <v>1</v>
      </c>
      <c r="H12" s="127">
        <f t="shared" si="4"/>
        <v>1</v>
      </c>
      <c r="I12" s="3">
        <f>60/60</f>
        <v>1</v>
      </c>
      <c r="J12" s="131">
        <f t="shared" si="0"/>
        <v>1</v>
      </c>
      <c r="K12" s="14">
        <f t="shared" si="1"/>
        <v>0</v>
      </c>
      <c r="L12" s="2">
        <v>0</v>
      </c>
      <c r="M12" s="1">
        <f t="shared" si="2"/>
        <v>0</v>
      </c>
      <c r="N12" s="4">
        <v>0</v>
      </c>
      <c r="O12" s="26">
        <f t="shared" si="5"/>
        <v>0</v>
      </c>
      <c r="P12" s="30">
        <f t="shared" si="3"/>
        <v>1</v>
      </c>
      <c r="Q12" s="32">
        <v>41.89</v>
      </c>
      <c r="R12" s="72">
        <f t="shared" si="6"/>
        <v>41.89</v>
      </c>
    </row>
    <row r="13" spans="1:20" ht="54" customHeight="1" thickBot="1" x14ac:dyDescent="0.4">
      <c r="A13" s="330"/>
      <c r="B13" s="53" t="s">
        <v>79</v>
      </c>
      <c r="C13" s="66" t="s">
        <v>44</v>
      </c>
      <c r="D13" s="17"/>
      <c r="E13" s="21">
        <v>6</v>
      </c>
      <c r="F13" s="9">
        <v>6</v>
      </c>
      <c r="G13" s="2">
        <v>1</v>
      </c>
      <c r="H13" s="127">
        <f t="shared" si="4"/>
        <v>6</v>
      </c>
      <c r="I13" s="3">
        <f>60/60</f>
        <v>1</v>
      </c>
      <c r="J13" s="131">
        <f t="shared" si="0"/>
        <v>6</v>
      </c>
      <c r="K13" s="14">
        <f t="shared" si="1"/>
        <v>0</v>
      </c>
      <c r="L13" s="2">
        <v>0</v>
      </c>
      <c r="M13" s="1">
        <f t="shared" si="2"/>
        <v>0</v>
      </c>
      <c r="N13" s="4">
        <v>0</v>
      </c>
      <c r="O13" s="26">
        <f t="shared" si="5"/>
        <v>0</v>
      </c>
      <c r="P13" s="30">
        <f t="shared" si="3"/>
        <v>6</v>
      </c>
      <c r="Q13" s="32">
        <v>41.89</v>
      </c>
      <c r="R13" s="72">
        <f t="shared" si="6"/>
        <v>251.34</v>
      </c>
    </row>
    <row r="14" spans="1:20" ht="45.75" customHeight="1" thickBot="1" x14ac:dyDescent="0.4">
      <c r="A14" s="330"/>
      <c r="B14" s="53" t="s">
        <v>78</v>
      </c>
      <c r="C14" s="56" t="s">
        <v>45</v>
      </c>
      <c r="D14" s="17"/>
      <c r="E14" s="21">
        <v>6</v>
      </c>
      <c r="F14" s="9">
        <v>6</v>
      </c>
      <c r="G14" s="2">
        <v>1</v>
      </c>
      <c r="H14" s="127">
        <f t="shared" si="4"/>
        <v>6</v>
      </c>
      <c r="I14" s="3">
        <f>60/60</f>
        <v>1</v>
      </c>
      <c r="J14" s="131">
        <f t="shared" si="0"/>
        <v>6</v>
      </c>
      <c r="K14" s="14">
        <f t="shared" si="1"/>
        <v>0</v>
      </c>
      <c r="L14" s="2">
        <v>0</v>
      </c>
      <c r="M14" s="1">
        <f t="shared" si="2"/>
        <v>0</v>
      </c>
      <c r="N14" s="4">
        <v>0</v>
      </c>
      <c r="O14" s="26">
        <f t="shared" si="5"/>
        <v>0</v>
      </c>
      <c r="P14" s="30">
        <f t="shared" si="3"/>
        <v>6</v>
      </c>
      <c r="Q14" s="32">
        <v>41.89</v>
      </c>
      <c r="R14" s="72">
        <f t="shared" si="6"/>
        <v>251.34</v>
      </c>
    </row>
    <row r="15" spans="1:20" ht="42.75" customHeight="1" thickBot="1" x14ac:dyDescent="0.4">
      <c r="A15" s="330"/>
      <c r="B15" s="53" t="s">
        <v>78</v>
      </c>
      <c r="C15" s="54" t="s">
        <v>46</v>
      </c>
      <c r="D15" s="17"/>
      <c r="E15" s="21">
        <v>6</v>
      </c>
      <c r="F15" s="9">
        <v>6</v>
      </c>
      <c r="G15" s="2">
        <v>1</v>
      </c>
      <c r="H15" s="127">
        <f t="shared" si="4"/>
        <v>6</v>
      </c>
      <c r="I15" s="3">
        <f>240/60</f>
        <v>4</v>
      </c>
      <c r="J15" s="131">
        <f t="shared" si="0"/>
        <v>24</v>
      </c>
      <c r="K15" s="14">
        <f t="shared" si="1"/>
        <v>0</v>
      </c>
      <c r="L15" s="2">
        <v>0</v>
      </c>
      <c r="M15" s="1">
        <f t="shared" si="2"/>
        <v>0</v>
      </c>
      <c r="N15" s="4">
        <v>0</v>
      </c>
      <c r="O15" s="26">
        <f t="shared" si="5"/>
        <v>0</v>
      </c>
      <c r="P15" s="74">
        <f t="shared" si="3"/>
        <v>24</v>
      </c>
      <c r="Q15" s="32">
        <v>41.89</v>
      </c>
      <c r="R15" s="72">
        <f t="shared" si="6"/>
        <v>1005.36</v>
      </c>
    </row>
    <row r="16" spans="1:20" ht="45" customHeight="1" thickBot="1" x14ac:dyDescent="0.4">
      <c r="A16" s="330"/>
      <c r="B16" s="53" t="s">
        <v>78</v>
      </c>
      <c r="C16" s="55" t="s">
        <v>47</v>
      </c>
      <c r="D16" s="17"/>
      <c r="E16" s="21">
        <v>6</v>
      </c>
      <c r="F16" s="9">
        <v>6</v>
      </c>
      <c r="G16" s="2">
        <v>1</v>
      </c>
      <c r="H16" s="127">
        <f t="shared" si="4"/>
        <v>6</v>
      </c>
      <c r="I16" s="3">
        <f>60/60</f>
        <v>1</v>
      </c>
      <c r="J16" s="131">
        <f t="shared" si="0"/>
        <v>6</v>
      </c>
      <c r="K16" s="14">
        <f t="shared" si="1"/>
        <v>0</v>
      </c>
      <c r="L16" s="2">
        <v>0</v>
      </c>
      <c r="M16" s="1">
        <f t="shared" si="2"/>
        <v>0</v>
      </c>
      <c r="N16" s="4">
        <v>0</v>
      </c>
      <c r="O16" s="26">
        <f t="shared" si="5"/>
        <v>0</v>
      </c>
      <c r="P16" s="30">
        <f t="shared" si="3"/>
        <v>6</v>
      </c>
      <c r="Q16" s="32">
        <v>41.89</v>
      </c>
      <c r="R16" s="72">
        <f t="shared" si="6"/>
        <v>251.34</v>
      </c>
    </row>
    <row r="17" spans="1:18" ht="43.5" customHeight="1" thickBot="1" x14ac:dyDescent="0.4">
      <c r="A17" s="330"/>
      <c r="B17" s="53" t="s">
        <v>78</v>
      </c>
      <c r="C17" s="66" t="s">
        <v>48</v>
      </c>
      <c r="D17" s="17"/>
      <c r="E17" s="21">
        <v>6</v>
      </c>
      <c r="F17" s="9">
        <v>6</v>
      </c>
      <c r="G17" s="2">
        <v>1</v>
      </c>
      <c r="H17" s="127">
        <f t="shared" si="4"/>
        <v>6</v>
      </c>
      <c r="I17" s="3">
        <f>240/60</f>
        <v>4</v>
      </c>
      <c r="J17" s="131">
        <f t="shared" si="0"/>
        <v>24</v>
      </c>
      <c r="K17" s="14">
        <f t="shared" si="1"/>
        <v>0</v>
      </c>
      <c r="L17" s="2">
        <v>0</v>
      </c>
      <c r="M17" s="1">
        <f t="shared" si="2"/>
        <v>0</v>
      </c>
      <c r="N17" s="4">
        <v>0</v>
      </c>
      <c r="O17" s="26">
        <f t="shared" si="5"/>
        <v>0</v>
      </c>
      <c r="P17" s="30">
        <f t="shared" si="3"/>
        <v>24</v>
      </c>
      <c r="Q17" s="32">
        <v>41.89</v>
      </c>
      <c r="R17" s="72">
        <f t="shared" si="6"/>
        <v>1005.36</v>
      </c>
    </row>
    <row r="18" spans="1:18" ht="52.5" customHeight="1" thickBot="1" x14ac:dyDescent="0.4">
      <c r="A18" s="330"/>
      <c r="B18" s="53" t="s">
        <v>78</v>
      </c>
      <c r="C18" s="54" t="s">
        <v>49</v>
      </c>
      <c r="D18" s="17"/>
      <c r="E18" s="21">
        <v>4</v>
      </c>
      <c r="F18" s="9">
        <v>4</v>
      </c>
      <c r="G18" s="2">
        <v>1</v>
      </c>
      <c r="H18" s="127">
        <f t="shared" si="4"/>
        <v>4</v>
      </c>
      <c r="I18" s="3">
        <f>60/60</f>
        <v>1</v>
      </c>
      <c r="J18" s="131">
        <f t="shared" si="0"/>
        <v>4</v>
      </c>
      <c r="K18" s="14">
        <f t="shared" si="1"/>
        <v>0</v>
      </c>
      <c r="L18" s="2">
        <v>0</v>
      </c>
      <c r="M18" s="1">
        <f t="shared" si="2"/>
        <v>0</v>
      </c>
      <c r="N18" s="4">
        <v>0</v>
      </c>
      <c r="O18" s="26">
        <f t="shared" si="5"/>
        <v>0</v>
      </c>
      <c r="P18" s="30">
        <f t="shared" si="3"/>
        <v>4</v>
      </c>
      <c r="Q18" s="32">
        <v>41.89</v>
      </c>
      <c r="R18" s="72">
        <f t="shared" si="6"/>
        <v>167.56</v>
      </c>
    </row>
    <row r="19" spans="1:18" ht="69.75" customHeight="1" thickBot="1" x14ac:dyDescent="0.4">
      <c r="A19" s="330"/>
      <c r="B19" s="57" t="s">
        <v>54</v>
      </c>
      <c r="C19" s="54" t="s">
        <v>109</v>
      </c>
      <c r="D19" s="17"/>
      <c r="E19" s="21">
        <v>6</v>
      </c>
      <c r="F19" s="9">
        <v>6</v>
      </c>
      <c r="G19" s="2">
        <v>1</v>
      </c>
      <c r="H19" s="127">
        <f t="shared" si="4"/>
        <v>6</v>
      </c>
      <c r="I19" s="3">
        <f>3/60</f>
        <v>0.05</v>
      </c>
      <c r="J19" s="131">
        <f t="shared" si="0"/>
        <v>0.30000000000000004</v>
      </c>
      <c r="K19" s="14">
        <f t="shared" si="1"/>
        <v>0</v>
      </c>
      <c r="L19" s="2">
        <v>0</v>
      </c>
      <c r="M19" s="1">
        <f t="shared" si="2"/>
        <v>0</v>
      </c>
      <c r="N19" s="4">
        <v>0</v>
      </c>
      <c r="O19" s="26">
        <f t="shared" ref="O19:O30" si="7">M19*N19</f>
        <v>0</v>
      </c>
      <c r="P19" s="30">
        <f t="shared" ref="P19:P25" si="8">+O19+J19</f>
        <v>0.30000000000000004</v>
      </c>
      <c r="Q19" s="32">
        <v>34.07</v>
      </c>
      <c r="R19" s="72">
        <f t="shared" si="6"/>
        <v>10.221000000000002</v>
      </c>
    </row>
    <row r="20" spans="1:18" ht="52.5" customHeight="1" thickBot="1" x14ac:dyDescent="0.4">
      <c r="A20" s="330"/>
      <c r="B20" s="57" t="s">
        <v>54</v>
      </c>
      <c r="C20" s="54" t="s">
        <v>107</v>
      </c>
      <c r="D20" s="17"/>
      <c r="E20" s="21">
        <v>18</v>
      </c>
      <c r="F20" s="9">
        <v>18</v>
      </c>
      <c r="G20" s="2">
        <v>1</v>
      </c>
      <c r="H20" s="127">
        <f t="shared" si="4"/>
        <v>18</v>
      </c>
      <c r="I20" s="3">
        <f>60/60</f>
        <v>1</v>
      </c>
      <c r="J20" s="131">
        <f t="shared" si="0"/>
        <v>18</v>
      </c>
      <c r="K20" s="14">
        <f t="shared" si="1"/>
        <v>0</v>
      </c>
      <c r="L20" s="2">
        <v>0</v>
      </c>
      <c r="M20" s="1">
        <f t="shared" si="2"/>
        <v>0</v>
      </c>
      <c r="N20" s="4">
        <v>0</v>
      </c>
      <c r="O20" s="26">
        <f t="shared" si="7"/>
        <v>0</v>
      </c>
      <c r="P20" s="30">
        <f t="shared" si="8"/>
        <v>18</v>
      </c>
      <c r="Q20" s="32">
        <v>34.07</v>
      </c>
      <c r="R20" s="72">
        <f t="shared" si="6"/>
        <v>613.26</v>
      </c>
    </row>
    <row r="21" spans="1:18" ht="52.5" customHeight="1" thickBot="1" x14ac:dyDescent="0.4">
      <c r="A21" s="330"/>
      <c r="B21" s="133" t="s">
        <v>54</v>
      </c>
      <c r="C21" s="54" t="s">
        <v>108</v>
      </c>
      <c r="D21" s="17"/>
      <c r="E21" s="21">
        <v>18</v>
      </c>
      <c r="F21" s="9">
        <v>18</v>
      </c>
      <c r="G21" s="2">
        <v>1</v>
      </c>
      <c r="H21" s="127">
        <f t="shared" si="4"/>
        <v>18</v>
      </c>
      <c r="I21" s="4">
        <f>2/60</f>
        <v>3.3333333333333333E-2</v>
      </c>
      <c r="J21" s="131">
        <f t="shared" si="0"/>
        <v>0.6</v>
      </c>
      <c r="K21" s="14">
        <f t="shared" si="1"/>
        <v>0</v>
      </c>
      <c r="L21" s="2">
        <v>0</v>
      </c>
      <c r="M21" s="1">
        <f t="shared" si="2"/>
        <v>0</v>
      </c>
      <c r="N21" s="4">
        <v>0</v>
      </c>
      <c r="O21" s="26">
        <f t="shared" si="7"/>
        <v>0</v>
      </c>
      <c r="P21" s="30">
        <f t="shared" si="8"/>
        <v>0.6</v>
      </c>
      <c r="Q21" s="32">
        <v>34.07</v>
      </c>
      <c r="R21" s="72">
        <f t="shared" si="6"/>
        <v>20.442</v>
      </c>
    </row>
    <row r="22" spans="1:18" ht="52.5" customHeight="1" thickBot="1" x14ac:dyDescent="0.4">
      <c r="A22" s="330"/>
      <c r="B22" s="53" t="s">
        <v>55</v>
      </c>
      <c r="C22" s="66" t="s">
        <v>52</v>
      </c>
      <c r="D22" s="17"/>
      <c r="E22" s="21">
        <v>2</v>
      </c>
      <c r="F22" s="9">
        <v>2</v>
      </c>
      <c r="G22" s="2">
        <v>1</v>
      </c>
      <c r="H22" s="127">
        <f t="shared" si="4"/>
        <v>2</v>
      </c>
      <c r="I22" s="3">
        <f>60/60</f>
        <v>1</v>
      </c>
      <c r="J22" s="131">
        <f t="shared" si="0"/>
        <v>2</v>
      </c>
      <c r="K22" s="14">
        <f t="shared" si="1"/>
        <v>0</v>
      </c>
      <c r="L22" s="2">
        <v>0</v>
      </c>
      <c r="M22" s="1">
        <f t="shared" si="2"/>
        <v>0</v>
      </c>
      <c r="N22" s="4">
        <v>0</v>
      </c>
      <c r="O22" s="26">
        <f t="shared" si="7"/>
        <v>0</v>
      </c>
      <c r="P22" s="30">
        <f t="shared" si="8"/>
        <v>2</v>
      </c>
      <c r="Q22" s="32">
        <v>41.89</v>
      </c>
      <c r="R22" s="72">
        <f t="shared" si="6"/>
        <v>83.78</v>
      </c>
    </row>
    <row r="23" spans="1:18" ht="52.5" customHeight="1" thickBot="1" x14ac:dyDescent="0.4">
      <c r="A23" s="330"/>
      <c r="B23" s="53" t="s">
        <v>55</v>
      </c>
      <c r="C23" s="66" t="s">
        <v>45</v>
      </c>
      <c r="D23" s="17"/>
      <c r="E23" s="21">
        <v>2</v>
      </c>
      <c r="F23" s="9">
        <v>2</v>
      </c>
      <c r="G23" s="2">
        <v>1</v>
      </c>
      <c r="H23" s="127">
        <f t="shared" ref="H23:H25" si="9">+F23*G23</f>
        <v>2</v>
      </c>
      <c r="I23" s="3">
        <f>60/60</f>
        <v>1</v>
      </c>
      <c r="J23" s="131">
        <f t="shared" ref="J23:J25" si="10">+H23*I23</f>
        <v>2</v>
      </c>
      <c r="K23" s="14">
        <f t="shared" si="1"/>
        <v>0</v>
      </c>
      <c r="L23" s="2">
        <v>0</v>
      </c>
      <c r="M23" s="1">
        <f t="shared" si="2"/>
        <v>0</v>
      </c>
      <c r="N23" s="4">
        <v>0</v>
      </c>
      <c r="O23" s="26">
        <f t="shared" si="7"/>
        <v>0</v>
      </c>
      <c r="P23" s="30">
        <f t="shared" si="8"/>
        <v>2</v>
      </c>
      <c r="Q23" s="32">
        <v>41.89</v>
      </c>
      <c r="R23" s="72">
        <f t="shared" si="6"/>
        <v>83.78</v>
      </c>
    </row>
    <row r="24" spans="1:18" ht="52.5" customHeight="1" thickBot="1" x14ac:dyDescent="0.4">
      <c r="A24" s="330"/>
      <c r="B24" s="53" t="s">
        <v>55</v>
      </c>
      <c r="C24" s="66" t="s">
        <v>83</v>
      </c>
      <c r="D24" s="17"/>
      <c r="E24" s="21">
        <v>2</v>
      </c>
      <c r="F24" s="9">
        <v>2</v>
      </c>
      <c r="G24" s="2">
        <v>1</v>
      </c>
      <c r="H24" s="127">
        <f t="shared" si="9"/>
        <v>2</v>
      </c>
      <c r="I24" s="3">
        <f>240/60</f>
        <v>4</v>
      </c>
      <c r="J24" s="131">
        <f t="shared" si="10"/>
        <v>8</v>
      </c>
      <c r="K24" s="14">
        <f t="shared" si="1"/>
        <v>0</v>
      </c>
      <c r="L24" s="2">
        <v>0</v>
      </c>
      <c r="M24" s="1">
        <f t="shared" si="2"/>
        <v>0</v>
      </c>
      <c r="N24" s="4">
        <v>0</v>
      </c>
      <c r="O24" s="26">
        <f t="shared" si="7"/>
        <v>0</v>
      </c>
      <c r="P24" s="30">
        <f t="shared" si="8"/>
        <v>8</v>
      </c>
      <c r="Q24" s="32">
        <v>41.89</v>
      </c>
      <c r="R24" s="72">
        <f t="shared" si="6"/>
        <v>335.12</v>
      </c>
    </row>
    <row r="25" spans="1:18" ht="52.5" customHeight="1" thickBot="1" x14ac:dyDescent="0.4">
      <c r="A25" s="331"/>
      <c r="B25" s="53" t="s">
        <v>55</v>
      </c>
      <c r="C25" s="54" t="s">
        <v>49</v>
      </c>
      <c r="D25" s="17"/>
      <c r="E25" s="21">
        <v>2</v>
      </c>
      <c r="F25" s="9">
        <v>2</v>
      </c>
      <c r="G25" s="2">
        <v>1</v>
      </c>
      <c r="H25" s="127">
        <f t="shared" si="9"/>
        <v>2</v>
      </c>
      <c r="I25" s="3">
        <f>60/60</f>
        <v>1</v>
      </c>
      <c r="J25" s="131">
        <f t="shared" si="10"/>
        <v>2</v>
      </c>
      <c r="K25" s="14">
        <f t="shared" si="1"/>
        <v>0</v>
      </c>
      <c r="L25" s="2">
        <v>0</v>
      </c>
      <c r="M25" s="1">
        <f t="shared" si="2"/>
        <v>0</v>
      </c>
      <c r="N25" s="4">
        <v>0</v>
      </c>
      <c r="O25" s="26">
        <f t="shared" si="7"/>
        <v>0</v>
      </c>
      <c r="P25" s="30">
        <f t="shared" si="8"/>
        <v>2</v>
      </c>
      <c r="Q25" s="32">
        <v>41.89</v>
      </c>
      <c r="R25" s="72">
        <f t="shared" si="6"/>
        <v>83.78</v>
      </c>
    </row>
    <row r="26" spans="1:18" ht="32.25" customHeight="1" thickBot="1" x14ac:dyDescent="0.4">
      <c r="A26" s="340" t="s">
        <v>18</v>
      </c>
      <c r="B26" s="53" t="s">
        <v>68</v>
      </c>
      <c r="C26" s="66" t="s">
        <v>87</v>
      </c>
      <c r="D26" s="17"/>
      <c r="E26" s="20">
        <v>2</v>
      </c>
      <c r="F26" s="22">
        <v>2</v>
      </c>
      <c r="G26" s="2">
        <v>1</v>
      </c>
      <c r="H26" s="126">
        <f t="shared" ref="H26:H30" si="11">+F26*G26</f>
        <v>2</v>
      </c>
      <c r="I26" s="3">
        <f>60/60</f>
        <v>1</v>
      </c>
      <c r="J26" s="131">
        <f t="shared" si="0"/>
        <v>2</v>
      </c>
      <c r="K26" s="14">
        <f t="shared" si="1"/>
        <v>0</v>
      </c>
      <c r="L26" s="2">
        <v>0</v>
      </c>
      <c r="M26" s="1">
        <f t="shared" si="2"/>
        <v>0</v>
      </c>
      <c r="N26" s="4">
        <v>0</v>
      </c>
      <c r="O26" s="26">
        <f t="shared" si="7"/>
        <v>0</v>
      </c>
      <c r="P26" s="74">
        <f t="shared" si="3"/>
        <v>2</v>
      </c>
      <c r="Q26" s="32">
        <v>21.89</v>
      </c>
      <c r="R26" s="72">
        <f t="shared" ref="R26:R30" si="12">Q26*P26</f>
        <v>43.78</v>
      </c>
    </row>
    <row r="27" spans="1:18" ht="56.25" customHeight="1" thickBot="1" x14ac:dyDescent="0.4">
      <c r="A27" s="341"/>
      <c r="B27" s="53" t="s">
        <v>67</v>
      </c>
      <c r="C27" s="54" t="s">
        <v>111</v>
      </c>
      <c r="D27" s="17"/>
      <c r="E27" s="20">
        <v>12</v>
      </c>
      <c r="F27" s="22">
        <v>12</v>
      </c>
      <c r="G27" s="2">
        <v>1</v>
      </c>
      <c r="H27" s="126">
        <f t="shared" si="11"/>
        <v>12</v>
      </c>
      <c r="I27" s="4">
        <f>3/60</f>
        <v>0.05</v>
      </c>
      <c r="J27" s="131">
        <f t="shared" si="0"/>
        <v>0.60000000000000009</v>
      </c>
      <c r="K27" s="14">
        <f>+E27-F27</f>
        <v>0</v>
      </c>
      <c r="L27" s="2">
        <v>0</v>
      </c>
      <c r="M27" s="1">
        <f t="shared" si="2"/>
        <v>0</v>
      </c>
      <c r="N27" s="4">
        <v>0</v>
      </c>
      <c r="O27" s="26">
        <f t="shared" si="7"/>
        <v>0</v>
      </c>
      <c r="P27" s="73">
        <f t="shared" si="3"/>
        <v>0.60000000000000009</v>
      </c>
      <c r="Q27" s="32">
        <v>21.89</v>
      </c>
      <c r="R27" s="72">
        <f t="shared" si="12"/>
        <v>13.134000000000002</v>
      </c>
    </row>
    <row r="28" spans="1:18" ht="32.25" customHeight="1" thickBot="1" x14ac:dyDescent="0.4">
      <c r="A28" s="341"/>
      <c r="B28" s="53" t="s">
        <v>68</v>
      </c>
      <c r="C28" s="54" t="s">
        <v>110</v>
      </c>
      <c r="D28" s="17"/>
      <c r="E28" s="20">
        <v>36</v>
      </c>
      <c r="F28" s="22">
        <v>36</v>
      </c>
      <c r="G28" s="2">
        <v>1</v>
      </c>
      <c r="H28" s="126">
        <f t="shared" si="11"/>
        <v>36</v>
      </c>
      <c r="I28" s="4">
        <f>60/60</f>
        <v>1</v>
      </c>
      <c r="J28" s="131">
        <f t="shared" si="0"/>
        <v>36</v>
      </c>
      <c r="K28" s="14">
        <f>+E28-F28</f>
        <v>0</v>
      </c>
      <c r="L28" s="2">
        <v>0</v>
      </c>
      <c r="M28" s="1">
        <f t="shared" si="2"/>
        <v>0</v>
      </c>
      <c r="N28" s="4">
        <v>0</v>
      </c>
      <c r="O28" s="26">
        <f t="shared" si="7"/>
        <v>0</v>
      </c>
      <c r="P28" s="74">
        <f t="shared" si="3"/>
        <v>36</v>
      </c>
      <c r="Q28" s="32">
        <v>21.89</v>
      </c>
      <c r="R28" s="72">
        <f t="shared" si="12"/>
        <v>788.04</v>
      </c>
    </row>
    <row r="29" spans="1:18" ht="26.25" customHeight="1" thickBot="1" x14ac:dyDescent="0.4">
      <c r="A29" s="341"/>
      <c r="B29" s="53" t="s">
        <v>68</v>
      </c>
      <c r="C29" s="54" t="s">
        <v>57</v>
      </c>
      <c r="D29" s="17"/>
      <c r="E29" s="20">
        <v>36</v>
      </c>
      <c r="F29" s="22">
        <v>36</v>
      </c>
      <c r="G29" s="2">
        <v>1</v>
      </c>
      <c r="H29" s="126">
        <f t="shared" si="11"/>
        <v>36</v>
      </c>
      <c r="I29" s="4">
        <f>2/60</f>
        <v>3.3333333333333333E-2</v>
      </c>
      <c r="J29" s="131">
        <f t="shared" si="0"/>
        <v>1.2</v>
      </c>
      <c r="K29" s="14">
        <f>+E29-F29</f>
        <v>0</v>
      </c>
      <c r="L29" s="2">
        <v>0</v>
      </c>
      <c r="M29" s="1">
        <f t="shared" si="2"/>
        <v>0</v>
      </c>
      <c r="N29" s="4">
        <v>0</v>
      </c>
      <c r="O29" s="26">
        <f t="shared" si="7"/>
        <v>0</v>
      </c>
      <c r="P29" s="74">
        <f t="shared" si="3"/>
        <v>1.2</v>
      </c>
      <c r="Q29" s="32">
        <v>21.89</v>
      </c>
      <c r="R29" s="72">
        <f t="shared" si="12"/>
        <v>26.268000000000001</v>
      </c>
    </row>
    <row r="30" spans="1:18" ht="21.5" thickBot="1" x14ac:dyDescent="0.4">
      <c r="A30" s="342"/>
      <c r="B30" s="53" t="s">
        <v>68</v>
      </c>
      <c r="C30" s="54" t="s">
        <v>56</v>
      </c>
      <c r="D30" s="58"/>
      <c r="E30" s="59">
        <v>60</v>
      </c>
      <c r="F30" s="60">
        <v>60</v>
      </c>
      <c r="G30" s="61">
        <v>1</v>
      </c>
      <c r="H30" s="129">
        <f t="shared" si="11"/>
        <v>60</v>
      </c>
      <c r="I30" s="63">
        <v>1.5</v>
      </c>
      <c r="J30" s="131">
        <f t="shared" si="0"/>
        <v>90</v>
      </c>
      <c r="K30" s="64">
        <f>+E30-F30</f>
        <v>0</v>
      </c>
      <c r="L30" s="61">
        <v>0</v>
      </c>
      <c r="M30" s="62">
        <f t="shared" si="2"/>
        <v>0</v>
      </c>
      <c r="N30" s="63">
        <v>0</v>
      </c>
      <c r="O30" s="65">
        <f t="shared" si="7"/>
        <v>0</v>
      </c>
      <c r="P30" s="88">
        <f t="shared" si="3"/>
        <v>90</v>
      </c>
      <c r="Q30" s="32">
        <v>21.89</v>
      </c>
      <c r="R30" s="72">
        <f t="shared" si="12"/>
        <v>1970.1000000000001</v>
      </c>
    </row>
    <row r="31" spans="1:18" ht="15.5" thickTop="1" thickBot="1" x14ac:dyDescent="0.4">
      <c r="A31" s="334" t="s">
        <v>72</v>
      </c>
      <c r="B31" s="335"/>
      <c r="C31" s="336"/>
      <c r="D31" s="35"/>
      <c r="E31" s="36">
        <f>2+6+6+1+6+18+2+2+36+24</f>
        <v>103</v>
      </c>
      <c r="F31" s="36">
        <f>2+6+6+1+6+18+2+2+36+24</f>
        <v>103</v>
      </c>
      <c r="G31" s="37">
        <f>H31/F31</f>
        <v>2.7864077669902914</v>
      </c>
      <c r="H31" s="124">
        <f>SUM(H4:H30)</f>
        <v>287</v>
      </c>
      <c r="I31" s="39">
        <f>J31/H31</f>
        <v>0.8797909407665504</v>
      </c>
      <c r="J31" s="128">
        <f>SUM(J4:J30)</f>
        <v>252.49999999999997</v>
      </c>
      <c r="K31" s="41">
        <v>0</v>
      </c>
      <c r="L31" s="76">
        <v>0</v>
      </c>
      <c r="M31" s="38">
        <f>SUM(M4:M30)</f>
        <v>0</v>
      </c>
      <c r="N31" s="42">
        <v>0</v>
      </c>
      <c r="O31" s="89">
        <f>SUM(O4:O30)</f>
        <v>0</v>
      </c>
      <c r="P31" s="79">
        <f t="shared" si="3"/>
        <v>252.49999999999997</v>
      </c>
      <c r="Q31" s="43" t="s">
        <v>17</v>
      </c>
      <c r="R31" s="75">
        <f>SUM(R4:R30)</f>
        <v>8112.6069999999991</v>
      </c>
    </row>
    <row r="32" spans="1:18" ht="39.75" customHeight="1" thickBot="1" x14ac:dyDescent="0.5">
      <c r="A32" s="344" t="s">
        <v>59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6"/>
    </row>
    <row r="33" spans="1:18" ht="21.5" thickBot="1" x14ac:dyDescent="0.4">
      <c r="A33" s="332" t="s">
        <v>58</v>
      </c>
      <c r="B33" s="57" t="s">
        <v>50</v>
      </c>
      <c r="C33" s="54" t="s">
        <v>69</v>
      </c>
      <c r="D33" s="17"/>
      <c r="E33" s="20">
        <v>2</v>
      </c>
      <c r="F33" s="22">
        <v>2</v>
      </c>
      <c r="G33" s="2">
        <v>1</v>
      </c>
      <c r="H33" s="126">
        <f t="shared" ref="H33:H41" si="13">+F33*G33</f>
        <v>2</v>
      </c>
      <c r="I33" s="3">
        <f>60/60</f>
        <v>1</v>
      </c>
      <c r="J33" s="23">
        <f t="shared" ref="J33:J41" si="14">+H33*I33</f>
        <v>2</v>
      </c>
      <c r="K33" s="14">
        <v>0</v>
      </c>
      <c r="L33" s="2">
        <v>0</v>
      </c>
      <c r="M33" s="5">
        <f t="shared" ref="M33:M41" si="15">+K33*L33</f>
        <v>0</v>
      </c>
      <c r="N33" s="4">
        <v>0</v>
      </c>
      <c r="O33" s="26">
        <f t="shared" ref="O33:O41" si="16">M33*N33</f>
        <v>0</v>
      </c>
      <c r="P33" s="74">
        <f t="shared" ref="P33:P41" si="17">+O33+J33</f>
        <v>2</v>
      </c>
      <c r="Q33" s="32">
        <v>34.07</v>
      </c>
      <c r="R33" s="72">
        <f t="shared" ref="R33:R41" si="18">Q33*P33</f>
        <v>68.14</v>
      </c>
    </row>
    <row r="34" spans="1:18" ht="32" thickBot="1" x14ac:dyDescent="0.4">
      <c r="A34" s="333"/>
      <c r="B34" s="57" t="s">
        <v>50</v>
      </c>
      <c r="C34" s="54" t="s">
        <v>112</v>
      </c>
      <c r="D34" s="17"/>
      <c r="E34" s="21">
        <v>6</v>
      </c>
      <c r="F34" s="9">
        <v>6</v>
      </c>
      <c r="G34" s="2">
        <v>1</v>
      </c>
      <c r="H34" s="127">
        <f t="shared" si="13"/>
        <v>6</v>
      </c>
      <c r="I34" s="3">
        <f>3/60</f>
        <v>0.05</v>
      </c>
      <c r="J34" s="67">
        <f t="shared" si="14"/>
        <v>0.30000000000000004</v>
      </c>
      <c r="K34" s="14">
        <f>+E34-F34</f>
        <v>0</v>
      </c>
      <c r="L34" s="2">
        <v>0</v>
      </c>
      <c r="M34" s="5">
        <f t="shared" si="15"/>
        <v>0</v>
      </c>
      <c r="N34" s="4">
        <v>0</v>
      </c>
      <c r="O34" s="26">
        <f t="shared" si="16"/>
        <v>0</v>
      </c>
      <c r="P34" s="73">
        <f t="shared" si="17"/>
        <v>0.30000000000000004</v>
      </c>
      <c r="Q34" s="32">
        <v>34.07</v>
      </c>
      <c r="R34" s="72">
        <f t="shared" si="18"/>
        <v>10.221000000000002</v>
      </c>
    </row>
    <row r="35" spans="1:18" ht="32" thickBot="1" x14ac:dyDescent="0.4">
      <c r="A35" s="333"/>
      <c r="B35" s="133" t="s">
        <v>50</v>
      </c>
      <c r="C35" s="54" t="s">
        <v>107</v>
      </c>
      <c r="D35" s="17"/>
      <c r="E35" s="21">
        <v>18</v>
      </c>
      <c r="F35" s="9">
        <v>18</v>
      </c>
      <c r="G35" s="2">
        <v>1</v>
      </c>
      <c r="H35" s="127">
        <f t="shared" si="13"/>
        <v>18</v>
      </c>
      <c r="I35" s="3">
        <f>60/60</f>
        <v>1</v>
      </c>
      <c r="J35" s="67">
        <f t="shared" si="14"/>
        <v>18</v>
      </c>
      <c r="K35" s="14">
        <f>+E35-F35</f>
        <v>0</v>
      </c>
      <c r="L35" s="2">
        <v>0</v>
      </c>
      <c r="M35" s="5">
        <f t="shared" si="15"/>
        <v>0</v>
      </c>
      <c r="N35" s="4">
        <v>0</v>
      </c>
      <c r="O35" s="26">
        <f t="shared" si="16"/>
        <v>0</v>
      </c>
      <c r="P35" s="74">
        <f t="shared" si="17"/>
        <v>18</v>
      </c>
      <c r="Q35" s="32">
        <v>34.07</v>
      </c>
      <c r="R35" s="72">
        <f t="shared" si="18"/>
        <v>613.26</v>
      </c>
    </row>
    <row r="36" spans="1:18" ht="21.5" thickBot="1" x14ac:dyDescent="0.4">
      <c r="A36" s="333"/>
      <c r="B36" s="133" t="s">
        <v>50</v>
      </c>
      <c r="C36" s="54" t="s">
        <v>108</v>
      </c>
      <c r="D36" s="17"/>
      <c r="E36" s="21">
        <v>18</v>
      </c>
      <c r="F36" s="9">
        <v>18</v>
      </c>
      <c r="G36" s="2">
        <v>1</v>
      </c>
      <c r="H36" s="127">
        <f t="shared" si="13"/>
        <v>18</v>
      </c>
      <c r="I36" s="4">
        <f>2/60</f>
        <v>3.3333333333333333E-2</v>
      </c>
      <c r="J36" s="67">
        <f t="shared" si="14"/>
        <v>0.6</v>
      </c>
      <c r="K36" s="14">
        <f>+E36-F36</f>
        <v>0</v>
      </c>
      <c r="L36" s="2">
        <v>0</v>
      </c>
      <c r="M36" s="5">
        <f t="shared" si="15"/>
        <v>0</v>
      </c>
      <c r="N36" s="4">
        <v>0</v>
      </c>
      <c r="O36" s="26">
        <f t="shared" si="16"/>
        <v>0</v>
      </c>
      <c r="P36" s="73">
        <f t="shared" si="17"/>
        <v>0.6</v>
      </c>
      <c r="Q36" s="32">
        <v>34.07</v>
      </c>
      <c r="R36" s="72">
        <f t="shared" si="18"/>
        <v>20.442</v>
      </c>
    </row>
    <row r="37" spans="1:18" ht="31.5" customHeight="1" thickBot="1" x14ac:dyDescent="0.4">
      <c r="A37" s="333"/>
      <c r="B37" s="132" t="s">
        <v>84</v>
      </c>
      <c r="C37" s="54" t="s">
        <v>70</v>
      </c>
      <c r="D37" s="58"/>
      <c r="E37" s="59">
        <v>1</v>
      </c>
      <c r="F37" s="60">
        <v>1</v>
      </c>
      <c r="G37" s="61">
        <v>1</v>
      </c>
      <c r="H37" s="129">
        <f t="shared" si="13"/>
        <v>1</v>
      </c>
      <c r="I37" s="63">
        <f>60/60</f>
        <v>1</v>
      </c>
      <c r="J37" s="67">
        <f t="shared" si="14"/>
        <v>1</v>
      </c>
      <c r="K37" s="64">
        <v>0</v>
      </c>
      <c r="L37" s="61">
        <v>0</v>
      </c>
      <c r="M37" s="5">
        <f t="shared" si="15"/>
        <v>0</v>
      </c>
      <c r="N37" s="63">
        <v>0</v>
      </c>
      <c r="O37" s="26">
        <f t="shared" si="16"/>
        <v>0</v>
      </c>
      <c r="P37" s="74">
        <f t="shared" si="17"/>
        <v>1</v>
      </c>
      <c r="Q37" s="32">
        <v>41.89</v>
      </c>
      <c r="R37" s="72">
        <f t="shared" si="18"/>
        <v>41.89</v>
      </c>
    </row>
    <row r="38" spans="1:18" ht="39" customHeight="1" thickBot="1" x14ac:dyDescent="0.4">
      <c r="A38" s="333"/>
      <c r="B38" s="132" t="s">
        <v>84</v>
      </c>
      <c r="C38" s="66" t="s">
        <v>52</v>
      </c>
      <c r="D38" s="58"/>
      <c r="E38" s="21">
        <v>2</v>
      </c>
      <c r="F38" s="9">
        <v>2</v>
      </c>
      <c r="G38" s="2">
        <v>1</v>
      </c>
      <c r="H38" s="127">
        <f t="shared" si="13"/>
        <v>2</v>
      </c>
      <c r="I38" s="3">
        <f>60/60</f>
        <v>1</v>
      </c>
      <c r="J38" s="67">
        <f t="shared" si="14"/>
        <v>2</v>
      </c>
      <c r="K38" s="64">
        <v>0</v>
      </c>
      <c r="L38" s="61">
        <v>0</v>
      </c>
      <c r="M38" s="5">
        <f t="shared" si="15"/>
        <v>0</v>
      </c>
      <c r="N38" s="63">
        <v>0</v>
      </c>
      <c r="O38" s="26">
        <f t="shared" si="16"/>
        <v>0</v>
      </c>
      <c r="P38" s="74">
        <f t="shared" si="17"/>
        <v>2</v>
      </c>
      <c r="Q38" s="32">
        <v>41.89</v>
      </c>
      <c r="R38" s="72">
        <f t="shared" si="18"/>
        <v>83.78</v>
      </c>
    </row>
    <row r="39" spans="1:18" ht="21.5" thickBot="1" x14ac:dyDescent="0.4">
      <c r="A39" s="333"/>
      <c r="B39" s="132" t="s">
        <v>84</v>
      </c>
      <c r="C39" s="66" t="s">
        <v>45</v>
      </c>
      <c r="D39" s="58"/>
      <c r="E39" s="21">
        <v>2</v>
      </c>
      <c r="F39" s="9">
        <v>2</v>
      </c>
      <c r="G39" s="2">
        <v>1</v>
      </c>
      <c r="H39" s="127">
        <f t="shared" si="13"/>
        <v>2</v>
      </c>
      <c r="I39" s="3">
        <f>60/60</f>
        <v>1</v>
      </c>
      <c r="J39" s="67">
        <f t="shared" si="14"/>
        <v>2</v>
      </c>
      <c r="K39" s="64">
        <v>0</v>
      </c>
      <c r="L39" s="61">
        <v>0</v>
      </c>
      <c r="M39" s="5">
        <f t="shared" si="15"/>
        <v>0</v>
      </c>
      <c r="N39" s="63">
        <v>0</v>
      </c>
      <c r="O39" s="26">
        <f t="shared" si="16"/>
        <v>0</v>
      </c>
      <c r="P39" s="74">
        <f t="shared" si="17"/>
        <v>2</v>
      </c>
      <c r="Q39" s="32">
        <v>41.89</v>
      </c>
      <c r="R39" s="72">
        <f t="shared" si="18"/>
        <v>83.78</v>
      </c>
    </row>
    <row r="40" spans="1:18" ht="21.5" thickBot="1" x14ac:dyDescent="0.4">
      <c r="A40" s="333"/>
      <c r="B40" s="132" t="s">
        <v>84</v>
      </c>
      <c r="C40" s="66" t="s">
        <v>83</v>
      </c>
      <c r="D40" s="58"/>
      <c r="E40" s="21">
        <v>2</v>
      </c>
      <c r="F40" s="9">
        <v>2</v>
      </c>
      <c r="G40" s="2">
        <v>1</v>
      </c>
      <c r="H40" s="127">
        <f t="shared" si="13"/>
        <v>2</v>
      </c>
      <c r="I40" s="3">
        <f>240/60</f>
        <v>4</v>
      </c>
      <c r="J40" s="67">
        <f t="shared" si="14"/>
        <v>8</v>
      </c>
      <c r="K40" s="64">
        <v>0</v>
      </c>
      <c r="L40" s="61">
        <v>0</v>
      </c>
      <c r="M40" s="5">
        <f t="shared" si="15"/>
        <v>0</v>
      </c>
      <c r="N40" s="63">
        <v>0</v>
      </c>
      <c r="O40" s="26">
        <f t="shared" si="16"/>
        <v>0</v>
      </c>
      <c r="P40" s="74">
        <f t="shared" si="17"/>
        <v>8</v>
      </c>
      <c r="Q40" s="32">
        <v>41.89</v>
      </c>
      <c r="R40" s="72">
        <f t="shared" si="18"/>
        <v>335.12</v>
      </c>
    </row>
    <row r="41" spans="1:18" ht="21.5" thickBot="1" x14ac:dyDescent="0.4">
      <c r="A41" s="333"/>
      <c r="B41" s="132" t="s">
        <v>84</v>
      </c>
      <c r="C41" s="54" t="s">
        <v>49</v>
      </c>
      <c r="D41" s="58"/>
      <c r="E41" s="21">
        <v>1</v>
      </c>
      <c r="F41" s="9">
        <v>1</v>
      </c>
      <c r="G41" s="2">
        <v>1</v>
      </c>
      <c r="H41" s="127">
        <f t="shared" si="13"/>
        <v>1</v>
      </c>
      <c r="I41" s="3">
        <f>60/60</f>
        <v>1</v>
      </c>
      <c r="J41" s="67">
        <f t="shared" si="14"/>
        <v>1</v>
      </c>
      <c r="K41" s="5">
        <v>0</v>
      </c>
      <c r="L41" s="77">
        <v>0</v>
      </c>
      <c r="M41" s="5">
        <f t="shared" si="15"/>
        <v>0</v>
      </c>
      <c r="N41" s="5"/>
      <c r="O41" s="5">
        <f t="shared" si="16"/>
        <v>0</v>
      </c>
      <c r="P41" s="74">
        <f t="shared" si="17"/>
        <v>1</v>
      </c>
      <c r="Q41" s="32">
        <v>41.89</v>
      </c>
      <c r="R41" s="72">
        <f t="shared" si="18"/>
        <v>41.89</v>
      </c>
    </row>
    <row r="42" spans="1:18" ht="15.5" thickTop="1" thickBot="1" x14ac:dyDescent="0.4">
      <c r="A42" s="334" t="s">
        <v>61</v>
      </c>
      <c r="B42" s="335"/>
      <c r="C42" s="336"/>
      <c r="D42" s="35"/>
      <c r="E42" s="36">
        <f>2+18+1+2</f>
        <v>23</v>
      </c>
      <c r="F42" s="36">
        <f>2+18+1+2</f>
        <v>23</v>
      </c>
      <c r="G42" s="37">
        <f>H42/F42</f>
        <v>2.2608695652173911</v>
      </c>
      <c r="H42" s="124">
        <f>SUM(H33:H41)</f>
        <v>52</v>
      </c>
      <c r="I42" s="39">
        <f>J42/H42</f>
        <v>0.67115384615384621</v>
      </c>
      <c r="J42" s="122">
        <f>SUM(J33:J41)</f>
        <v>34.900000000000006</v>
      </c>
      <c r="K42" s="41">
        <f>K34</f>
        <v>0</v>
      </c>
      <c r="L42" s="76">
        <v>0</v>
      </c>
      <c r="M42" s="38">
        <f>SUM(M16:M41)</f>
        <v>0</v>
      </c>
      <c r="N42" s="42">
        <v>0</v>
      </c>
      <c r="O42" s="89">
        <v>0</v>
      </c>
      <c r="P42" s="79">
        <f t="shared" ref="P42:P50" si="19">+O42+J42</f>
        <v>34.900000000000006</v>
      </c>
      <c r="Q42" s="43" t="s">
        <v>17</v>
      </c>
      <c r="R42" s="75">
        <f>SUM(R33:R41)</f>
        <v>1298.5229999999999</v>
      </c>
    </row>
    <row r="43" spans="1:18" ht="31.5" customHeight="1" thickBot="1" x14ac:dyDescent="0.5">
      <c r="A43" s="344" t="s">
        <v>62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</row>
    <row r="44" spans="1:18" ht="32" thickBot="1" x14ac:dyDescent="0.4">
      <c r="A44" s="333" t="s">
        <v>88</v>
      </c>
      <c r="B44" s="57" t="s">
        <v>50</v>
      </c>
      <c r="C44" s="54" t="s">
        <v>113</v>
      </c>
      <c r="D44" s="17"/>
      <c r="E44" s="21">
        <v>6</v>
      </c>
      <c r="F44" s="9">
        <v>6</v>
      </c>
      <c r="G44" s="2">
        <v>1</v>
      </c>
      <c r="H44" s="125">
        <f t="shared" ref="H44:H46" si="20">+F44*G44</f>
        <v>6</v>
      </c>
      <c r="I44" s="3">
        <f>3/60</f>
        <v>0.05</v>
      </c>
      <c r="J44" s="67">
        <f t="shared" ref="J44:J50" si="21">+H44*I44</f>
        <v>0.30000000000000004</v>
      </c>
      <c r="K44" s="14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6">
        <f t="shared" ref="O44:O46" si="23">M44*N44</f>
        <v>0</v>
      </c>
      <c r="P44" s="73">
        <f t="shared" si="19"/>
        <v>0.30000000000000004</v>
      </c>
      <c r="Q44" s="32">
        <v>34.07</v>
      </c>
      <c r="R44" s="72">
        <f t="shared" ref="R44:R50" si="24">Q44*P44</f>
        <v>10.221000000000002</v>
      </c>
    </row>
    <row r="45" spans="1:18" ht="32" thickBot="1" x14ac:dyDescent="0.4">
      <c r="A45" s="333"/>
      <c r="B45" s="57" t="s">
        <v>50</v>
      </c>
      <c r="C45" s="54" t="s">
        <v>107</v>
      </c>
      <c r="D45" s="17"/>
      <c r="E45" s="21">
        <v>18</v>
      </c>
      <c r="F45" s="9">
        <v>18</v>
      </c>
      <c r="G45" s="2">
        <v>1</v>
      </c>
      <c r="H45" s="125">
        <f t="shared" si="20"/>
        <v>18</v>
      </c>
      <c r="I45" s="3">
        <f>60/60</f>
        <v>1</v>
      </c>
      <c r="J45" s="67">
        <f t="shared" si="21"/>
        <v>18</v>
      </c>
      <c r="K45" s="14">
        <f>+E45-F45</f>
        <v>0</v>
      </c>
      <c r="L45" s="2">
        <v>0</v>
      </c>
      <c r="M45" s="5">
        <f t="shared" si="22"/>
        <v>0</v>
      </c>
      <c r="N45" s="4">
        <v>0</v>
      </c>
      <c r="O45" s="26">
        <f t="shared" si="23"/>
        <v>0</v>
      </c>
      <c r="P45" s="74">
        <f t="shared" si="19"/>
        <v>18</v>
      </c>
      <c r="Q45" s="32">
        <v>34.07</v>
      </c>
      <c r="R45" s="72">
        <f t="shared" si="24"/>
        <v>613.26</v>
      </c>
    </row>
    <row r="46" spans="1:18" ht="15" thickBot="1" x14ac:dyDescent="0.4">
      <c r="A46" s="333"/>
      <c r="B46" s="133" t="s">
        <v>50</v>
      </c>
      <c r="C46" s="54" t="s">
        <v>51</v>
      </c>
      <c r="D46" s="17"/>
      <c r="E46" s="21">
        <v>18</v>
      </c>
      <c r="F46" s="9">
        <v>18</v>
      </c>
      <c r="G46" s="2">
        <v>1</v>
      </c>
      <c r="H46" s="125">
        <f t="shared" si="20"/>
        <v>18</v>
      </c>
      <c r="I46" s="4">
        <f>2/60</f>
        <v>3.3333333333333333E-2</v>
      </c>
      <c r="J46" s="67">
        <f t="shared" si="21"/>
        <v>0.6</v>
      </c>
      <c r="K46" s="14">
        <f>+E46-F46</f>
        <v>0</v>
      </c>
      <c r="L46" s="2">
        <v>0</v>
      </c>
      <c r="M46" s="5">
        <f t="shared" si="22"/>
        <v>0</v>
      </c>
      <c r="N46" s="4">
        <v>0</v>
      </c>
      <c r="O46" s="26">
        <f t="shared" si="23"/>
        <v>0</v>
      </c>
      <c r="P46" s="73">
        <f t="shared" si="19"/>
        <v>0.6</v>
      </c>
      <c r="Q46" s="32">
        <v>34.07</v>
      </c>
      <c r="R46" s="72">
        <f t="shared" si="24"/>
        <v>20.442</v>
      </c>
    </row>
    <row r="47" spans="1:18" ht="21.5" thickBot="1" x14ac:dyDescent="0.4">
      <c r="A47" s="333"/>
      <c r="B47" s="132" t="s">
        <v>85</v>
      </c>
      <c r="C47" s="66" t="s">
        <v>52</v>
      </c>
      <c r="D47" s="58"/>
      <c r="E47" s="21">
        <v>2</v>
      </c>
      <c r="F47" s="9">
        <v>2</v>
      </c>
      <c r="G47" s="2">
        <v>1</v>
      </c>
      <c r="H47" s="125">
        <f t="shared" ref="H47:H50" si="25">+F47*G47</f>
        <v>2</v>
      </c>
      <c r="I47" s="3">
        <f>60/60</f>
        <v>1</v>
      </c>
      <c r="J47" s="67">
        <f t="shared" si="21"/>
        <v>2</v>
      </c>
      <c r="K47" s="64">
        <v>0</v>
      </c>
      <c r="L47" s="61">
        <v>0</v>
      </c>
      <c r="M47" s="62">
        <v>0</v>
      </c>
      <c r="N47" s="63">
        <v>0</v>
      </c>
      <c r="O47" s="65">
        <v>0</v>
      </c>
      <c r="P47" s="74">
        <f t="shared" si="19"/>
        <v>2</v>
      </c>
      <c r="Q47" s="32">
        <v>41.89</v>
      </c>
      <c r="R47" s="72">
        <f t="shared" si="24"/>
        <v>83.78</v>
      </c>
    </row>
    <row r="48" spans="1:18" ht="21.5" thickBot="1" x14ac:dyDescent="0.4">
      <c r="A48" s="333"/>
      <c r="B48" s="132" t="s">
        <v>85</v>
      </c>
      <c r="C48" s="66" t="s">
        <v>45</v>
      </c>
      <c r="D48" s="58"/>
      <c r="E48" s="21">
        <v>2</v>
      </c>
      <c r="F48" s="9">
        <v>2</v>
      </c>
      <c r="G48" s="2">
        <v>1</v>
      </c>
      <c r="H48" s="125">
        <f t="shared" si="25"/>
        <v>2</v>
      </c>
      <c r="I48" s="3">
        <f>60/60</f>
        <v>1</v>
      </c>
      <c r="J48" s="67">
        <f t="shared" si="21"/>
        <v>2</v>
      </c>
      <c r="K48" s="64">
        <v>0</v>
      </c>
      <c r="L48" s="61">
        <v>0</v>
      </c>
      <c r="M48" s="62">
        <v>0</v>
      </c>
      <c r="N48" s="63">
        <v>0</v>
      </c>
      <c r="O48" s="65">
        <v>0</v>
      </c>
      <c r="P48" s="74">
        <f t="shared" si="19"/>
        <v>2</v>
      </c>
      <c r="Q48" s="32">
        <v>41.89</v>
      </c>
      <c r="R48" s="72">
        <f t="shared" si="24"/>
        <v>83.78</v>
      </c>
    </row>
    <row r="49" spans="1:18" ht="21.5" thickBot="1" x14ac:dyDescent="0.4">
      <c r="A49" s="333"/>
      <c r="B49" s="132" t="s">
        <v>85</v>
      </c>
      <c r="C49" s="66" t="s">
        <v>48</v>
      </c>
      <c r="D49" s="58"/>
      <c r="E49" s="21">
        <v>2</v>
      </c>
      <c r="F49" s="9">
        <v>2</v>
      </c>
      <c r="G49" s="2">
        <v>1</v>
      </c>
      <c r="H49" s="125">
        <f t="shared" si="25"/>
        <v>2</v>
      </c>
      <c r="I49" s="3">
        <f>240/60</f>
        <v>4</v>
      </c>
      <c r="J49" s="67">
        <f t="shared" si="21"/>
        <v>8</v>
      </c>
      <c r="K49" s="64">
        <v>0</v>
      </c>
      <c r="L49" s="61">
        <v>0</v>
      </c>
      <c r="M49" s="62">
        <v>0</v>
      </c>
      <c r="N49" s="63">
        <v>0</v>
      </c>
      <c r="O49" s="65">
        <v>0</v>
      </c>
      <c r="P49" s="74">
        <f t="shared" si="19"/>
        <v>8</v>
      </c>
      <c r="Q49" s="32">
        <v>41.89</v>
      </c>
      <c r="R49" s="72">
        <f t="shared" si="24"/>
        <v>335.12</v>
      </c>
    </row>
    <row r="50" spans="1:18" ht="21.5" thickBot="1" x14ac:dyDescent="0.4">
      <c r="A50" s="333"/>
      <c r="B50" s="132" t="s">
        <v>85</v>
      </c>
      <c r="C50" s="54" t="s">
        <v>49</v>
      </c>
      <c r="D50" s="58"/>
      <c r="E50" s="21">
        <v>1</v>
      </c>
      <c r="F50" s="9">
        <v>1</v>
      </c>
      <c r="G50" s="2">
        <v>1</v>
      </c>
      <c r="H50" s="125">
        <f t="shared" si="25"/>
        <v>1</v>
      </c>
      <c r="I50" s="3">
        <f>60/60</f>
        <v>1</v>
      </c>
      <c r="J50" s="67">
        <f t="shared" si="21"/>
        <v>1</v>
      </c>
      <c r="K50" s="64">
        <v>0</v>
      </c>
      <c r="L50" s="61">
        <v>0</v>
      </c>
      <c r="M50" s="62">
        <v>0</v>
      </c>
      <c r="N50" s="63">
        <v>0</v>
      </c>
      <c r="O50" s="65">
        <v>0</v>
      </c>
      <c r="P50" s="74">
        <f t="shared" si="19"/>
        <v>1</v>
      </c>
      <c r="Q50" s="32">
        <v>41.89</v>
      </c>
      <c r="R50" s="72">
        <f t="shared" si="24"/>
        <v>41.89</v>
      </c>
    </row>
    <row r="51" spans="1:18" ht="15.5" thickTop="1" thickBot="1" x14ac:dyDescent="0.4">
      <c r="A51" s="334" t="s">
        <v>60</v>
      </c>
      <c r="B51" s="335"/>
      <c r="C51" s="336"/>
      <c r="D51" s="35"/>
      <c r="E51" s="36">
        <f>18+2</f>
        <v>20</v>
      </c>
      <c r="F51" s="36">
        <f>18+2</f>
        <v>20</v>
      </c>
      <c r="G51" s="37">
        <f>H51/F51</f>
        <v>2.4500000000000002</v>
      </c>
      <c r="H51" s="128">
        <f>SUM(H44:H50)</f>
        <v>49</v>
      </c>
      <c r="I51" s="42">
        <f>J51/H51</f>
        <v>0.65102040816326534</v>
      </c>
      <c r="J51" s="122">
        <f>SUM(J44:J50)</f>
        <v>31.900000000000002</v>
      </c>
      <c r="K51" s="41">
        <v>0</v>
      </c>
      <c r="L51" s="76">
        <v>0</v>
      </c>
      <c r="M51" s="38">
        <f>SUM(M44:M50)</f>
        <v>0</v>
      </c>
      <c r="N51" s="42">
        <v>0</v>
      </c>
      <c r="O51" s="40">
        <f>SUM(O44:O50)</f>
        <v>0</v>
      </c>
      <c r="P51" s="79">
        <f t="shared" ref="P51" si="26">+O51+J51</f>
        <v>31.900000000000002</v>
      </c>
      <c r="Q51" s="43" t="s">
        <v>17</v>
      </c>
      <c r="R51" s="75">
        <f>SUM(R44:R50)</f>
        <v>1188.4930000000002</v>
      </c>
    </row>
    <row r="52" spans="1:18" ht="15" thickBot="1" x14ac:dyDescent="0.4">
      <c r="A52" s="44"/>
      <c r="B52" s="45" t="s">
        <v>0</v>
      </c>
      <c r="C52" s="46"/>
      <c r="D52" s="50"/>
      <c r="E52" s="51">
        <f>E31+E42+E51</f>
        <v>146</v>
      </c>
      <c r="F52" s="51">
        <f>F31+F42+F51</f>
        <v>146</v>
      </c>
      <c r="G52" s="47">
        <f>+H52/F52</f>
        <v>2.6575342465753424</v>
      </c>
      <c r="H52" s="130">
        <f>H31+H42+H51</f>
        <v>388</v>
      </c>
      <c r="I52" s="47">
        <f>+J52/H52</f>
        <v>0.82293814432989676</v>
      </c>
      <c r="J52" s="123">
        <f>J31+J42+J51</f>
        <v>319.29999999999995</v>
      </c>
      <c r="K52" s="52">
        <v>0</v>
      </c>
      <c r="L52" s="48">
        <v>0</v>
      </c>
      <c r="M52" s="48">
        <f>SUM(M11:M51)</f>
        <v>0</v>
      </c>
      <c r="N52" s="48">
        <v>0</v>
      </c>
      <c r="O52" s="51">
        <f>O31+O42+O51</f>
        <v>0</v>
      </c>
      <c r="P52" s="51">
        <f>P31+P42+P51</f>
        <v>319.29999999999995</v>
      </c>
      <c r="Q52" s="49"/>
      <c r="R52" s="80">
        <f>R31+R42+R51</f>
        <v>10599.623</v>
      </c>
    </row>
    <row r="53" spans="1:18" x14ac:dyDescent="0.35">
      <c r="P53" s="78">
        <f>J52+O52</f>
        <v>319.29999999999995</v>
      </c>
    </row>
    <row r="54" spans="1:18" ht="17.25" customHeight="1" x14ac:dyDescent="0.35">
      <c r="A54" s="343" t="s">
        <v>77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</row>
    <row r="55" spans="1:18" ht="14.25" customHeight="1" x14ac:dyDescent="0.35">
      <c r="A55" t="s">
        <v>76</v>
      </c>
    </row>
    <row r="56" spans="1:18" ht="15.75" customHeight="1" x14ac:dyDescent="0.35">
      <c r="A56" t="s">
        <v>75</v>
      </c>
    </row>
    <row r="57" spans="1:18" x14ac:dyDescent="0.35">
      <c r="A57" t="s">
        <v>74</v>
      </c>
    </row>
    <row r="58" spans="1:18" x14ac:dyDescent="0.35">
      <c r="A58" t="s">
        <v>73</v>
      </c>
    </row>
    <row r="62" spans="1:18" ht="15.75" customHeight="1" x14ac:dyDescent="0.35"/>
  </sheetData>
  <mergeCells count="13">
    <mergeCell ref="A44:A50"/>
    <mergeCell ref="A51:C51"/>
    <mergeCell ref="A54:R54"/>
    <mergeCell ref="A31:C31"/>
    <mergeCell ref="A32:R32"/>
    <mergeCell ref="A43:R43"/>
    <mergeCell ref="F1:J1"/>
    <mergeCell ref="K1:O1"/>
    <mergeCell ref="A4:A25"/>
    <mergeCell ref="A33:A41"/>
    <mergeCell ref="A42:C42"/>
    <mergeCell ref="A3:R3"/>
    <mergeCell ref="A26:A30"/>
  </mergeCells>
  <hyperlinks>
    <hyperlink ref="A54" r:id="rId1" display="http://www.bls.gov/oes/current/oes_nat.htm"/>
  </hyperlinks>
  <pageMargins left="0.7" right="0.7" top="0.75" bottom="0.75" header="0.3" footer="0.3"/>
  <pageSetup scale="52" fitToHeight="0" orientation="landscape" r:id="rId2"/>
  <headerFooter>
    <oddHeader>&amp;A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/>
  </sheetViews>
  <sheetFormatPr defaultColWidth="9.1796875" defaultRowHeight="14.5" x14ac:dyDescent="0.35"/>
  <cols>
    <col min="1" max="1" width="29.453125" customWidth="1"/>
    <col min="2" max="2" width="12.81640625" hidden="1" customWidth="1"/>
    <col min="3" max="3" width="12.453125" customWidth="1"/>
    <col min="4" max="4" width="14.453125" customWidth="1"/>
    <col min="5" max="5" width="10.81640625" customWidth="1"/>
    <col min="6" max="6" width="14.1796875" customWidth="1"/>
    <col min="8" max="14" width="9.1796875" hidden="1" customWidth="1"/>
  </cols>
  <sheetData>
    <row r="1" spans="1:14" ht="53" thickBot="1" x14ac:dyDescent="0.4">
      <c r="A1" s="11" t="s">
        <v>96</v>
      </c>
      <c r="B1" s="19" t="s">
        <v>5</v>
      </c>
      <c r="C1" s="90" t="s">
        <v>92</v>
      </c>
      <c r="D1" s="11" t="s">
        <v>93</v>
      </c>
      <c r="E1" s="11" t="s">
        <v>8</v>
      </c>
      <c r="F1" s="11" t="s">
        <v>94</v>
      </c>
      <c r="G1" s="91" t="s">
        <v>95</v>
      </c>
    </row>
    <row r="2" spans="1:14" ht="38.25" customHeight="1" thickBot="1" x14ac:dyDescent="0.5">
      <c r="A2" s="83"/>
      <c r="B2" s="83"/>
      <c r="C2" s="83"/>
      <c r="D2" s="83"/>
      <c r="E2" s="83"/>
      <c r="F2" s="83"/>
      <c r="G2" s="83"/>
    </row>
    <row r="3" spans="1:14" ht="50.25" customHeight="1" thickBot="1" x14ac:dyDescent="0.4">
      <c r="A3" s="66" t="s">
        <v>66</v>
      </c>
      <c r="B3" s="20">
        <v>2</v>
      </c>
      <c r="C3" s="22">
        <v>2</v>
      </c>
      <c r="D3" s="2">
        <v>1</v>
      </c>
      <c r="E3" s="5">
        <f>C3*D3</f>
        <v>2</v>
      </c>
      <c r="F3" s="3">
        <f>60/60</f>
        <v>1</v>
      </c>
      <c r="G3" s="67">
        <f>E3*F3</f>
        <v>2</v>
      </c>
    </row>
    <row r="4" spans="1:14" ht="43.5" customHeight="1" thickBot="1" x14ac:dyDescent="0.4">
      <c r="A4" s="66" t="s">
        <v>66</v>
      </c>
      <c r="B4" s="21">
        <v>6</v>
      </c>
      <c r="C4" s="9">
        <v>6</v>
      </c>
      <c r="D4" s="2">
        <v>1</v>
      </c>
      <c r="E4" s="1">
        <f t="shared" ref="E4:E10" si="0">+C4*D4</f>
        <v>6</v>
      </c>
      <c r="F4" s="3">
        <f>3/60</f>
        <v>0.05</v>
      </c>
      <c r="G4" s="24">
        <f t="shared" ref="G4:G33" si="1">+E4*F4</f>
        <v>0.30000000000000004</v>
      </c>
    </row>
    <row r="5" spans="1:14" ht="43.5" customHeight="1" thickBot="1" x14ac:dyDescent="0.4">
      <c r="A5" s="66" t="s">
        <v>66</v>
      </c>
      <c r="B5" s="21">
        <v>6</v>
      </c>
      <c r="C5" s="9">
        <v>6</v>
      </c>
      <c r="D5" s="2">
        <v>1</v>
      </c>
      <c r="E5" s="1">
        <f t="shared" si="0"/>
        <v>6</v>
      </c>
      <c r="F5" s="4">
        <f>5/60</f>
        <v>8.3333333333333329E-2</v>
      </c>
      <c r="G5" s="24">
        <f t="shared" si="1"/>
        <v>0.5</v>
      </c>
    </row>
    <row r="6" spans="1:14" ht="36.75" customHeight="1" thickBot="1" x14ac:dyDescent="0.4">
      <c r="A6" s="66" t="s">
        <v>66</v>
      </c>
      <c r="B6" s="21">
        <v>6</v>
      </c>
      <c r="C6" s="9">
        <v>6</v>
      </c>
      <c r="D6" s="2">
        <v>1</v>
      </c>
      <c r="E6" s="1">
        <f t="shared" si="0"/>
        <v>6</v>
      </c>
      <c r="F6" s="3">
        <f>3/60</f>
        <v>0.05</v>
      </c>
      <c r="G6" s="24">
        <f t="shared" si="1"/>
        <v>0.30000000000000004</v>
      </c>
    </row>
    <row r="7" spans="1:14" ht="46.5" customHeight="1" thickBot="1" x14ac:dyDescent="0.4">
      <c r="A7" s="66" t="s">
        <v>66</v>
      </c>
      <c r="B7" s="21">
        <v>6</v>
      </c>
      <c r="C7" s="9">
        <v>6</v>
      </c>
      <c r="D7" s="2">
        <v>1</v>
      </c>
      <c r="E7" s="1">
        <f t="shared" si="0"/>
        <v>6</v>
      </c>
      <c r="F7" s="3">
        <f>30/60</f>
        <v>0.5</v>
      </c>
      <c r="G7" s="24">
        <f t="shared" si="1"/>
        <v>3</v>
      </c>
    </row>
    <row r="8" spans="1:14" ht="56.25" customHeight="1" thickBot="1" x14ac:dyDescent="0.4">
      <c r="A8" s="66" t="s">
        <v>66</v>
      </c>
      <c r="B8" s="21">
        <v>12</v>
      </c>
      <c r="C8" s="9">
        <v>6</v>
      </c>
      <c r="D8" s="2">
        <v>1</v>
      </c>
      <c r="E8" s="1">
        <f t="shared" si="0"/>
        <v>6</v>
      </c>
      <c r="F8" s="3">
        <f>3/60</f>
        <v>0.05</v>
      </c>
      <c r="G8" s="24">
        <f t="shared" si="1"/>
        <v>0.30000000000000004</v>
      </c>
    </row>
    <row r="9" spans="1:14" ht="32.25" customHeight="1" thickBot="1" x14ac:dyDescent="0.4">
      <c r="A9" s="66" t="s">
        <v>66</v>
      </c>
      <c r="B9" s="21">
        <v>12</v>
      </c>
      <c r="C9" s="9">
        <v>12</v>
      </c>
      <c r="D9" s="2">
        <v>1</v>
      </c>
      <c r="E9" s="1">
        <f t="shared" si="0"/>
        <v>12</v>
      </c>
      <c r="F9" s="3">
        <f>60/60</f>
        <v>1</v>
      </c>
      <c r="G9" s="24">
        <f t="shared" si="1"/>
        <v>12</v>
      </c>
    </row>
    <row r="10" spans="1:14" ht="28.5" customHeight="1" thickBot="1" x14ac:dyDescent="0.4">
      <c r="A10" s="66" t="s">
        <v>66</v>
      </c>
      <c r="B10" s="21">
        <v>12</v>
      </c>
      <c r="C10" s="9">
        <v>12</v>
      </c>
      <c r="D10" s="2">
        <v>1</v>
      </c>
      <c r="E10" s="1">
        <f t="shared" si="0"/>
        <v>12</v>
      </c>
      <c r="F10" s="4">
        <f>2/60</f>
        <v>3.3333333333333333E-2</v>
      </c>
      <c r="G10" s="24">
        <f t="shared" si="1"/>
        <v>0.4</v>
      </c>
    </row>
    <row r="11" spans="1:14" ht="28.5" customHeight="1" thickBot="1" x14ac:dyDescent="0.4">
      <c r="A11" s="92" t="s">
        <v>97</v>
      </c>
      <c r="B11" s="21"/>
      <c r="C11" s="95">
        <v>14</v>
      </c>
      <c r="D11" s="96">
        <v>1</v>
      </c>
      <c r="E11" s="98">
        <f>SUM(E3:E10)</f>
        <v>56</v>
      </c>
      <c r="F11" s="100">
        <f>G11/E11</f>
        <v>0.33571428571428569</v>
      </c>
      <c r="G11" s="105">
        <f>SUM(G3:G10)</f>
        <v>18.799999999999997</v>
      </c>
    </row>
    <row r="12" spans="1:14" ht="28.5" customHeight="1" thickBot="1" x14ac:dyDescent="0.4">
      <c r="A12" s="53" t="s">
        <v>78</v>
      </c>
      <c r="B12" s="21">
        <v>1</v>
      </c>
      <c r="C12" s="9">
        <v>1</v>
      </c>
      <c r="D12" s="2">
        <v>1</v>
      </c>
      <c r="E12" s="1">
        <f t="shared" ref="E12:E18" si="2">+C12*D12</f>
        <v>1</v>
      </c>
      <c r="F12" s="3">
        <f>60/60</f>
        <v>1</v>
      </c>
      <c r="G12" s="24">
        <f t="shared" si="1"/>
        <v>1</v>
      </c>
      <c r="H12" s="2">
        <v>0</v>
      </c>
      <c r="I12" s="1" t="e">
        <f>+#REF!*H12</f>
        <v>#REF!</v>
      </c>
      <c r="J12" s="4">
        <v>0</v>
      </c>
      <c r="K12" s="26" t="e">
        <f t="shared" ref="K12:K18" si="3">I12*J12</f>
        <v>#REF!</v>
      </c>
      <c r="L12" s="30" t="e">
        <f>+K12+#REF!</f>
        <v>#REF!</v>
      </c>
      <c r="M12" s="32">
        <v>41.89</v>
      </c>
      <c r="N12" s="72" t="e">
        <f t="shared" ref="N12:N18" si="4">M12*L12</f>
        <v>#REF!</v>
      </c>
    </row>
    <row r="13" spans="1:14" ht="54" customHeight="1" thickBot="1" x14ac:dyDescent="0.4">
      <c r="A13" s="53" t="s">
        <v>79</v>
      </c>
      <c r="B13" s="21">
        <v>6</v>
      </c>
      <c r="C13" s="9">
        <v>6</v>
      </c>
      <c r="D13" s="2">
        <v>1</v>
      </c>
      <c r="E13" s="1">
        <f t="shared" si="2"/>
        <v>6</v>
      </c>
      <c r="F13" s="3">
        <f>60/60</f>
        <v>1</v>
      </c>
      <c r="G13" s="24">
        <f t="shared" si="1"/>
        <v>6</v>
      </c>
      <c r="H13" s="2">
        <v>0</v>
      </c>
      <c r="I13" s="1" t="e">
        <f>+#REF!*H13</f>
        <v>#REF!</v>
      </c>
      <c r="J13" s="4">
        <v>0</v>
      </c>
      <c r="K13" s="26" t="e">
        <f t="shared" si="3"/>
        <v>#REF!</v>
      </c>
      <c r="L13" s="30" t="e">
        <f>+K13+#REF!</f>
        <v>#REF!</v>
      </c>
      <c r="M13" s="32">
        <v>41.89</v>
      </c>
      <c r="N13" s="72" t="e">
        <f t="shared" si="4"/>
        <v>#REF!</v>
      </c>
    </row>
    <row r="14" spans="1:14" ht="45.75" customHeight="1" thickBot="1" x14ac:dyDescent="0.4">
      <c r="A14" s="53" t="s">
        <v>78</v>
      </c>
      <c r="B14" s="21">
        <v>6</v>
      </c>
      <c r="C14" s="9">
        <v>6</v>
      </c>
      <c r="D14" s="2">
        <v>1</v>
      </c>
      <c r="E14" s="1">
        <f t="shared" si="2"/>
        <v>6</v>
      </c>
      <c r="F14" s="3">
        <f>60/60</f>
        <v>1</v>
      </c>
      <c r="G14" s="24">
        <f t="shared" si="1"/>
        <v>6</v>
      </c>
      <c r="H14" s="2">
        <v>0</v>
      </c>
      <c r="I14" s="1" t="e">
        <f>+#REF!*H14</f>
        <v>#REF!</v>
      </c>
      <c r="J14" s="4">
        <v>0</v>
      </c>
      <c r="K14" s="26" t="e">
        <f t="shared" si="3"/>
        <v>#REF!</v>
      </c>
      <c r="L14" s="30" t="e">
        <f>+K14+#REF!</f>
        <v>#REF!</v>
      </c>
      <c r="M14" s="32">
        <v>41.89</v>
      </c>
      <c r="N14" s="72" t="e">
        <f t="shared" si="4"/>
        <v>#REF!</v>
      </c>
    </row>
    <row r="15" spans="1:14" ht="42.75" customHeight="1" thickBot="1" x14ac:dyDescent="0.4">
      <c r="A15" s="53" t="s">
        <v>78</v>
      </c>
      <c r="B15" s="21">
        <v>6</v>
      </c>
      <c r="C15" s="9">
        <v>6</v>
      </c>
      <c r="D15" s="2">
        <v>1</v>
      </c>
      <c r="E15" s="1">
        <f t="shared" si="2"/>
        <v>6</v>
      </c>
      <c r="F15" s="3">
        <f>240/60</f>
        <v>4</v>
      </c>
      <c r="G15" s="24">
        <f t="shared" si="1"/>
        <v>24</v>
      </c>
      <c r="H15" s="2">
        <v>0</v>
      </c>
      <c r="I15" s="1" t="e">
        <f>+#REF!*H15</f>
        <v>#REF!</v>
      </c>
      <c r="J15" s="4">
        <v>0</v>
      </c>
      <c r="K15" s="26" t="e">
        <f t="shared" si="3"/>
        <v>#REF!</v>
      </c>
      <c r="L15" s="74" t="e">
        <f>+K15+#REF!</f>
        <v>#REF!</v>
      </c>
      <c r="M15" s="32">
        <v>41.89</v>
      </c>
      <c r="N15" s="72" t="e">
        <f t="shared" si="4"/>
        <v>#REF!</v>
      </c>
    </row>
    <row r="16" spans="1:14" ht="45" customHeight="1" thickBot="1" x14ac:dyDescent="0.4">
      <c r="A16" s="53" t="s">
        <v>78</v>
      </c>
      <c r="B16" s="21">
        <v>6</v>
      </c>
      <c r="C16" s="9">
        <v>6</v>
      </c>
      <c r="D16" s="2">
        <v>1</v>
      </c>
      <c r="E16" s="1">
        <f t="shared" si="2"/>
        <v>6</v>
      </c>
      <c r="F16" s="3">
        <f>60/60</f>
        <v>1</v>
      </c>
      <c r="G16" s="24">
        <f t="shared" si="1"/>
        <v>6</v>
      </c>
      <c r="H16" s="2">
        <v>0</v>
      </c>
      <c r="I16" s="1" t="e">
        <f>+#REF!*H16</f>
        <v>#REF!</v>
      </c>
      <c r="J16" s="4">
        <v>0</v>
      </c>
      <c r="K16" s="26" t="e">
        <f t="shared" si="3"/>
        <v>#REF!</v>
      </c>
      <c r="L16" s="30" t="e">
        <f>+K16+#REF!</f>
        <v>#REF!</v>
      </c>
      <c r="M16" s="32">
        <v>41.89</v>
      </c>
      <c r="N16" s="72" t="e">
        <f t="shared" si="4"/>
        <v>#REF!</v>
      </c>
    </row>
    <row r="17" spans="1:14" ht="43.5" customHeight="1" thickBot="1" x14ac:dyDescent="0.4">
      <c r="A17" s="53" t="s">
        <v>78</v>
      </c>
      <c r="B17" s="21">
        <v>6</v>
      </c>
      <c r="C17" s="9">
        <v>6</v>
      </c>
      <c r="D17" s="2">
        <v>1</v>
      </c>
      <c r="E17" s="1">
        <f t="shared" si="2"/>
        <v>6</v>
      </c>
      <c r="F17" s="3">
        <f>240/60</f>
        <v>4</v>
      </c>
      <c r="G17" s="24">
        <f t="shared" si="1"/>
        <v>24</v>
      </c>
      <c r="H17" s="2">
        <v>0</v>
      </c>
      <c r="I17" s="1" t="e">
        <f>+#REF!*H17</f>
        <v>#REF!</v>
      </c>
      <c r="J17" s="4">
        <v>0</v>
      </c>
      <c r="K17" s="26" t="e">
        <f t="shared" si="3"/>
        <v>#REF!</v>
      </c>
      <c r="L17" s="30" t="e">
        <f>+K17+#REF!</f>
        <v>#REF!</v>
      </c>
      <c r="M17" s="32">
        <v>41.89</v>
      </c>
      <c r="N17" s="72" t="e">
        <f t="shared" si="4"/>
        <v>#REF!</v>
      </c>
    </row>
    <row r="18" spans="1:14" ht="52.5" customHeight="1" thickBot="1" x14ac:dyDescent="0.4">
      <c r="A18" s="53" t="s">
        <v>78</v>
      </c>
      <c r="B18" s="21">
        <v>4</v>
      </c>
      <c r="C18" s="9">
        <v>4</v>
      </c>
      <c r="D18" s="2">
        <v>1</v>
      </c>
      <c r="E18" s="1">
        <f t="shared" si="2"/>
        <v>4</v>
      </c>
      <c r="F18" s="3">
        <f>60/60</f>
        <v>1</v>
      </c>
      <c r="G18" s="24">
        <f t="shared" si="1"/>
        <v>4</v>
      </c>
      <c r="H18" s="2">
        <v>0</v>
      </c>
      <c r="I18" s="1" t="e">
        <f>+#REF!*H18</f>
        <v>#REF!</v>
      </c>
      <c r="J18" s="4">
        <v>0</v>
      </c>
      <c r="K18" s="26" t="e">
        <f t="shared" si="3"/>
        <v>#REF!</v>
      </c>
      <c r="L18" s="30" t="e">
        <f>+K18+#REF!</f>
        <v>#REF!</v>
      </c>
      <c r="M18" s="32">
        <v>41.89</v>
      </c>
      <c r="N18" s="72" t="e">
        <f t="shared" si="4"/>
        <v>#REF!</v>
      </c>
    </row>
    <row r="19" spans="1:14" ht="52.5" customHeight="1" thickBot="1" x14ac:dyDescent="0.4">
      <c r="A19" s="93" t="s">
        <v>98</v>
      </c>
      <c r="B19" s="94"/>
      <c r="C19" s="95">
        <v>7</v>
      </c>
      <c r="D19" s="96">
        <v>1</v>
      </c>
      <c r="E19" s="98">
        <f>SUM(E12:E18)</f>
        <v>35</v>
      </c>
      <c r="F19" s="100">
        <f>G19/E19</f>
        <v>2.0285714285714285</v>
      </c>
      <c r="G19" s="105">
        <f>SUM(G12:G18)</f>
        <v>71</v>
      </c>
    </row>
    <row r="20" spans="1:14" ht="69.75" customHeight="1" thickBot="1" x14ac:dyDescent="0.4">
      <c r="A20" s="57" t="s">
        <v>54</v>
      </c>
      <c r="B20" s="21">
        <v>18</v>
      </c>
      <c r="C20" s="9">
        <v>6</v>
      </c>
      <c r="D20" s="2">
        <v>1</v>
      </c>
      <c r="E20" s="1">
        <f t="shared" ref="E20:E26" si="5">+C20*D20</f>
        <v>6</v>
      </c>
      <c r="F20" s="3">
        <f>3/60</f>
        <v>0.05</v>
      </c>
      <c r="G20" s="24">
        <f t="shared" si="1"/>
        <v>0.30000000000000004</v>
      </c>
    </row>
    <row r="21" spans="1:14" ht="52.5" customHeight="1" thickBot="1" x14ac:dyDescent="0.4">
      <c r="A21" s="57" t="s">
        <v>54</v>
      </c>
      <c r="B21" s="21">
        <v>18</v>
      </c>
      <c r="C21" s="9">
        <v>18</v>
      </c>
      <c r="D21" s="2">
        <v>1</v>
      </c>
      <c r="E21" s="1">
        <f t="shared" si="5"/>
        <v>18</v>
      </c>
      <c r="F21" s="3">
        <f>60/60</f>
        <v>1</v>
      </c>
      <c r="G21" s="24">
        <f t="shared" si="1"/>
        <v>18</v>
      </c>
    </row>
    <row r="22" spans="1:14" ht="52.5" customHeight="1" thickBot="1" x14ac:dyDescent="0.4">
      <c r="A22" s="57" t="s">
        <v>54</v>
      </c>
      <c r="B22" s="21">
        <v>18</v>
      </c>
      <c r="C22" s="9">
        <v>18</v>
      </c>
      <c r="D22" s="2">
        <v>1</v>
      </c>
      <c r="E22" s="1">
        <f t="shared" si="5"/>
        <v>18</v>
      </c>
      <c r="F22" s="4">
        <f>2/60</f>
        <v>3.3333333333333333E-2</v>
      </c>
      <c r="G22" s="24">
        <f t="shared" si="1"/>
        <v>0.6</v>
      </c>
    </row>
    <row r="23" spans="1:14" ht="52.5" customHeight="1" thickBot="1" x14ac:dyDescent="0.4">
      <c r="A23" s="81" t="s">
        <v>55</v>
      </c>
      <c r="B23" s="21">
        <v>2</v>
      </c>
      <c r="C23" s="9">
        <v>2</v>
      </c>
      <c r="D23" s="2">
        <v>1</v>
      </c>
      <c r="E23" s="1">
        <f t="shared" si="5"/>
        <v>2</v>
      </c>
      <c r="F23" s="3">
        <f>60/60</f>
        <v>1</v>
      </c>
      <c r="G23" s="24">
        <f t="shared" si="1"/>
        <v>2</v>
      </c>
    </row>
    <row r="24" spans="1:14" ht="52.5" customHeight="1" thickBot="1" x14ac:dyDescent="0.4">
      <c r="A24" s="81" t="s">
        <v>55</v>
      </c>
      <c r="B24" s="21">
        <v>2</v>
      </c>
      <c r="C24" s="9">
        <v>2</v>
      </c>
      <c r="D24" s="2">
        <v>1</v>
      </c>
      <c r="E24" s="1">
        <f t="shared" si="5"/>
        <v>2</v>
      </c>
      <c r="F24" s="3">
        <f>60/60</f>
        <v>1</v>
      </c>
      <c r="G24" s="24">
        <f t="shared" si="1"/>
        <v>2</v>
      </c>
    </row>
    <row r="25" spans="1:14" ht="52.5" customHeight="1" thickBot="1" x14ac:dyDescent="0.4">
      <c r="A25" s="81" t="s">
        <v>55</v>
      </c>
      <c r="B25" s="21">
        <v>2</v>
      </c>
      <c r="C25" s="9">
        <v>2</v>
      </c>
      <c r="D25" s="2">
        <v>1</v>
      </c>
      <c r="E25" s="1">
        <f t="shared" si="5"/>
        <v>2</v>
      </c>
      <c r="F25" s="3">
        <f>240/60</f>
        <v>4</v>
      </c>
      <c r="G25" s="24">
        <f t="shared" si="1"/>
        <v>8</v>
      </c>
    </row>
    <row r="26" spans="1:14" ht="52.5" customHeight="1" thickBot="1" x14ac:dyDescent="0.4">
      <c r="A26" s="81" t="s">
        <v>55</v>
      </c>
      <c r="B26" s="21">
        <v>2</v>
      </c>
      <c r="C26" s="9">
        <v>2</v>
      </c>
      <c r="D26" s="2">
        <v>1</v>
      </c>
      <c r="E26" s="1">
        <f t="shared" si="5"/>
        <v>2</v>
      </c>
      <c r="F26" s="3">
        <f>60/60</f>
        <v>1</v>
      </c>
      <c r="G26" s="24">
        <f t="shared" si="1"/>
        <v>2</v>
      </c>
    </row>
    <row r="27" spans="1:14" ht="52.5" customHeight="1" thickBot="1" x14ac:dyDescent="0.4">
      <c r="A27" s="99" t="s">
        <v>99</v>
      </c>
      <c r="B27" s="94"/>
      <c r="C27" s="95">
        <v>20</v>
      </c>
      <c r="D27" s="96">
        <v>1</v>
      </c>
      <c r="E27" s="97">
        <f>SUM(E20:E26)</f>
        <v>50</v>
      </c>
      <c r="F27" s="100">
        <f>G27/E27</f>
        <v>0.65800000000000014</v>
      </c>
      <c r="G27" s="116">
        <f>SUM(G20:G26)</f>
        <v>32.900000000000006</v>
      </c>
    </row>
    <row r="28" spans="1:14" ht="32.25" customHeight="1" thickBot="1" x14ac:dyDescent="0.4">
      <c r="A28" s="53" t="s">
        <v>68</v>
      </c>
      <c r="B28" s="20">
        <v>2</v>
      </c>
      <c r="C28" s="22">
        <v>2</v>
      </c>
      <c r="D28" s="2">
        <v>1</v>
      </c>
      <c r="E28" s="5">
        <f t="shared" ref="E28:E33" si="6">+C28*D28</f>
        <v>2</v>
      </c>
      <c r="F28" s="3">
        <f>60/60</f>
        <v>1</v>
      </c>
      <c r="G28" s="71">
        <f t="shared" si="1"/>
        <v>2</v>
      </c>
    </row>
    <row r="29" spans="1:14" ht="56.25" customHeight="1" thickBot="1" x14ac:dyDescent="0.4">
      <c r="A29" s="53" t="s">
        <v>67</v>
      </c>
      <c r="B29" s="20">
        <v>36</v>
      </c>
      <c r="C29" s="22">
        <v>12</v>
      </c>
      <c r="D29" s="2">
        <v>1</v>
      </c>
      <c r="E29" s="5">
        <f t="shared" si="6"/>
        <v>12</v>
      </c>
      <c r="F29" s="4">
        <f>3/60</f>
        <v>0.05</v>
      </c>
      <c r="G29" s="24">
        <f t="shared" si="1"/>
        <v>0.60000000000000009</v>
      </c>
    </row>
    <row r="30" spans="1:14" ht="32.25" customHeight="1" thickBot="1" x14ac:dyDescent="0.4">
      <c r="A30" s="53" t="s">
        <v>68</v>
      </c>
      <c r="B30" s="20">
        <v>36</v>
      </c>
      <c r="C30" s="22">
        <v>36</v>
      </c>
      <c r="D30" s="2">
        <v>1</v>
      </c>
      <c r="E30" s="5">
        <f t="shared" si="6"/>
        <v>36</v>
      </c>
      <c r="F30" s="4">
        <f>60/60</f>
        <v>1</v>
      </c>
      <c r="G30" s="23">
        <f t="shared" si="1"/>
        <v>36</v>
      </c>
    </row>
    <row r="31" spans="1:14" ht="26.25" customHeight="1" thickBot="1" x14ac:dyDescent="0.4">
      <c r="A31" s="53" t="s">
        <v>68</v>
      </c>
      <c r="B31" s="20">
        <v>36</v>
      </c>
      <c r="C31" s="22">
        <v>36</v>
      </c>
      <c r="D31" s="2">
        <v>1</v>
      </c>
      <c r="E31" s="5">
        <f t="shared" si="6"/>
        <v>36</v>
      </c>
      <c r="F31" s="4">
        <f>2/60</f>
        <v>3.3333333333333333E-2</v>
      </c>
      <c r="G31" s="23">
        <f t="shared" si="1"/>
        <v>1.2</v>
      </c>
    </row>
    <row r="32" spans="1:14" ht="15" thickBot="1" x14ac:dyDescent="0.4">
      <c r="A32" s="53" t="s">
        <v>68</v>
      </c>
      <c r="B32" s="59">
        <v>60</v>
      </c>
      <c r="C32" s="60">
        <v>60</v>
      </c>
      <c r="D32" s="61">
        <v>1</v>
      </c>
      <c r="E32" s="62">
        <f t="shared" si="6"/>
        <v>60</v>
      </c>
      <c r="F32" s="63">
        <f>3/60</f>
        <v>0.05</v>
      </c>
      <c r="G32" s="23">
        <f t="shared" si="1"/>
        <v>3</v>
      </c>
    </row>
    <row r="33" spans="1:7" ht="15" thickBot="1" x14ac:dyDescent="0.4">
      <c r="A33" s="53" t="s">
        <v>68</v>
      </c>
      <c r="B33" s="59">
        <v>60</v>
      </c>
      <c r="C33" s="60">
        <v>60</v>
      </c>
      <c r="D33" s="61">
        <v>1</v>
      </c>
      <c r="E33" s="62">
        <f t="shared" si="6"/>
        <v>60</v>
      </c>
      <c r="F33" s="63">
        <v>1.5</v>
      </c>
      <c r="G33" s="23">
        <f t="shared" si="1"/>
        <v>90</v>
      </c>
    </row>
    <row r="34" spans="1:7" ht="15" thickBot="1" x14ac:dyDescent="0.4">
      <c r="A34" s="101" t="s">
        <v>100</v>
      </c>
      <c r="B34" s="102"/>
      <c r="C34" s="102">
        <f>62</f>
        <v>62</v>
      </c>
      <c r="D34" s="103">
        <v>1</v>
      </c>
      <c r="E34" s="104">
        <f>SUM(E28:E33)</f>
        <v>206</v>
      </c>
      <c r="F34" s="100">
        <f>G34/E34</f>
        <v>0.64466019417475728</v>
      </c>
      <c r="G34" s="117">
        <f>SUM(G28:G33)</f>
        <v>132.80000000000001</v>
      </c>
    </row>
    <row r="35" spans="1:7" ht="15.5" thickTop="1" thickBot="1" x14ac:dyDescent="0.4">
      <c r="A35" s="108" t="s">
        <v>103</v>
      </c>
      <c r="B35" s="102">
        <f>2+6+6+1+6+18+2+2+36+24</f>
        <v>103</v>
      </c>
      <c r="C35" s="102">
        <f>C11+C19+C27+C34</f>
        <v>103</v>
      </c>
      <c r="D35" s="115">
        <v>1</v>
      </c>
      <c r="E35" s="102">
        <f>E11+E19+E27+E34</f>
        <v>347</v>
      </c>
      <c r="F35" s="110">
        <f>G35/E35</f>
        <v>0.73631123919308361</v>
      </c>
      <c r="G35" s="102">
        <f>G11+G19+G27+G34</f>
        <v>255.5</v>
      </c>
    </row>
    <row r="36" spans="1:7" ht="39.75" customHeight="1" thickBot="1" x14ac:dyDescent="0.5">
      <c r="A36" s="84"/>
      <c r="B36" s="84"/>
      <c r="C36" s="84"/>
      <c r="D36" s="84"/>
      <c r="E36" s="84"/>
      <c r="F36" s="84"/>
      <c r="G36" s="84"/>
    </row>
    <row r="37" spans="1:7" ht="23.25" customHeight="1" thickBot="1" x14ac:dyDescent="0.4">
      <c r="A37" s="57" t="s">
        <v>50</v>
      </c>
      <c r="B37" s="20">
        <v>2</v>
      </c>
      <c r="C37" s="22">
        <v>2</v>
      </c>
      <c r="D37" s="2">
        <v>1</v>
      </c>
      <c r="E37" s="5">
        <f t="shared" ref="E37:E45" si="7">+C37*D37</f>
        <v>2</v>
      </c>
      <c r="F37" s="3">
        <f>60/60</f>
        <v>1</v>
      </c>
      <c r="G37" s="23">
        <f t="shared" ref="G37:G45" si="8">+E37*F37</f>
        <v>2</v>
      </c>
    </row>
    <row r="38" spans="1:7" ht="15" thickBot="1" x14ac:dyDescent="0.4">
      <c r="A38" s="57" t="s">
        <v>50</v>
      </c>
      <c r="B38" s="21">
        <v>18</v>
      </c>
      <c r="C38" s="9">
        <v>18</v>
      </c>
      <c r="D38" s="2">
        <v>1</v>
      </c>
      <c r="E38" s="1">
        <f t="shared" si="7"/>
        <v>18</v>
      </c>
      <c r="F38" s="3">
        <f>3/60</f>
        <v>0.05</v>
      </c>
      <c r="G38" s="24">
        <f t="shared" si="8"/>
        <v>0.9</v>
      </c>
    </row>
    <row r="39" spans="1:7" ht="15" thickBot="1" x14ac:dyDescent="0.4">
      <c r="A39" s="57" t="s">
        <v>50</v>
      </c>
      <c r="B39" s="21">
        <v>18</v>
      </c>
      <c r="C39" s="9">
        <v>18</v>
      </c>
      <c r="D39" s="2">
        <v>1</v>
      </c>
      <c r="E39" s="1">
        <f t="shared" si="7"/>
        <v>18</v>
      </c>
      <c r="F39" s="3">
        <f>60/60</f>
        <v>1</v>
      </c>
      <c r="G39" s="24">
        <f t="shared" si="8"/>
        <v>18</v>
      </c>
    </row>
    <row r="40" spans="1:7" ht="15" thickBot="1" x14ac:dyDescent="0.4">
      <c r="A40" s="57" t="s">
        <v>50</v>
      </c>
      <c r="B40" s="21">
        <v>18</v>
      </c>
      <c r="C40" s="9">
        <v>18</v>
      </c>
      <c r="D40" s="2">
        <v>1</v>
      </c>
      <c r="E40" s="1">
        <f t="shared" si="7"/>
        <v>18</v>
      </c>
      <c r="F40" s="4">
        <f>2/60</f>
        <v>3.3333333333333333E-2</v>
      </c>
      <c r="G40" s="24">
        <f t="shared" si="8"/>
        <v>0.6</v>
      </c>
    </row>
    <row r="41" spans="1:7" ht="31.5" customHeight="1" thickBot="1" x14ac:dyDescent="0.4">
      <c r="A41" s="82" t="s">
        <v>84</v>
      </c>
      <c r="B41" s="59">
        <v>1</v>
      </c>
      <c r="C41" s="60">
        <v>1</v>
      </c>
      <c r="D41" s="61">
        <v>1</v>
      </c>
      <c r="E41" s="62">
        <f t="shared" si="7"/>
        <v>1</v>
      </c>
      <c r="F41" s="63">
        <f>120/60</f>
        <v>2</v>
      </c>
      <c r="G41" s="23">
        <f t="shared" si="8"/>
        <v>2</v>
      </c>
    </row>
    <row r="42" spans="1:7" ht="39" customHeight="1" thickBot="1" x14ac:dyDescent="0.4">
      <c r="A42" s="82" t="s">
        <v>84</v>
      </c>
      <c r="B42" s="21">
        <v>2</v>
      </c>
      <c r="C42" s="9">
        <v>2</v>
      </c>
      <c r="D42" s="2">
        <v>1</v>
      </c>
      <c r="E42" s="1">
        <f t="shared" si="7"/>
        <v>2</v>
      </c>
      <c r="F42" s="3">
        <f>60/60</f>
        <v>1</v>
      </c>
      <c r="G42" s="24">
        <f t="shared" si="8"/>
        <v>2</v>
      </c>
    </row>
    <row r="43" spans="1:7" ht="15" thickBot="1" x14ac:dyDescent="0.4">
      <c r="A43" s="82" t="s">
        <v>84</v>
      </c>
      <c r="B43" s="21">
        <v>2</v>
      </c>
      <c r="C43" s="9">
        <v>2</v>
      </c>
      <c r="D43" s="2">
        <v>1</v>
      </c>
      <c r="E43" s="1">
        <f t="shared" si="7"/>
        <v>2</v>
      </c>
      <c r="F43" s="3">
        <f>30/60</f>
        <v>0.5</v>
      </c>
      <c r="G43" s="24">
        <f t="shared" si="8"/>
        <v>1</v>
      </c>
    </row>
    <row r="44" spans="1:7" ht="15" thickBot="1" x14ac:dyDescent="0.4">
      <c r="A44" s="82" t="s">
        <v>84</v>
      </c>
      <c r="B44" s="21">
        <v>2</v>
      </c>
      <c r="C44" s="9">
        <v>2</v>
      </c>
      <c r="D44" s="2">
        <v>1</v>
      </c>
      <c r="E44" s="1">
        <f t="shared" si="7"/>
        <v>2</v>
      </c>
      <c r="F44" s="3">
        <f>180/60</f>
        <v>3</v>
      </c>
      <c r="G44" s="24">
        <f t="shared" si="8"/>
        <v>6</v>
      </c>
    </row>
    <row r="45" spans="1:7" ht="15" thickBot="1" x14ac:dyDescent="0.4">
      <c r="A45" s="82" t="s">
        <v>84</v>
      </c>
      <c r="B45" s="21">
        <v>1</v>
      </c>
      <c r="C45" s="9">
        <v>1</v>
      </c>
      <c r="D45" s="2">
        <v>1</v>
      </c>
      <c r="E45" s="1">
        <f t="shared" si="7"/>
        <v>1</v>
      </c>
      <c r="F45" s="3">
        <f>60/60</f>
        <v>1</v>
      </c>
      <c r="G45" s="71">
        <f t="shared" si="8"/>
        <v>1</v>
      </c>
    </row>
    <row r="46" spans="1:7" ht="15" thickBot="1" x14ac:dyDescent="0.4">
      <c r="A46" s="101" t="s">
        <v>101</v>
      </c>
      <c r="B46" s="106"/>
      <c r="C46" s="106">
        <v>23</v>
      </c>
      <c r="D46" s="115">
        <v>1</v>
      </c>
      <c r="E46" s="107">
        <f>SUM(E37:E45)</f>
        <v>64</v>
      </c>
      <c r="F46" s="100">
        <f>G46/E46</f>
        <v>0.5234375</v>
      </c>
      <c r="G46" s="118">
        <f>SUM(G37:G45)</f>
        <v>33.5</v>
      </c>
    </row>
    <row r="47" spans="1:7" ht="31.5" customHeight="1" thickBot="1" x14ac:dyDescent="0.5">
      <c r="A47" s="84"/>
      <c r="B47" s="84"/>
      <c r="C47" s="84"/>
      <c r="D47" s="84"/>
      <c r="E47" s="84"/>
      <c r="F47" s="84"/>
      <c r="G47" s="84"/>
    </row>
    <row r="48" spans="1:7" ht="15" thickBot="1" x14ac:dyDescent="0.4">
      <c r="A48" s="57" t="s">
        <v>50</v>
      </c>
      <c r="B48" s="21">
        <v>18</v>
      </c>
      <c r="C48" s="9">
        <v>18</v>
      </c>
      <c r="D48" s="2">
        <v>1</v>
      </c>
      <c r="E48" s="1">
        <f t="shared" ref="E48:E54" si="9">+C48*D48</f>
        <v>18</v>
      </c>
      <c r="F48" s="3">
        <f>3/60</f>
        <v>0.05</v>
      </c>
      <c r="G48" s="67">
        <f t="shared" ref="G48:G54" si="10">+E48*F48</f>
        <v>0.9</v>
      </c>
    </row>
    <row r="49" spans="1:7" ht="15" thickBot="1" x14ac:dyDescent="0.4">
      <c r="A49" s="57" t="s">
        <v>50</v>
      </c>
      <c r="B49" s="21">
        <v>18</v>
      </c>
      <c r="C49" s="9">
        <v>18</v>
      </c>
      <c r="D49" s="2">
        <v>1</v>
      </c>
      <c r="E49" s="1">
        <f t="shared" si="9"/>
        <v>18</v>
      </c>
      <c r="F49" s="3">
        <f>60/60</f>
        <v>1</v>
      </c>
      <c r="G49" s="23">
        <f t="shared" si="10"/>
        <v>18</v>
      </c>
    </row>
    <row r="50" spans="1:7" ht="15" thickBot="1" x14ac:dyDescent="0.4">
      <c r="A50" s="57" t="s">
        <v>50</v>
      </c>
      <c r="B50" s="21">
        <v>18</v>
      </c>
      <c r="C50" s="9">
        <v>18</v>
      </c>
      <c r="D50" s="2">
        <v>1</v>
      </c>
      <c r="E50" s="1">
        <f t="shared" si="9"/>
        <v>18</v>
      </c>
      <c r="F50" s="4">
        <f>2/60</f>
        <v>3.3333333333333333E-2</v>
      </c>
      <c r="G50" s="67">
        <f t="shared" si="10"/>
        <v>0.6</v>
      </c>
    </row>
    <row r="51" spans="1:7" ht="21.5" thickBot="1" x14ac:dyDescent="0.4">
      <c r="A51" s="82" t="s">
        <v>85</v>
      </c>
      <c r="B51" s="21">
        <v>2</v>
      </c>
      <c r="C51" s="9">
        <v>2</v>
      </c>
      <c r="D51" s="2">
        <v>1</v>
      </c>
      <c r="E51" s="1">
        <f t="shared" si="9"/>
        <v>2</v>
      </c>
      <c r="F51" s="3">
        <f>60/60</f>
        <v>1</v>
      </c>
      <c r="G51" s="23">
        <f t="shared" si="10"/>
        <v>2</v>
      </c>
    </row>
    <row r="52" spans="1:7" ht="21.5" thickBot="1" x14ac:dyDescent="0.4">
      <c r="A52" s="82" t="s">
        <v>85</v>
      </c>
      <c r="B52" s="21">
        <v>2</v>
      </c>
      <c r="C52" s="9">
        <v>2</v>
      </c>
      <c r="D52" s="2">
        <v>1</v>
      </c>
      <c r="E52" s="1">
        <f t="shared" si="9"/>
        <v>2</v>
      </c>
      <c r="F52" s="3">
        <f>30/60</f>
        <v>0.5</v>
      </c>
      <c r="G52" s="23">
        <f t="shared" si="10"/>
        <v>1</v>
      </c>
    </row>
    <row r="53" spans="1:7" ht="21.5" thickBot="1" x14ac:dyDescent="0.4">
      <c r="A53" s="82" t="s">
        <v>85</v>
      </c>
      <c r="B53" s="21">
        <v>2</v>
      </c>
      <c r="C53" s="9">
        <v>2</v>
      </c>
      <c r="D53" s="2">
        <v>1</v>
      </c>
      <c r="E53" s="1">
        <f t="shared" si="9"/>
        <v>2</v>
      </c>
      <c r="F53" s="3">
        <f>180/60</f>
        <v>3</v>
      </c>
      <c r="G53" s="23">
        <f t="shared" si="10"/>
        <v>6</v>
      </c>
    </row>
    <row r="54" spans="1:7" ht="21.5" thickBot="1" x14ac:dyDescent="0.4">
      <c r="A54" s="82" t="s">
        <v>85</v>
      </c>
      <c r="B54" s="21">
        <v>1</v>
      </c>
      <c r="C54" s="9">
        <v>1</v>
      </c>
      <c r="D54" s="2">
        <v>1</v>
      </c>
      <c r="E54" s="1">
        <f t="shared" si="9"/>
        <v>1</v>
      </c>
      <c r="F54" s="3">
        <f>60/60</f>
        <v>1</v>
      </c>
      <c r="G54" s="23">
        <f t="shared" si="10"/>
        <v>1</v>
      </c>
    </row>
    <row r="55" spans="1:7" ht="15.5" thickTop="1" thickBot="1" x14ac:dyDescent="0.4">
      <c r="A55" s="108" t="s">
        <v>102</v>
      </c>
      <c r="B55" s="102">
        <f>18+2</f>
        <v>20</v>
      </c>
      <c r="C55" s="102">
        <f>18+2</f>
        <v>20</v>
      </c>
      <c r="D55" s="115">
        <v>1</v>
      </c>
      <c r="E55" s="104">
        <f>SUM(E48:E54)</f>
        <v>61</v>
      </c>
      <c r="F55" s="109">
        <f>G55/E55</f>
        <v>0.48360655737704916</v>
      </c>
      <c r="G55" s="119">
        <f>SUM(G48:G54)</f>
        <v>29.5</v>
      </c>
    </row>
    <row r="56" spans="1:7" ht="15" thickBot="1" x14ac:dyDescent="0.4">
      <c r="A56" s="111" t="s">
        <v>104</v>
      </c>
      <c r="B56" s="112" t="e">
        <f>B35+#REF!+B55</f>
        <v>#REF!</v>
      </c>
      <c r="C56" s="112">
        <f>C35+C46+C55</f>
        <v>146</v>
      </c>
      <c r="D56" s="113">
        <f>+E56/C56</f>
        <v>3.2328767123287672</v>
      </c>
      <c r="E56" s="112">
        <f>E35+E46+E55</f>
        <v>472</v>
      </c>
      <c r="F56" s="114">
        <f>+G56/E56</f>
        <v>0.67478813559322037</v>
      </c>
      <c r="G56" s="120">
        <f>G35+G46+G55</f>
        <v>318.5</v>
      </c>
    </row>
    <row r="58" spans="1:7" ht="17.25" customHeight="1" x14ac:dyDescent="0.35">
      <c r="A58" s="343"/>
      <c r="B58" s="343"/>
      <c r="C58" s="343"/>
      <c r="D58" s="343"/>
      <c r="E58" s="343"/>
      <c r="F58" s="343"/>
      <c r="G58" s="343"/>
    </row>
    <row r="59" spans="1:7" ht="14.25" customHeight="1" x14ac:dyDescent="0.35"/>
    <row r="60" spans="1:7" ht="15.75" customHeight="1" x14ac:dyDescent="0.35"/>
    <row r="66" ht="15.75" customHeight="1" x14ac:dyDescent="0.35"/>
  </sheetData>
  <mergeCells count="1">
    <mergeCell ref="A58:G58"/>
  </mergeCells>
  <pageMargins left="0.7" right="0.7" top="0.75" bottom="0.75" header="0.3" footer="0.3"/>
  <pageSetup fitToHeight="0" orientation="landscape" r:id="rId1"/>
  <headerFooter>
    <oddHeader>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4.5" x14ac:dyDescent="0.35"/>
  <cols>
    <col min="10" max="10" width="18.26953125" customWidth="1"/>
    <col min="13" max="13" width="50" customWidth="1"/>
  </cols>
  <sheetData>
    <row r="1" spans="1:13" x14ac:dyDescent="0.35">
      <c r="A1" s="135" t="s">
        <v>19</v>
      </c>
      <c r="B1" s="135"/>
      <c r="C1" s="135"/>
      <c r="J1" t="s">
        <v>25</v>
      </c>
      <c r="K1" t="s">
        <v>26</v>
      </c>
      <c r="M1" t="s">
        <v>32</v>
      </c>
    </row>
    <row r="3" spans="1:13" x14ac:dyDescent="0.35">
      <c r="A3" s="135" t="s">
        <v>119</v>
      </c>
    </row>
    <row r="4" spans="1:13" x14ac:dyDescent="0.35">
      <c r="A4" t="s">
        <v>120</v>
      </c>
      <c r="J4">
        <v>2</v>
      </c>
      <c r="K4">
        <v>2.5</v>
      </c>
    </row>
    <row r="5" spans="1:13" x14ac:dyDescent="0.35">
      <c r="A5" t="s">
        <v>121</v>
      </c>
      <c r="J5">
        <v>1</v>
      </c>
      <c r="K5">
        <v>1</v>
      </c>
    </row>
    <row r="6" spans="1:13" x14ac:dyDescent="0.35">
      <c r="A6" t="s">
        <v>122</v>
      </c>
      <c r="J6">
        <v>1</v>
      </c>
      <c r="K6">
        <v>1</v>
      </c>
    </row>
    <row r="7" spans="1:13" x14ac:dyDescent="0.35">
      <c r="A7" t="s">
        <v>123</v>
      </c>
      <c r="J7">
        <v>2</v>
      </c>
      <c r="K7">
        <v>2</v>
      </c>
    </row>
    <row r="8" spans="1:13" x14ac:dyDescent="0.35">
      <c r="A8" t="s">
        <v>124</v>
      </c>
      <c r="J8">
        <v>1</v>
      </c>
      <c r="K8">
        <v>1</v>
      </c>
    </row>
    <row r="10" spans="1:13" x14ac:dyDescent="0.35">
      <c r="A10" s="135" t="s">
        <v>21</v>
      </c>
    </row>
    <row r="11" spans="1:13" x14ac:dyDescent="0.35">
      <c r="A11" t="s">
        <v>31</v>
      </c>
    </row>
    <row r="12" spans="1:13" x14ac:dyDescent="0.35">
      <c r="A12" s="134" t="s">
        <v>39</v>
      </c>
      <c r="J12">
        <v>6</v>
      </c>
      <c r="K12">
        <v>6</v>
      </c>
    </row>
    <row r="13" spans="1:13" x14ac:dyDescent="0.35">
      <c r="A13" s="134" t="s">
        <v>40</v>
      </c>
      <c r="J13">
        <v>6</v>
      </c>
      <c r="K13">
        <v>6</v>
      </c>
    </row>
    <row r="14" spans="1:13" x14ac:dyDescent="0.35">
      <c r="A14" s="137"/>
      <c r="J14">
        <v>12</v>
      </c>
    </row>
    <row r="16" spans="1:13" x14ac:dyDescent="0.35">
      <c r="A16" t="s">
        <v>89</v>
      </c>
    </row>
    <row r="17" spans="1:13" x14ac:dyDescent="0.35">
      <c r="A17" s="134" t="s">
        <v>22</v>
      </c>
      <c r="J17">
        <v>12</v>
      </c>
      <c r="K17">
        <v>12</v>
      </c>
    </row>
    <row r="18" spans="1:13" x14ac:dyDescent="0.35">
      <c r="A18" s="134" t="s">
        <v>23</v>
      </c>
      <c r="J18">
        <v>12</v>
      </c>
      <c r="K18">
        <v>12</v>
      </c>
      <c r="M18" s="347" t="s">
        <v>34</v>
      </c>
    </row>
    <row r="19" spans="1:13" x14ac:dyDescent="0.35">
      <c r="A19" s="134" t="s">
        <v>24</v>
      </c>
      <c r="J19">
        <v>12</v>
      </c>
      <c r="K19">
        <v>12</v>
      </c>
      <c r="M19" s="347"/>
    </row>
    <row r="20" spans="1:13" x14ac:dyDescent="0.35">
      <c r="A20" s="134" t="s">
        <v>33</v>
      </c>
      <c r="J20">
        <v>60</v>
      </c>
      <c r="K20">
        <v>90</v>
      </c>
      <c r="M20" t="s">
        <v>117</v>
      </c>
    </row>
    <row r="21" spans="1:13" x14ac:dyDescent="0.35">
      <c r="A21" s="134" t="s">
        <v>125</v>
      </c>
      <c r="J21">
        <v>12</v>
      </c>
      <c r="K21">
        <v>12</v>
      </c>
      <c r="M21" t="s">
        <v>126</v>
      </c>
    </row>
    <row r="22" spans="1:13" x14ac:dyDescent="0.35">
      <c r="A22" s="134" t="s">
        <v>118</v>
      </c>
      <c r="J22">
        <v>108</v>
      </c>
    </row>
    <row r="24" spans="1:13" x14ac:dyDescent="0.35">
      <c r="A24" t="s">
        <v>38</v>
      </c>
    </row>
    <row r="25" spans="1:13" x14ac:dyDescent="0.35">
      <c r="A25" s="134" t="s">
        <v>35</v>
      </c>
      <c r="J25">
        <v>18</v>
      </c>
      <c r="K25">
        <v>18</v>
      </c>
    </row>
    <row r="26" spans="1:13" x14ac:dyDescent="0.35">
      <c r="A26" s="136" t="s">
        <v>28</v>
      </c>
      <c r="J26">
        <v>6</v>
      </c>
      <c r="K26">
        <v>6</v>
      </c>
    </row>
    <row r="27" spans="1:13" x14ac:dyDescent="0.35">
      <c r="A27" s="136" t="s">
        <v>29</v>
      </c>
      <c r="J27">
        <v>6</v>
      </c>
      <c r="K27">
        <v>6</v>
      </c>
    </row>
    <row r="28" spans="1:13" x14ac:dyDescent="0.35">
      <c r="A28" s="136" t="s">
        <v>30</v>
      </c>
      <c r="J28">
        <v>6</v>
      </c>
      <c r="K28">
        <v>6</v>
      </c>
    </row>
    <row r="29" spans="1:13" x14ac:dyDescent="0.35">
      <c r="A29" s="134" t="s">
        <v>36</v>
      </c>
      <c r="J29">
        <v>18</v>
      </c>
      <c r="K29">
        <v>18</v>
      </c>
      <c r="M29" s="347" t="s">
        <v>34</v>
      </c>
    </row>
    <row r="30" spans="1:13" x14ac:dyDescent="0.35">
      <c r="A30" s="136" t="s">
        <v>28</v>
      </c>
      <c r="J30">
        <v>6</v>
      </c>
      <c r="K30">
        <v>6</v>
      </c>
      <c r="M30" s="347"/>
    </row>
    <row r="31" spans="1:13" x14ac:dyDescent="0.35">
      <c r="A31" s="136" t="s">
        <v>29</v>
      </c>
      <c r="J31">
        <v>6</v>
      </c>
      <c r="K31">
        <v>6</v>
      </c>
      <c r="M31" s="347"/>
    </row>
    <row r="32" spans="1:13" x14ac:dyDescent="0.35">
      <c r="A32" s="136" t="s">
        <v>30</v>
      </c>
      <c r="J32">
        <v>6</v>
      </c>
      <c r="K32">
        <v>6</v>
      </c>
      <c r="M32" s="347"/>
    </row>
    <row r="33" spans="1:13" x14ac:dyDescent="0.35">
      <c r="A33" s="134" t="s">
        <v>37</v>
      </c>
      <c r="J33">
        <v>18</v>
      </c>
      <c r="K33">
        <v>18</v>
      </c>
      <c r="M33" s="347"/>
    </row>
    <row r="34" spans="1:13" x14ac:dyDescent="0.35">
      <c r="A34" s="136" t="s">
        <v>28</v>
      </c>
      <c r="J34">
        <v>6</v>
      </c>
      <c r="K34">
        <v>6</v>
      </c>
      <c r="M34" s="121"/>
    </row>
    <row r="35" spans="1:13" x14ac:dyDescent="0.35">
      <c r="A35" s="136" t="s">
        <v>29</v>
      </c>
      <c r="J35">
        <v>6</v>
      </c>
      <c r="K35">
        <v>6</v>
      </c>
      <c r="M35" s="121"/>
    </row>
    <row r="36" spans="1:13" x14ac:dyDescent="0.35">
      <c r="A36" s="136" t="s">
        <v>30</v>
      </c>
      <c r="J36">
        <v>6</v>
      </c>
      <c r="K36">
        <v>6</v>
      </c>
      <c r="M36" s="121"/>
    </row>
    <row r="37" spans="1:13" ht="67.5" customHeight="1" x14ac:dyDescent="0.35">
      <c r="A37" s="136" t="s">
        <v>127</v>
      </c>
      <c r="I37" t="s">
        <v>140</v>
      </c>
      <c r="J37">
        <v>18</v>
      </c>
      <c r="K37">
        <v>18</v>
      </c>
      <c r="M37" s="121" t="s">
        <v>128</v>
      </c>
    </row>
    <row r="38" spans="1:13" x14ac:dyDescent="0.35">
      <c r="A38" s="136" t="s">
        <v>28</v>
      </c>
      <c r="J38">
        <v>6</v>
      </c>
      <c r="K38">
        <v>6</v>
      </c>
      <c r="M38" s="121"/>
    </row>
    <row r="39" spans="1:13" x14ac:dyDescent="0.35">
      <c r="A39" s="136" t="s">
        <v>29</v>
      </c>
      <c r="J39">
        <v>6</v>
      </c>
      <c r="K39">
        <v>6</v>
      </c>
      <c r="M39" s="121"/>
    </row>
    <row r="40" spans="1:13" x14ac:dyDescent="0.35">
      <c r="A40" s="136" t="s">
        <v>30</v>
      </c>
      <c r="J40">
        <v>6</v>
      </c>
      <c r="K40">
        <v>6</v>
      </c>
      <c r="M40" s="121"/>
    </row>
    <row r="41" spans="1:13" x14ac:dyDescent="0.35">
      <c r="A41" s="136"/>
      <c r="M41" s="121"/>
    </row>
    <row r="42" spans="1:13" x14ac:dyDescent="0.35">
      <c r="A42" s="136"/>
      <c r="M42" s="121"/>
    </row>
    <row r="44" spans="1:13" ht="15" thickBot="1" x14ac:dyDescent="0.4">
      <c r="A44" s="135" t="s">
        <v>20</v>
      </c>
      <c r="J44" t="s">
        <v>27</v>
      </c>
      <c r="K44" t="s">
        <v>26</v>
      </c>
    </row>
    <row r="45" spans="1:13" ht="15" thickBot="1" x14ac:dyDescent="0.4">
      <c r="A45" s="138" t="s">
        <v>114</v>
      </c>
      <c r="B45" s="139"/>
      <c r="C45" s="139"/>
      <c r="D45" s="139"/>
      <c r="E45" s="139"/>
      <c r="F45" s="139"/>
      <c r="G45" s="139"/>
      <c r="H45" s="139"/>
      <c r="I45" s="139"/>
      <c r="J45" s="139">
        <v>6</v>
      </c>
      <c r="K45" s="139">
        <v>24</v>
      </c>
      <c r="L45" s="139"/>
      <c r="M45" s="139" t="s">
        <v>129</v>
      </c>
    </row>
    <row r="46" spans="1:13" x14ac:dyDescent="0.35">
      <c r="A46" s="137" t="s">
        <v>115</v>
      </c>
      <c r="J46">
        <v>6</v>
      </c>
      <c r="K46">
        <v>24</v>
      </c>
      <c r="M46">
        <v>4.666666666666667</v>
      </c>
    </row>
    <row r="47" spans="1:13" x14ac:dyDescent="0.35">
      <c r="A47" s="137" t="s">
        <v>90</v>
      </c>
      <c r="J47">
        <v>4</v>
      </c>
      <c r="K47">
        <v>4</v>
      </c>
    </row>
    <row r="48" spans="1:13" x14ac:dyDescent="0.35">
      <c r="A48" s="137" t="s">
        <v>116</v>
      </c>
    </row>
    <row r="49" spans="1:13" x14ac:dyDescent="0.35">
      <c r="A49" s="136" t="s">
        <v>82</v>
      </c>
      <c r="J49">
        <v>2</v>
      </c>
      <c r="K49">
        <v>8</v>
      </c>
    </row>
    <row r="50" spans="1:13" x14ac:dyDescent="0.35">
      <c r="A50" s="136" t="s">
        <v>80</v>
      </c>
      <c r="J50">
        <v>2</v>
      </c>
      <c r="K50">
        <v>8</v>
      </c>
    </row>
    <row r="51" spans="1:13" x14ac:dyDescent="0.35">
      <c r="A51" s="136" t="s">
        <v>81</v>
      </c>
      <c r="J51">
        <v>2</v>
      </c>
      <c r="K51">
        <v>8</v>
      </c>
    </row>
    <row r="52" spans="1:13" x14ac:dyDescent="0.35">
      <c r="A52" s="348" t="s">
        <v>91</v>
      </c>
      <c r="B52" s="348"/>
      <c r="C52" s="348"/>
      <c r="D52" s="348"/>
      <c r="E52" s="348"/>
      <c r="F52" s="348"/>
      <c r="G52" s="348"/>
      <c r="H52" s="348"/>
      <c r="I52" s="348"/>
      <c r="J52">
        <v>3</v>
      </c>
      <c r="K52">
        <v>3</v>
      </c>
    </row>
    <row r="54" spans="1:13" x14ac:dyDescent="0.35">
      <c r="A54" s="140" t="s">
        <v>130</v>
      </c>
      <c r="J54" t="s">
        <v>131</v>
      </c>
      <c r="K54" t="s">
        <v>132</v>
      </c>
    </row>
    <row r="55" spans="1:13" x14ac:dyDescent="0.35">
      <c r="A55" s="136" t="s">
        <v>133</v>
      </c>
      <c r="J55">
        <v>12</v>
      </c>
      <c r="K55">
        <v>12</v>
      </c>
      <c r="M55" t="s">
        <v>134</v>
      </c>
    </row>
    <row r="56" spans="1:13" x14ac:dyDescent="0.35">
      <c r="A56" s="136" t="s">
        <v>135</v>
      </c>
      <c r="J56">
        <v>6</v>
      </c>
      <c r="K56">
        <v>6</v>
      </c>
      <c r="M56" t="s">
        <v>136</v>
      </c>
    </row>
    <row r="57" spans="1:13" x14ac:dyDescent="0.35">
      <c r="A57" t="s">
        <v>137</v>
      </c>
      <c r="J57">
        <v>6</v>
      </c>
      <c r="K57">
        <v>6</v>
      </c>
      <c r="M57" t="s">
        <v>136</v>
      </c>
    </row>
    <row r="58" spans="1:13" x14ac:dyDescent="0.35">
      <c r="A58" t="s">
        <v>138</v>
      </c>
      <c r="J58">
        <v>6</v>
      </c>
      <c r="K58">
        <v>6</v>
      </c>
      <c r="M58" t="s">
        <v>136</v>
      </c>
    </row>
    <row r="59" spans="1:13" x14ac:dyDescent="0.35">
      <c r="I59" t="s">
        <v>139</v>
      </c>
      <c r="J59">
        <v>30</v>
      </c>
      <c r="K59">
        <v>30</v>
      </c>
    </row>
  </sheetData>
  <mergeCells count="3">
    <mergeCell ref="M18:M19"/>
    <mergeCell ref="M29:M33"/>
    <mergeCell ref="A52:I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133"/>
  <sheetViews>
    <sheetView tabSelected="1" zoomScale="70" zoomScaleNormal="70" zoomScaleSheetLayoutView="100" workbookViewId="0">
      <pane xSplit="1" topLeftCell="B1" activePane="topRight" state="frozen"/>
      <selection pane="topRight" activeCell="G7" sqref="G7"/>
    </sheetView>
  </sheetViews>
  <sheetFormatPr defaultColWidth="9.1796875" defaultRowHeight="11.5" x14ac:dyDescent="0.35"/>
  <cols>
    <col min="1" max="1" width="23.81640625" style="142" customWidth="1"/>
    <col min="2" max="2" width="15.7265625" style="164" customWidth="1"/>
    <col min="3" max="3" width="17.26953125" style="164" customWidth="1"/>
    <col min="4" max="4" width="4.453125" style="142" hidden="1" customWidth="1"/>
    <col min="5" max="5" width="13.453125" style="164" customWidth="1"/>
    <col min="6" max="6" width="14.1796875" style="165" customWidth="1"/>
    <col min="7" max="7" width="13.1796875" style="164" customWidth="1"/>
    <col min="8" max="8" width="13.54296875" style="148" customWidth="1"/>
    <col min="9" max="9" width="12.26953125" style="164" customWidth="1"/>
    <col min="10" max="10" width="13.7265625" style="142" customWidth="1"/>
    <col min="11" max="11" width="18" style="161" customWidth="1"/>
    <col min="12" max="12" width="13.7265625" style="142" customWidth="1"/>
    <col min="13" max="13" width="14.26953125" style="142" customWidth="1"/>
    <col min="14" max="14" width="13.54296875" style="142" customWidth="1"/>
    <col min="15" max="15" width="14.26953125" style="166" customWidth="1"/>
    <col min="16" max="16" width="14.26953125" style="142" customWidth="1"/>
    <col min="17" max="17" width="9.26953125" style="142" hidden="1" customWidth="1"/>
    <col min="18" max="18" width="0.1796875" style="142" customWidth="1"/>
    <col min="19" max="42" width="9.1796875" style="141"/>
    <col min="43" max="16384" width="9.1796875" style="142"/>
  </cols>
  <sheetData>
    <row r="1" spans="1:42" s="172" customFormat="1" ht="15.5" x14ac:dyDescent="0.35">
      <c r="A1" s="169" t="s">
        <v>183</v>
      </c>
      <c r="B1" s="169"/>
      <c r="C1" s="169"/>
      <c r="D1" s="169"/>
      <c r="E1" s="169"/>
      <c r="F1" s="169"/>
      <c r="G1" s="169"/>
      <c r="H1" s="169"/>
      <c r="I1" s="169"/>
      <c r="J1" s="169"/>
      <c r="K1" s="229"/>
      <c r="L1" s="169"/>
      <c r="M1" s="169"/>
      <c r="N1" s="169"/>
      <c r="O1" s="169"/>
      <c r="P1" s="169"/>
      <c r="Q1" s="169"/>
      <c r="R1" s="169"/>
      <c r="S1" s="170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</row>
    <row r="2" spans="1:42" s="168" customFormat="1" ht="25.15" customHeight="1" x14ac:dyDescent="0.35">
      <c r="A2" s="358" t="s">
        <v>12</v>
      </c>
      <c r="B2" s="358" t="s">
        <v>144</v>
      </c>
      <c r="C2" s="358" t="s">
        <v>63</v>
      </c>
      <c r="D2" s="359" t="s">
        <v>1</v>
      </c>
      <c r="E2" s="358" t="s">
        <v>5</v>
      </c>
      <c r="F2" s="360" t="s">
        <v>2</v>
      </c>
      <c r="G2" s="360"/>
      <c r="H2" s="360"/>
      <c r="I2" s="360"/>
      <c r="J2" s="360"/>
      <c r="K2" s="362" t="s">
        <v>152</v>
      </c>
      <c r="L2" s="362"/>
      <c r="M2" s="362"/>
      <c r="N2" s="362"/>
      <c r="O2" s="362"/>
      <c r="P2" s="358" t="s">
        <v>151</v>
      </c>
      <c r="Q2" s="358" t="s">
        <v>14</v>
      </c>
      <c r="R2" s="358" t="s">
        <v>15</v>
      </c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</row>
    <row r="3" spans="1:42" s="168" customFormat="1" ht="57.75" customHeight="1" x14ac:dyDescent="0.35">
      <c r="A3" s="358"/>
      <c r="B3" s="358"/>
      <c r="C3" s="358"/>
      <c r="D3" s="359"/>
      <c r="E3" s="358"/>
      <c r="F3" s="173" t="s">
        <v>145</v>
      </c>
      <c r="G3" s="173" t="s">
        <v>146</v>
      </c>
      <c r="H3" s="173" t="s">
        <v>147</v>
      </c>
      <c r="I3" s="173" t="s">
        <v>148</v>
      </c>
      <c r="J3" s="173" t="s">
        <v>149</v>
      </c>
      <c r="K3" s="230" t="s">
        <v>150</v>
      </c>
      <c r="L3" s="173" t="s">
        <v>146</v>
      </c>
      <c r="M3" s="173" t="s">
        <v>147</v>
      </c>
      <c r="N3" s="173" t="s">
        <v>148</v>
      </c>
      <c r="O3" s="174" t="s">
        <v>149</v>
      </c>
      <c r="P3" s="363"/>
      <c r="Q3" s="358"/>
      <c r="R3" s="358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</row>
    <row r="4" spans="1:42" s="144" customFormat="1" ht="16.149999999999999" customHeight="1" x14ac:dyDescent="0.35">
      <c r="A4" s="367" t="s">
        <v>182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9"/>
      <c r="Q4" s="219"/>
      <c r="R4" s="219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</row>
    <row r="5" spans="1:42" ht="70.150000000000006" customHeight="1" x14ac:dyDescent="0.35">
      <c r="A5" s="319"/>
      <c r="B5" s="175" t="s">
        <v>153</v>
      </c>
      <c r="C5" s="175" t="s">
        <v>223</v>
      </c>
      <c r="D5" s="176"/>
      <c r="E5" s="177">
        <v>6</v>
      </c>
      <c r="F5" s="177">
        <v>5</v>
      </c>
      <c r="G5" s="177">
        <v>1</v>
      </c>
      <c r="H5" s="178">
        <f>+F5*G5</f>
        <v>5</v>
      </c>
      <c r="I5" s="318">
        <f>2/60</f>
        <v>3.3333333333333333E-2</v>
      </c>
      <c r="J5" s="180">
        <f t="shared" ref="J5" si="0">+H5*I5</f>
        <v>0.16666666666666666</v>
      </c>
      <c r="K5" s="178">
        <v>1</v>
      </c>
      <c r="L5" s="177">
        <v>1</v>
      </c>
      <c r="M5" s="177">
        <f t="shared" ref="M5:M7" si="1">+K5*L5</f>
        <v>1</v>
      </c>
      <c r="N5" s="318">
        <f>2/60</f>
        <v>3.3333333333333333E-2</v>
      </c>
      <c r="O5" s="180">
        <f t="shared" ref="O5" si="2">+M5*N5</f>
        <v>3.3333333333333333E-2</v>
      </c>
      <c r="P5" s="181">
        <f>+O5+J5</f>
        <v>0.19999999999999998</v>
      </c>
      <c r="Q5" s="182">
        <v>52.2</v>
      </c>
      <c r="R5" s="183">
        <f>Q5*P5</f>
        <v>10.44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</row>
    <row r="6" spans="1:42" ht="70.150000000000006" customHeight="1" x14ac:dyDescent="0.35">
      <c r="A6" s="319"/>
      <c r="B6" s="175" t="s">
        <v>153</v>
      </c>
      <c r="C6" s="175" t="s">
        <v>221</v>
      </c>
      <c r="D6" s="176"/>
      <c r="E6" s="177">
        <v>6</v>
      </c>
      <c r="F6" s="177">
        <v>5</v>
      </c>
      <c r="G6" s="177">
        <v>1</v>
      </c>
      <c r="H6" s="178">
        <f>+F6*G6</f>
        <v>5</v>
      </c>
      <c r="I6" s="179">
        <v>0.5</v>
      </c>
      <c r="J6" s="180">
        <v>0.5</v>
      </c>
      <c r="K6" s="178">
        <v>1</v>
      </c>
      <c r="L6" s="177">
        <v>1</v>
      </c>
      <c r="M6" s="177">
        <f t="shared" si="1"/>
        <v>1</v>
      </c>
      <c r="N6" s="179">
        <v>0.5</v>
      </c>
      <c r="O6" s="179">
        <v>0.5</v>
      </c>
      <c r="P6" s="181">
        <f t="shared" ref="P6:P7" si="3">+O6+J6</f>
        <v>1</v>
      </c>
      <c r="Q6" s="182"/>
      <c r="R6" s="183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</row>
    <row r="7" spans="1:42" ht="70.150000000000006" customHeight="1" x14ac:dyDescent="0.35">
      <c r="A7" s="319"/>
      <c r="B7" s="175" t="s">
        <v>153</v>
      </c>
      <c r="C7" s="175" t="s">
        <v>222</v>
      </c>
      <c r="D7" s="176"/>
      <c r="E7" s="177">
        <v>6</v>
      </c>
      <c r="F7" s="177">
        <v>5</v>
      </c>
      <c r="G7" s="177">
        <v>1</v>
      </c>
      <c r="H7" s="178">
        <f>+F7*G7</f>
        <v>5</v>
      </c>
      <c r="I7" s="179">
        <v>0.5</v>
      </c>
      <c r="J7" s="180">
        <v>0.5</v>
      </c>
      <c r="K7" s="178">
        <v>1</v>
      </c>
      <c r="L7" s="177">
        <v>1</v>
      </c>
      <c r="M7" s="177">
        <f t="shared" si="1"/>
        <v>1</v>
      </c>
      <c r="N7" s="179">
        <v>0.5</v>
      </c>
      <c r="O7" s="179">
        <v>0.5</v>
      </c>
      <c r="P7" s="181">
        <f t="shared" si="3"/>
        <v>1</v>
      </c>
      <c r="Q7" s="182"/>
      <c r="R7" s="183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</row>
    <row r="8" spans="1:42" ht="70.150000000000006" customHeight="1" x14ac:dyDescent="0.35">
      <c r="A8" s="319"/>
      <c r="B8" s="175" t="s">
        <v>153</v>
      </c>
      <c r="C8" s="175" t="s">
        <v>224</v>
      </c>
      <c r="D8" s="176"/>
      <c r="E8" s="177">
        <v>5</v>
      </c>
      <c r="F8" s="177">
        <v>5</v>
      </c>
      <c r="G8" s="177">
        <v>1</v>
      </c>
      <c r="H8" s="178">
        <f>+F8*G8</f>
        <v>5</v>
      </c>
      <c r="I8" s="318">
        <f>2/60</f>
        <v>3.3333333333333333E-2</v>
      </c>
      <c r="J8" s="180">
        <f t="shared" ref="J8" si="4">+H8*I8</f>
        <v>0.16666666666666666</v>
      </c>
      <c r="K8" s="178">
        <v>0</v>
      </c>
      <c r="L8" s="177">
        <v>0</v>
      </c>
      <c r="M8" s="177">
        <v>0</v>
      </c>
      <c r="N8" s="318">
        <v>0</v>
      </c>
      <c r="O8" s="180">
        <v>0</v>
      </c>
      <c r="P8" s="181">
        <v>0</v>
      </c>
      <c r="Q8" s="182"/>
      <c r="R8" s="183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</row>
    <row r="9" spans="1:42" ht="70.150000000000006" customHeight="1" x14ac:dyDescent="0.35">
      <c r="A9" s="350" t="s">
        <v>156</v>
      </c>
      <c r="B9" s="175" t="s">
        <v>153</v>
      </c>
      <c r="C9" s="175" t="s">
        <v>225</v>
      </c>
      <c r="D9" s="176"/>
      <c r="E9" s="177">
        <v>5</v>
      </c>
      <c r="F9" s="177">
        <v>5</v>
      </c>
      <c r="G9" s="177">
        <v>1</v>
      </c>
      <c r="H9" s="178">
        <f>+F9*G9</f>
        <v>5</v>
      </c>
      <c r="I9" s="179">
        <v>0.25</v>
      </c>
      <c r="J9" s="180">
        <f t="shared" ref="J9:J11" si="5">+H9*I9</f>
        <v>1.25</v>
      </c>
      <c r="K9" s="222">
        <v>0</v>
      </c>
      <c r="L9" s="177">
        <v>0</v>
      </c>
      <c r="M9" s="177">
        <f t="shared" ref="M9:M11" si="6">+K9*L9</f>
        <v>0</v>
      </c>
      <c r="N9" s="179">
        <v>0.25</v>
      </c>
      <c r="O9" s="179">
        <f t="shared" ref="O9:O11" si="7">M9*N9</f>
        <v>0</v>
      </c>
      <c r="P9" s="181">
        <f>+O9+J9</f>
        <v>1.25</v>
      </c>
      <c r="Q9" s="182">
        <v>52.2</v>
      </c>
      <c r="R9" s="183">
        <f>Q9*P9</f>
        <v>65.25</v>
      </c>
    </row>
    <row r="10" spans="1:42" ht="37.9" customHeight="1" x14ac:dyDescent="0.35">
      <c r="A10" s="350"/>
      <c r="B10" s="175" t="s">
        <v>153</v>
      </c>
      <c r="C10" s="175" t="s">
        <v>212</v>
      </c>
      <c r="D10" s="176"/>
      <c r="E10" s="177">
        <v>5</v>
      </c>
      <c r="F10" s="177">
        <v>5</v>
      </c>
      <c r="G10" s="177">
        <v>1</v>
      </c>
      <c r="H10" s="178">
        <f t="shared" ref="H10:H11" si="8">+F10*G10</f>
        <v>5</v>
      </c>
      <c r="I10" s="179">
        <v>1</v>
      </c>
      <c r="J10" s="180">
        <f t="shared" si="5"/>
        <v>5</v>
      </c>
      <c r="K10" s="222">
        <f t="shared" ref="K10:K11" si="9">+E10-F10</f>
        <v>0</v>
      </c>
      <c r="L10" s="177">
        <v>0</v>
      </c>
      <c r="M10" s="177">
        <f t="shared" si="6"/>
        <v>0</v>
      </c>
      <c r="N10" s="179">
        <f>0</f>
        <v>0</v>
      </c>
      <c r="O10" s="179">
        <f t="shared" si="7"/>
        <v>0</v>
      </c>
      <c r="P10" s="181">
        <f>+O10+J10</f>
        <v>5</v>
      </c>
      <c r="Q10" s="182">
        <v>52.2</v>
      </c>
      <c r="R10" s="183">
        <f>Q10*P10</f>
        <v>261</v>
      </c>
    </row>
    <row r="11" spans="1:42" ht="25.15" customHeight="1" x14ac:dyDescent="0.35">
      <c r="A11" s="350"/>
      <c r="B11" s="175" t="s">
        <v>153</v>
      </c>
      <c r="C11" s="175" t="s">
        <v>154</v>
      </c>
      <c r="D11" s="176"/>
      <c r="E11" s="177">
        <v>5</v>
      </c>
      <c r="F11" s="177">
        <v>5</v>
      </c>
      <c r="G11" s="177">
        <v>1</v>
      </c>
      <c r="H11" s="178">
        <f t="shared" si="8"/>
        <v>5</v>
      </c>
      <c r="I11" s="179">
        <f>2/60</f>
        <v>3.3333333333333333E-2</v>
      </c>
      <c r="J11" s="180">
        <f t="shared" si="5"/>
        <v>0.16666666666666666</v>
      </c>
      <c r="K11" s="222">
        <f t="shared" si="9"/>
        <v>0</v>
      </c>
      <c r="L11" s="177">
        <v>0</v>
      </c>
      <c r="M11" s="177">
        <f t="shared" si="6"/>
        <v>0</v>
      </c>
      <c r="N11" s="179">
        <f>0</f>
        <v>0</v>
      </c>
      <c r="O11" s="179">
        <f t="shared" si="7"/>
        <v>0</v>
      </c>
      <c r="P11" s="181">
        <f t="shared" ref="P11" si="10">+O11+J11</f>
        <v>0.16666666666666666</v>
      </c>
      <c r="Q11" s="182">
        <v>52.2</v>
      </c>
      <c r="R11" s="183">
        <f t="shared" ref="R11" si="11">Q11*P11</f>
        <v>8.6999999999999993</v>
      </c>
    </row>
    <row r="12" spans="1:42" s="146" customFormat="1" ht="16.149999999999999" customHeight="1" x14ac:dyDescent="0.35">
      <c r="A12" s="350"/>
      <c r="B12" s="351" t="s">
        <v>155</v>
      </c>
      <c r="C12" s="351"/>
      <c r="D12" s="184"/>
      <c r="E12" s="185">
        <f>E5</f>
        <v>6</v>
      </c>
      <c r="F12" s="185">
        <f>F5</f>
        <v>5</v>
      </c>
      <c r="G12" s="185">
        <f>H12/F12</f>
        <v>7</v>
      </c>
      <c r="H12" s="185">
        <f>SUM(H5:H11)</f>
        <v>35</v>
      </c>
      <c r="I12" s="186">
        <f>J12/H12</f>
        <v>0.22142857142857142</v>
      </c>
      <c r="J12" s="187">
        <f>SUM(J5:J11)</f>
        <v>7.75</v>
      </c>
      <c r="K12" s="185">
        <f>+E12-F12</f>
        <v>1</v>
      </c>
      <c r="L12" s="185">
        <f>M12/K12</f>
        <v>1</v>
      </c>
      <c r="M12" s="185">
        <f>M5</f>
        <v>1</v>
      </c>
      <c r="N12" s="186">
        <f>O12/M12</f>
        <v>1.0333333333333332</v>
      </c>
      <c r="O12" s="186">
        <f>SUM(O5:O11)</f>
        <v>1.0333333333333332</v>
      </c>
      <c r="P12" s="185">
        <f>SUM(P5:P11)</f>
        <v>8.6166666666666654</v>
      </c>
      <c r="Q12" s="184"/>
      <c r="R12" s="188">
        <f>SUM(R5:R11)</f>
        <v>345.39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</row>
    <row r="13" spans="1:42" s="246" customFormat="1" ht="46" x14ac:dyDescent="0.35">
      <c r="A13" s="350"/>
      <c r="B13" s="176" t="s">
        <v>167</v>
      </c>
      <c r="C13" s="175" t="s">
        <v>222</v>
      </c>
      <c r="D13" s="176"/>
      <c r="E13" s="177">
        <v>6</v>
      </c>
      <c r="F13" s="177">
        <v>5</v>
      </c>
      <c r="G13" s="177">
        <v>1</v>
      </c>
      <c r="H13" s="178">
        <f>+F13*G13</f>
        <v>5</v>
      </c>
      <c r="I13" s="179">
        <v>0.5</v>
      </c>
      <c r="J13" s="180">
        <v>0.5</v>
      </c>
      <c r="K13" s="178">
        <v>1</v>
      </c>
      <c r="L13" s="177">
        <v>1</v>
      </c>
      <c r="M13" s="177">
        <f t="shared" ref="M13" si="12">+K13*L13</f>
        <v>1</v>
      </c>
      <c r="N13" s="179">
        <v>0.5</v>
      </c>
      <c r="O13" s="179">
        <v>0.5</v>
      </c>
      <c r="P13" s="320">
        <f>+O13+J13</f>
        <v>1</v>
      </c>
      <c r="Q13" s="241"/>
      <c r="R13" s="242"/>
      <c r="S13" s="321"/>
      <c r="U13" s="322"/>
      <c r="V13" s="322"/>
    </row>
    <row r="14" spans="1:42" s="146" customFormat="1" ht="72.650000000000006" customHeight="1" x14ac:dyDescent="0.35">
      <c r="A14" s="350"/>
      <c r="B14" s="189" t="s">
        <v>167</v>
      </c>
      <c r="C14" s="175" t="s">
        <v>207</v>
      </c>
      <c r="D14" s="240"/>
      <c r="E14" s="222">
        <v>2</v>
      </c>
      <c r="F14" s="222">
        <v>2</v>
      </c>
      <c r="G14" s="222">
        <v>1</v>
      </c>
      <c r="H14" s="222">
        <v>2</v>
      </c>
      <c r="I14" s="263">
        <v>0.25</v>
      </c>
      <c r="J14" s="231">
        <f>+H14*I14</f>
        <v>0.5</v>
      </c>
      <c r="K14" s="222">
        <v>0</v>
      </c>
      <c r="L14" s="222">
        <v>0</v>
      </c>
      <c r="M14" s="222">
        <v>0</v>
      </c>
      <c r="N14" s="263">
        <v>0</v>
      </c>
      <c r="O14" s="263">
        <f>M14*N14</f>
        <v>0</v>
      </c>
      <c r="P14" s="222">
        <f>+O14+J14</f>
        <v>0.5</v>
      </c>
      <c r="Q14" s="240"/>
      <c r="R14" s="188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</row>
    <row r="15" spans="1:42" ht="73.150000000000006" customHeight="1" x14ac:dyDescent="0.35">
      <c r="A15" s="350"/>
      <c r="B15" s="189" t="s">
        <v>167</v>
      </c>
      <c r="C15" s="175" t="s">
        <v>226</v>
      </c>
      <c r="D15" s="176"/>
      <c r="E15" s="177">
        <v>15</v>
      </c>
      <c r="F15" s="177">
        <v>10</v>
      </c>
      <c r="G15" s="177">
        <v>1</v>
      </c>
      <c r="H15" s="178">
        <v>10</v>
      </c>
      <c r="I15" s="179">
        <v>0.25</v>
      </c>
      <c r="J15" s="180">
        <f>+H15*I15</f>
        <v>2.5</v>
      </c>
      <c r="K15" s="222">
        <v>5</v>
      </c>
      <c r="L15" s="177">
        <v>1</v>
      </c>
      <c r="M15" s="177">
        <f>+K15*L15</f>
        <v>5</v>
      </c>
      <c r="N15" s="179">
        <v>0.25</v>
      </c>
      <c r="O15" s="179">
        <f>M15*N15</f>
        <v>1.25</v>
      </c>
      <c r="P15" s="181">
        <f>+O15+J15</f>
        <v>3.75</v>
      </c>
      <c r="Q15" s="182">
        <v>51.2</v>
      </c>
      <c r="R15" s="183">
        <f>Q15*P15</f>
        <v>192</v>
      </c>
    </row>
    <row r="16" spans="1:42" ht="73.150000000000006" customHeight="1" x14ac:dyDescent="0.35">
      <c r="A16" s="350"/>
      <c r="B16" s="189" t="s">
        <v>167</v>
      </c>
      <c r="C16" s="175" t="s">
        <v>200</v>
      </c>
      <c r="D16" s="176"/>
      <c r="E16" s="177">
        <v>2</v>
      </c>
      <c r="F16" s="177">
        <v>2</v>
      </c>
      <c r="G16" s="177">
        <v>1</v>
      </c>
      <c r="H16" s="178">
        <v>2</v>
      </c>
      <c r="I16" s="179">
        <v>1</v>
      </c>
      <c r="J16" s="180">
        <f>+H16*I16</f>
        <v>2</v>
      </c>
      <c r="K16" s="222">
        <v>0</v>
      </c>
      <c r="L16" s="177">
        <v>0</v>
      </c>
      <c r="M16" s="177">
        <f>+K16*L16</f>
        <v>0</v>
      </c>
      <c r="N16" s="179">
        <v>0</v>
      </c>
      <c r="O16" s="179">
        <v>0</v>
      </c>
      <c r="P16" s="181">
        <f>+O16+J16</f>
        <v>2</v>
      </c>
      <c r="Q16" s="182"/>
      <c r="R16" s="183"/>
    </row>
    <row r="17" spans="1:43" ht="39.65" customHeight="1" x14ac:dyDescent="0.35">
      <c r="A17" s="350"/>
      <c r="B17" s="189" t="s">
        <v>167</v>
      </c>
      <c r="C17" s="175" t="s">
        <v>213</v>
      </c>
      <c r="D17" s="176"/>
      <c r="E17" s="177">
        <v>10</v>
      </c>
      <c r="F17" s="177">
        <v>10</v>
      </c>
      <c r="G17" s="177">
        <v>1</v>
      </c>
      <c r="H17" s="178">
        <f t="shared" ref="H17:H21" si="13">+F17*G17</f>
        <v>10</v>
      </c>
      <c r="I17" s="179">
        <v>1</v>
      </c>
      <c r="J17" s="180">
        <f t="shared" ref="J17:J28" si="14">+H17*I17</f>
        <v>10</v>
      </c>
      <c r="K17" s="222">
        <f t="shared" ref="K17:K22" si="15">+E17-F17</f>
        <v>0</v>
      </c>
      <c r="L17" s="177">
        <v>0</v>
      </c>
      <c r="M17" s="177">
        <f t="shared" ref="M17:M22" si="16">+K17*L17</f>
        <v>0</v>
      </c>
      <c r="N17" s="179">
        <f>0</f>
        <v>0</v>
      </c>
      <c r="O17" s="179">
        <f t="shared" ref="O17:O22" si="17">M17*N17</f>
        <v>0</v>
      </c>
      <c r="P17" s="181">
        <f t="shared" ref="P17:P18" si="18">+O17+J17</f>
        <v>10</v>
      </c>
      <c r="Q17" s="182">
        <v>51.2</v>
      </c>
      <c r="R17" s="183">
        <f t="shared" ref="R17:R18" si="19">Q17*P17</f>
        <v>512</v>
      </c>
    </row>
    <row r="18" spans="1:43" ht="24.65" customHeight="1" x14ac:dyDescent="0.35">
      <c r="A18" s="350"/>
      <c r="B18" s="189" t="s">
        <v>167</v>
      </c>
      <c r="C18" s="175" t="s">
        <v>154</v>
      </c>
      <c r="D18" s="176"/>
      <c r="E18" s="177">
        <v>10</v>
      </c>
      <c r="F18" s="177">
        <v>10</v>
      </c>
      <c r="G18" s="190">
        <v>1</v>
      </c>
      <c r="H18" s="178">
        <f>+F18*G18</f>
        <v>10</v>
      </c>
      <c r="I18" s="179">
        <f>2/60</f>
        <v>3.3333333333333333E-2</v>
      </c>
      <c r="J18" s="180">
        <f t="shared" si="14"/>
        <v>0.33333333333333331</v>
      </c>
      <c r="K18" s="222">
        <v>0</v>
      </c>
      <c r="L18" s="177">
        <v>0</v>
      </c>
      <c r="M18" s="177">
        <f t="shared" si="16"/>
        <v>0</v>
      </c>
      <c r="N18" s="179">
        <f>0</f>
        <v>0</v>
      </c>
      <c r="O18" s="179">
        <f t="shared" si="17"/>
        <v>0</v>
      </c>
      <c r="P18" s="181">
        <f t="shared" si="18"/>
        <v>0.33333333333333331</v>
      </c>
      <c r="Q18" s="182">
        <v>51.2</v>
      </c>
      <c r="R18" s="183">
        <f t="shared" si="19"/>
        <v>17.066666666666666</v>
      </c>
    </row>
    <row r="19" spans="1:43" ht="69.650000000000006" customHeight="1" x14ac:dyDescent="0.35">
      <c r="A19" s="350"/>
      <c r="B19" s="189" t="s">
        <v>168</v>
      </c>
      <c r="C19" s="175" t="s">
        <v>164</v>
      </c>
      <c r="D19" s="176"/>
      <c r="E19" s="177">
        <v>30</v>
      </c>
      <c r="F19" s="177">
        <v>25</v>
      </c>
      <c r="G19" s="177">
        <v>1</v>
      </c>
      <c r="H19" s="178">
        <f>+F19*G19</f>
        <v>25</v>
      </c>
      <c r="I19" s="179">
        <v>0.25</v>
      </c>
      <c r="J19" s="180">
        <f>+H19*I19</f>
        <v>6.25</v>
      </c>
      <c r="K19" s="222">
        <v>5</v>
      </c>
      <c r="L19" s="177">
        <v>1</v>
      </c>
      <c r="M19" s="177">
        <f t="shared" si="16"/>
        <v>5</v>
      </c>
      <c r="N19" s="179">
        <v>0.25</v>
      </c>
      <c r="O19" s="179">
        <f>M19*N19</f>
        <v>1.25</v>
      </c>
      <c r="P19" s="181">
        <f>+O19+J19</f>
        <v>7.5</v>
      </c>
      <c r="Q19" s="182">
        <v>51.2</v>
      </c>
      <c r="R19" s="183">
        <f>Q19*P19</f>
        <v>384</v>
      </c>
    </row>
    <row r="20" spans="1:43" ht="69.650000000000006" customHeight="1" x14ac:dyDescent="0.35">
      <c r="A20" s="350"/>
      <c r="B20" s="189" t="s">
        <v>168</v>
      </c>
      <c r="C20" s="175" t="s">
        <v>201</v>
      </c>
      <c r="D20" s="176"/>
      <c r="E20" s="177">
        <v>2</v>
      </c>
      <c r="F20" s="177">
        <v>2</v>
      </c>
      <c r="G20" s="177">
        <v>1</v>
      </c>
      <c r="H20" s="178">
        <f>+F20*G20</f>
        <v>2</v>
      </c>
      <c r="I20" s="179">
        <v>1.5</v>
      </c>
      <c r="J20" s="180">
        <f>+H20*I20</f>
        <v>3</v>
      </c>
      <c r="K20" s="222">
        <v>0</v>
      </c>
      <c r="L20" s="177">
        <v>0</v>
      </c>
      <c r="M20" s="177">
        <f t="shared" si="16"/>
        <v>0</v>
      </c>
      <c r="N20" s="179">
        <v>0</v>
      </c>
      <c r="O20" s="179">
        <f>M20*N20</f>
        <v>0</v>
      </c>
      <c r="P20" s="181">
        <f>+O20+J20</f>
        <v>3</v>
      </c>
      <c r="Q20" s="182"/>
      <c r="R20" s="183"/>
    </row>
    <row r="21" spans="1:43" ht="64.150000000000006" customHeight="1" x14ac:dyDescent="0.35">
      <c r="A21" s="350"/>
      <c r="B21" s="189" t="s">
        <v>168</v>
      </c>
      <c r="C21" s="175" t="s">
        <v>214</v>
      </c>
      <c r="D21" s="176"/>
      <c r="E21" s="177">
        <v>25</v>
      </c>
      <c r="F21" s="177">
        <v>25</v>
      </c>
      <c r="G21" s="177">
        <v>1</v>
      </c>
      <c r="H21" s="178">
        <f t="shared" si="13"/>
        <v>25</v>
      </c>
      <c r="I21" s="179">
        <v>1.5</v>
      </c>
      <c r="J21" s="180">
        <f t="shared" si="14"/>
        <v>37.5</v>
      </c>
      <c r="K21" s="222">
        <f t="shared" si="15"/>
        <v>0</v>
      </c>
      <c r="L21" s="177">
        <v>0</v>
      </c>
      <c r="M21" s="177">
        <f t="shared" si="16"/>
        <v>0</v>
      </c>
      <c r="N21" s="179">
        <f>0</f>
        <v>0</v>
      </c>
      <c r="O21" s="179">
        <f t="shared" si="17"/>
        <v>0</v>
      </c>
      <c r="P21" s="181">
        <f t="shared" ref="P21:P34" si="20">+O21+J21</f>
        <v>37.5</v>
      </c>
      <c r="Q21" s="182">
        <v>51.2</v>
      </c>
      <c r="R21" s="183">
        <f t="shared" ref="R21:R28" si="21">Q21*P21</f>
        <v>1920</v>
      </c>
    </row>
    <row r="22" spans="1:43" ht="62.5" customHeight="1" x14ac:dyDescent="0.35">
      <c r="A22" s="350" t="s">
        <v>173</v>
      </c>
      <c r="B22" s="189" t="s">
        <v>168</v>
      </c>
      <c r="C22" s="175" t="s">
        <v>154</v>
      </c>
      <c r="D22" s="176"/>
      <c r="E22" s="177">
        <v>25</v>
      </c>
      <c r="F22" s="177">
        <v>25</v>
      </c>
      <c r="G22" s="190">
        <v>1</v>
      </c>
      <c r="H22" s="178">
        <f>+F22*G22</f>
        <v>25</v>
      </c>
      <c r="I22" s="179">
        <f>2/60</f>
        <v>3.3333333333333333E-2</v>
      </c>
      <c r="J22" s="180">
        <f t="shared" si="14"/>
        <v>0.83333333333333337</v>
      </c>
      <c r="K22" s="222">
        <f t="shared" si="15"/>
        <v>0</v>
      </c>
      <c r="L22" s="177">
        <v>0</v>
      </c>
      <c r="M22" s="177">
        <f t="shared" si="16"/>
        <v>0</v>
      </c>
      <c r="N22" s="179">
        <f>0</f>
        <v>0</v>
      </c>
      <c r="O22" s="179">
        <f t="shared" si="17"/>
        <v>0</v>
      </c>
      <c r="P22" s="181">
        <f t="shared" si="20"/>
        <v>0.83333333333333337</v>
      </c>
      <c r="Q22" s="182">
        <v>51.2</v>
      </c>
      <c r="R22" s="183">
        <f t="shared" si="21"/>
        <v>42.666666666666671</v>
      </c>
    </row>
    <row r="23" spans="1:43" s="146" customFormat="1" ht="25.15" customHeight="1" x14ac:dyDescent="0.35">
      <c r="A23" s="350"/>
      <c r="B23" s="351" t="s">
        <v>158</v>
      </c>
      <c r="C23" s="351"/>
      <c r="D23" s="184"/>
      <c r="E23" s="185">
        <f>E19+E20</f>
        <v>32</v>
      </c>
      <c r="F23" s="185">
        <f>F19+F20</f>
        <v>27</v>
      </c>
      <c r="G23" s="185">
        <f>H23/F23</f>
        <v>4.2962962962962967</v>
      </c>
      <c r="H23" s="185">
        <f>SUM(H13:H22)</f>
        <v>116</v>
      </c>
      <c r="I23" s="186">
        <f>J23/H23</f>
        <v>0.54669540229885061</v>
      </c>
      <c r="J23" s="187">
        <f>SUM(J13:J22)</f>
        <v>63.416666666666671</v>
      </c>
      <c r="K23" s="185">
        <f>+E23-F23</f>
        <v>5</v>
      </c>
      <c r="L23" s="185">
        <f>M23/K23</f>
        <v>2</v>
      </c>
      <c r="M23" s="185">
        <f>M15+M19</f>
        <v>10</v>
      </c>
      <c r="N23" s="186">
        <f>O23/M23</f>
        <v>0.3</v>
      </c>
      <c r="O23" s="186">
        <f>SUM(O13:O22)</f>
        <v>3</v>
      </c>
      <c r="P23" s="185">
        <f>SUM(P13:P22)</f>
        <v>66.416666666666657</v>
      </c>
      <c r="Q23" s="191"/>
      <c r="R23" s="184">
        <f>SUM(R15:R22)</f>
        <v>3067.7333333333331</v>
      </c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</row>
    <row r="24" spans="1:43" s="146" customFormat="1" ht="54.65" customHeight="1" x14ac:dyDescent="0.35">
      <c r="A24" s="350"/>
      <c r="B24" s="189" t="s">
        <v>220</v>
      </c>
      <c r="C24" s="192" t="s">
        <v>208</v>
      </c>
      <c r="D24" s="189"/>
      <c r="E24" s="193">
        <v>1</v>
      </c>
      <c r="F24" s="193">
        <v>1</v>
      </c>
      <c r="G24" s="193">
        <v>1</v>
      </c>
      <c r="H24" s="194">
        <f t="shared" ref="H24" si="22">+F24*G24</f>
        <v>1</v>
      </c>
      <c r="I24" s="195">
        <v>0.25</v>
      </c>
      <c r="J24" s="196">
        <f t="shared" ref="J24" si="23">+H24*I24</f>
        <v>0.25</v>
      </c>
      <c r="K24" s="222">
        <v>0</v>
      </c>
      <c r="L24" s="194">
        <v>0</v>
      </c>
      <c r="M24" s="194">
        <f t="shared" ref="M24:M34" si="24">+K24*L24</f>
        <v>0</v>
      </c>
      <c r="N24" s="195">
        <v>0</v>
      </c>
      <c r="O24" s="195">
        <f t="shared" ref="O24" si="25">M24*N24</f>
        <v>0</v>
      </c>
      <c r="P24" s="197">
        <f t="shared" ref="P24" si="26">+O24+J24</f>
        <v>0.25</v>
      </c>
      <c r="Q24" s="191"/>
      <c r="R24" s="240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</row>
    <row r="25" spans="1:43" s="148" customFormat="1" ht="60" customHeight="1" x14ac:dyDescent="0.35">
      <c r="A25" s="350"/>
      <c r="B25" s="189" t="s">
        <v>220</v>
      </c>
      <c r="C25" s="192" t="s">
        <v>165</v>
      </c>
      <c r="D25" s="189"/>
      <c r="E25" s="193">
        <v>6</v>
      </c>
      <c r="F25" s="193">
        <v>5</v>
      </c>
      <c r="G25" s="193">
        <v>1</v>
      </c>
      <c r="H25" s="194">
        <f t="shared" ref="H25:H28" si="27">+F25*G25</f>
        <v>5</v>
      </c>
      <c r="I25" s="195">
        <v>0.25</v>
      </c>
      <c r="J25" s="196">
        <f t="shared" si="14"/>
        <v>1.25</v>
      </c>
      <c r="K25" s="222">
        <v>1</v>
      </c>
      <c r="L25" s="194">
        <v>1</v>
      </c>
      <c r="M25" s="194">
        <f t="shared" si="24"/>
        <v>1</v>
      </c>
      <c r="N25" s="195">
        <v>0.25</v>
      </c>
      <c r="O25" s="195">
        <f t="shared" ref="O25:O34" si="28">M25*N25</f>
        <v>0.25</v>
      </c>
      <c r="P25" s="197">
        <f t="shared" ref="P25:P28" si="29">+O25+J25</f>
        <v>1.5</v>
      </c>
      <c r="Q25" s="198">
        <v>38.01</v>
      </c>
      <c r="R25" s="199">
        <f t="shared" si="21"/>
        <v>57.015000000000001</v>
      </c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</row>
    <row r="26" spans="1:43" s="148" customFormat="1" ht="60" customHeight="1" x14ac:dyDescent="0.35">
      <c r="A26" s="350"/>
      <c r="B26" s="189" t="s">
        <v>220</v>
      </c>
      <c r="C26" s="192" t="s">
        <v>201</v>
      </c>
      <c r="D26" s="189"/>
      <c r="E26" s="193">
        <v>1</v>
      </c>
      <c r="F26" s="193">
        <v>1</v>
      </c>
      <c r="G26" s="193">
        <v>1</v>
      </c>
      <c r="H26" s="194">
        <f t="shared" si="27"/>
        <v>1</v>
      </c>
      <c r="I26" s="195">
        <v>1</v>
      </c>
      <c r="J26" s="196">
        <f t="shared" si="14"/>
        <v>1</v>
      </c>
      <c r="K26" s="222">
        <v>0</v>
      </c>
      <c r="L26" s="194">
        <v>0</v>
      </c>
      <c r="M26" s="194">
        <f t="shared" si="24"/>
        <v>0</v>
      </c>
      <c r="N26" s="195">
        <v>0</v>
      </c>
      <c r="O26" s="195">
        <f t="shared" si="28"/>
        <v>0</v>
      </c>
      <c r="P26" s="197">
        <f t="shared" si="29"/>
        <v>1</v>
      </c>
      <c r="Q26" s="198"/>
      <c r="R26" s="199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</row>
    <row r="27" spans="1:43" s="148" customFormat="1" ht="37.9" customHeight="1" x14ac:dyDescent="0.35">
      <c r="A27" s="350"/>
      <c r="B27" s="189" t="s">
        <v>220</v>
      </c>
      <c r="C27" s="192" t="s">
        <v>215</v>
      </c>
      <c r="D27" s="189"/>
      <c r="E27" s="193">
        <v>5</v>
      </c>
      <c r="F27" s="193">
        <v>5</v>
      </c>
      <c r="G27" s="193">
        <v>1</v>
      </c>
      <c r="H27" s="194">
        <f t="shared" si="27"/>
        <v>5</v>
      </c>
      <c r="I27" s="195">
        <v>1</v>
      </c>
      <c r="J27" s="196">
        <f t="shared" si="14"/>
        <v>5</v>
      </c>
      <c r="K27" s="222">
        <f t="shared" ref="K27:K35" si="30">+E27-F27</f>
        <v>0</v>
      </c>
      <c r="L27" s="194">
        <v>0</v>
      </c>
      <c r="M27" s="194">
        <f t="shared" si="24"/>
        <v>0</v>
      </c>
      <c r="N27" s="195">
        <v>0</v>
      </c>
      <c r="O27" s="195">
        <f t="shared" si="28"/>
        <v>0</v>
      </c>
      <c r="P27" s="197">
        <f t="shared" si="29"/>
        <v>5</v>
      </c>
      <c r="Q27" s="198">
        <v>38.01</v>
      </c>
      <c r="R27" s="199">
        <f t="shared" si="21"/>
        <v>190.04999999999998</v>
      </c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</row>
    <row r="28" spans="1:43" s="148" customFormat="1" ht="40.15" customHeight="1" x14ac:dyDescent="0.35">
      <c r="A28" s="350"/>
      <c r="B28" s="189" t="s">
        <v>220</v>
      </c>
      <c r="C28" s="175" t="s">
        <v>154</v>
      </c>
      <c r="D28" s="189"/>
      <c r="E28" s="193">
        <v>5</v>
      </c>
      <c r="F28" s="193">
        <v>5</v>
      </c>
      <c r="G28" s="193">
        <v>1</v>
      </c>
      <c r="H28" s="194">
        <f t="shared" si="27"/>
        <v>5</v>
      </c>
      <c r="I28" s="195">
        <f>2/60</f>
        <v>3.3333333333333333E-2</v>
      </c>
      <c r="J28" s="196">
        <f t="shared" si="14"/>
        <v>0.16666666666666666</v>
      </c>
      <c r="K28" s="222">
        <f t="shared" si="30"/>
        <v>0</v>
      </c>
      <c r="L28" s="194">
        <v>0</v>
      </c>
      <c r="M28" s="194">
        <f t="shared" si="24"/>
        <v>0</v>
      </c>
      <c r="N28" s="195">
        <v>0</v>
      </c>
      <c r="O28" s="195">
        <f t="shared" si="28"/>
        <v>0</v>
      </c>
      <c r="P28" s="197">
        <f t="shared" si="29"/>
        <v>0.16666666666666666</v>
      </c>
      <c r="Q28" s="198">
        <v>38.01</v>
      </c>
      <c r="R28" s="199">
        <f t="shared" si="21"/>
        <v>6.3349999999999991</v>
      </c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</row>
    <row r="29" spans="1:43" s="151" customFormat="1" ht="24" customHeight="1" x14ac:dyDescent="0.35">
      <c r="A29" s="350"/>
      <c r="B29" s="351" t="s">
        <v>159</v>
      </c>
      <c r="C29" s="351"/>
      <c r="D29" s="184"/>
      <c r="E29" s="185">
        <f>E24+E25</f>
        <v>7</v>
      </c>
      <c r="F29" s="185">
        <f>F24+F25</f>
        <v>6</v>
      </c>
      <c r="G29" s="185">
        <f>H29/F29</f>
        <v>2.8333333333333335</v>
      </c>
      <c r="H29" s="185">
        <f>SUM(H24:H28)</f>
        <v>17</v>
      </c>
      <c r="I29" s="186">
        <f>J29/H29</f>
        <v>0.45098039215686275</v>
      </c>
      <c r="J29" s="187">
        <f>SUM(J24:J28)</f>
        <v>7.666666666666667</v>
      </c>
      <c r="K29" s="185">
        <f>+E29-F29</f>
        <v>1</v>
      </c>
      <c r="L29" s="185">
        <f>M29/K29</f>
        <v>1</v>
      </c>
      <c r="M29" s="185">
        <f>M25</f>
        <v>1</v>
      </c>
      <c r="N29" s="186">
        <f>O29/M29</f>
        <v>0.25</v>
      </c>
      <c r="O29" s="186">
        <f>SUM(O24:O28)</f>
        <v>0.25</v>
      </c>
      <c r="P29" s="185">
        <f>SUM(P24:P28)</f>
        <v>7.916666666666667</v>
      </c>
      <c r="Q29" s="184"/>
      <c r="R29" s="184">
        <f>SUM(R25:R28)</f>
        <v>253.4</v>
      </c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0"/>
    </row>
    <row r="30" spans="1:43" s="149" customFormat="1" ht="79" customHeight="1" x14ac:dyDescent="0.35">
      <c r="A30" s="355" t="s">
        <v>157</v>
      </c>
      <c r="B30" s="176" t="s">
        <v>160</v>
      </c>
      <c r="C30" s="192" t="s">
        <v>209</v>
      </c>
      <c r="D30" s="176"/>
      <c r="E30" s="177">
        <v>2</v>
      </c>
      <c r="F30" s="177">
        <v>2</v>
      </c>
      <c r="G30" s="177">
        <v>1</v>
      </c>
      <c r="H30" s="178">
        <f t="shared" ref="H30" si="31">+F30*G30</f>
        <v>2</v>
      </c>
      <c r="I30" s="179">
        <v>0.25</v>
      </c>
      <c r="J30" s="180">
        <f t="shared" ref="J30" si="32">+H30*I30</f>
        <v>0.5</v>
      </c>
      <c r="K30" s="222">
        <f t="shared" ref="K30" si="33">+E30-F30</f>
        <v>0</v>
      </c>
      <c r="L30" s="178">
        <v>0</v>
      </c>
      <c r="M30" s="178">
        <f t="shared" ref="M30" si="34">+K30*L30</f>
        <v>0</v>
      </c>
      <c r="N30" s="179">
        <v>0</v>
      </c>
      <c r="O30" s="179">
        <f t="shared" ref="O30" si="35">M30*N30</f>
        <v>0</v>
      </c>
      <c r="P30" s="200">
        <f>+O30+J30</f>
        <v>0.5</v>
      </c>
      <c r="Q30" s="240"/>
      <c r="R30" s="240"/>
    </row>
    <row r="31" spans="1:43" ht="68.5" customHeight="1" x14ac:dyDescent="0.35">
      <c r="A31" s="356"/>
      <c r="B31" s="176" t="s">
        <v>160</v>
      </c>
      <c r="C31" s="192" t="s">
        <v>166</v>
      </c>
      <c r="D31" s="176"/>
      <c r="E31" s="177">
        <v>25</v>
      </c>
      <c r="F31" s="177">
        <v>20</v>
      </c>
      <c r="G31" s="177">
        <v>1</v>
      </c>
      <c r="H31" s="178">
        <f t="shared" ref="H31:H34" si="36">+F31*G31</f>
        <v>20</v>
      </c>
      <c r="I31" s="179">
        <v>0.25</v>
      </c>
      <c r="J31" s="180">
        <f t="shared" ref="J31:J32" si="37">+H31*I31</f>
        <v>5</v>
      </c>
      <c r="K31" s="222">
        <f t="shared" si="30"/>
        <v>5</v>
      </c>
      <c r="L31" s="178">
        <v>1</v>
      </c>
      <c r="M31" s="178">
        <f t="shared" si="24"/>
        <v>5</v>
      </c>
      <c r="N31" s="179">
        <v>0.25</v>
      </c>
      <c r="O31" s="179">
        <f t="shared" si="28"/>
        <v>1.25</v>
      </c>
      <c r="P31" s="200">
        <f>+O31+J31</f>
        <v>6.25</v>
      </c>
      <c r="Q31" s="182">
        <v>51.2</v>
      </c>
      <c r="R31" s="183">
        <f t="shared" ref="R31:R34" si="38">Q31*P31</f>
        <v>320</v>
      </c>
    </row>
    <row r="32" spans="1:43" ht="68.5" customHeight="1" x14ac:dyDescent="0.35">
      <c r="A32" s="356"/>
      <c r="B32" s="176" t="s">
        <v>160</v>
      </c>
      <c r="C32" s="192" t="s">
        <v>202</v>
      </c>
      <c r="D32" s="176"/>
      <c r="E32" s="177">
        <v>2</v>
      </c>
      <c r="F32" s="177">
        <v>2</v>
      </c>
      <c r="G32" s="177">
        <v>1</v>
      </c>
      <c r="H32" s="178">
        <f t="shared" si="36"/>
        <v>2</v>
      </c>
      <c r="I32" s="179">
        <v>1</v>
      </c>
      <c r="J32" s="180">
        <f t="shared" si="37"/>
        <v>2</v>
      </c>
      <c r="K32" s="222">
        <f t="shared" si="30"/>
        <v>0</v>
      </c>
      <c r="L32" s="178">
        <v>0</v>
      </c>
      <c r="M32" s="178">
        <f t="shared" si="24"/>
        <v>0</v>
      </c>
      <c r="N32" s="179">
        <v>0</v>
      </c>
      <c r="O32" s="179">
        <f t="shared" si="28"/>
        <v>0</v>
      </c>
      <c r="P32" s="200">
        <f>+O32+J32</f>
        <v>2</v>
      </c>
      <c r="Q32" s="182"/>
      <c r="R32" s="183"/>
    </row>
    <row r="33" spans="1:46" ht="40.15" customHeight="1" x14ac:dyDescent="0.35">
      <c r="A33" s="356"/>
      <c r="B33" s="176" t="s">
        <v>160</v>
      </c>
      <c r="C33" s="192" t="s">
        <v>216</v>
      </c>
      <c r="D33" s="176"/>
      <c r="E33" s="177">
        <v>20</v>
      </c>
      <c r="F33" s="177">
        <v>20</v>
      </c>
      <c r="G33" s="177">
        <v>1</v>
      </c>
      <c r="H33" s="178">
        <f t="shared" si="36"/>
        <v>20</v>
      </c>
      <c r="I33" s="179">
        <v>1</v>
      </c>
      <c r="J33" s="180">
        <f>+H33*I33</f>
        <v>20</v>
      </c>
      <c r="K33" s="222">
        <f t="shared" si="30"/>
        <v>0</v>
      </c>
      <c r="L33" s="178">
        <v>0</v>
      </c>
      <c r="M33" s="178">
        <f t="shared" si="24"/>
        <v>0</v>
      </c>
      <c r="N33" s="179">
        <v>0</v>
      </c>
      <c r="O33" s="179">
        <f t="shared" si="28"/>
        <v>0</v>
      </c>
      <c r="P33" s="200">
        <f>+O33+J33</f>
        <v>20</v>
      </c>
      <c r="Q33" s="182">
        <v>51.2</v>
      </c>
      <c r="R33" s="183">
        <f t="shared" si="38"/>
        <v>1024</v>
      </c>
    </row>
    <row r="34" spans="1:46" ht="25.15" customHeight="1" x14ac:dyDescent="0.35">
      <c r="A34" s="356"/>
      <c r="B34" s="176" t="s">
        <v>160</v>
      </c>
      <c r="C34" s="175" t="s">
        <v>154</v>
      </c>
      <c r="D34" s="176"/>
      <c r="E34" s="177">
        <v>20</v>
      </c>
      <c r="F34" s="177">
        <v>20</v>
      </c>
      <c r="G34" s="177">
        <v>1</v>
      </c>
      <c r="H34" s="178">
        <f t="shared" si="36"/>
        <v>20</v>
      </c>
      <c r="I34" s="179">
        <f>2/60</f>
        <v>3.3333333333333333E-2</v>
      </c>
      <c r="J34" s="180">
        <f>+H34*I34</f>
        <v>0.66666666666666663</v>
      </c>
      <c r="K34" s="222">
        <f t="shared" si="30"/>
        <v>0</v>
      </c>
      <c r="L34" s="178">
        <v>0</v>
      </c>
      <c r="M34" s="178">
        <f t="shared" si="24"/>
        <v>0</v>
      </c>
      <c r="N34" s="179">
        <v>0</v>
      </c>
      <c r="O34" s="179">
        <f t="shared" si="28"/>
        <v>0</v>
      </c>
      <c r="P34" s="200">
        <f t="shared" si="20"/>
        <v>0.66666666666666663</v>
      </c>
      <c r="Q34" s="182">
        <v>51.2</v>
      </c>
      <c r="R34" s="183">
        <f t="shared" si="38"/>
        <v>34.133333333333333</v>
      </c>
    </row>
    <row r="35" spans="1:46" s="146" customFormat="1" ht="16.149999999999999" customHeight="1" x14ac:dyDescent="0.35">
      <c r="A35" s="357"/>
      <c r="B35" s="351" t="s">
        <v>161</v>
      </c>
      <c r="C35" s="351"/>
      <c r="D35" s="184"/>
      <c r="E35" s="185">
        <f>E30+E31</f>
        <v>27</v>
      </c>
      <c r="F35" s="185">
        <f>F30+F31</f>
        <v>22</v>
      </c>
      <c r="G35" s="185">
        <f>H35/F35</f>
        <v>2.9090909090909092</v>
      </c>
      <c r="H35" s="185">
        <f>SUM(H30:H34)</f>
        <v>64</v>
      </c>
      <c r="I35" s="186">
        <f>J35/H35</f>
        <v>0.44010416666666669</v>
      </c>
      <c r="J35" s="187">
        <f>SUM(J30:J34)</f>
        <v>28.166666666666668</v>
      </c>
      <c r="K35" s="185">
        <f t="shared" si="30"/>
        <v>5</v>
      </c>
      <c r="L35" s="185">
        <f>M35/K35</f>
        <v>1</v>
      </c>
      <c r="M35" s="185">
        <f>M31</f>
        <v>5</v>
      </c>
      <c r="N35" s="186">
        <f>O35/M35</f>
        <v>0.25</v>
      </c>
      <c r="O35" s="186">
        <f>SUM(O30:O34)</f>
        <v>1.25</v>
      </c>
      <c r="P35" s="185">
        <f>SUM(P30:P34)</f>
        <v>29.416666666666668</v>
      </c>
      <c r="Q35" s="191"/>
      <c r="R35" s="191">
        <f>SUM(R31:R34)</f>
        <v>1378.1333333333334</v>
      </c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2"/>
      <c r="AR35" s="142"/>
      <c r="AS35" s="142"/>
      <c r="AT35" s="142"/>
    </row>
    <row r="36" spans="1:46" s="146" customFormat="1" ht="15" customHeight="1" x14ac:dyDescent="0.35">
      <c r="A36" s="349" t="s">
        <v>162</v>
      </c>
      <c r="B36" s="349"/>
      <c r="C36" s="349"/>
      <c r="D36" s="201"/>
      <c r="E36" s="223">
        <f>SUM(E35,E29,E23,E12)</f>
        <v>72</v>
      </c>
      <c r="F36" s="202">
        <f>F12+F23+F29+F35</f>
        <v>60</v>
      </c>
      <c r="G36" s="306">
        <f>H36/F36</f>
        <v>3.8666666666666667</v>
      </c>
      <c r="H36" s="202">
        <f>H12+H23+H29+H35</f>
        <v>232</v>
      </c>
      <c r="I36" s="203">
        <f>J36/H36</f>
        <v>0.4612068965517242</v>
      </c>
      <c r="J36" s="204">
        <f>J12+J23+J29+J35</f>
        <v>107.00000000000001</v>
      </c>
      <c r="K36" s="231">
        <f t="shared" ref="K36:O36" si="39">K12+K23+K29+K35</f>
        <v>12</v>
      </c>
      <c r="L36" s="204">
        <f>M36/K36</f>
        <v>1.4166666666666667</v>
      </c>
      <c r="M36" s="204">
        <f t="shared" si="39"/>
        <v>17</v>
      </c>
      <c r="N36" s="204">
        <f t="shared" si="39"/>
        <v>1.8333333333333333</v>
      </c>
      <c r="O36" s="204">
        <f t="shared" si="39"/>
        <v>5.5333333333333332</v>
      </c>
      <c r="P36" s="205">
        <f>SUM(P35,P29,P23,P12)</f>
        <v>112.36666666666666</v>
      </c>
      <c r="Q36" s="206"/>
      <c r="R36" s="207">
        <f>SUM(R35,R29,R23,R12)</f>
        <v>5044.6566666666668</v>
      </c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2"/>
      <c r="AR36" s="142"/>
      <c r="AS36" s="142"/>
      <c r="AT36" s="142"/>
    </row>
    <row r="37" spans="1:46" s="152" customFormat="1" ht="15" customHeight="1" x14ac:dyDescent="0.35">
      <c r="A37" s="352" t="s">
        <v>178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4"/>
      <c r="Q37" s="221"/>
      <c r="R37" s="22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2"/>
      <c r="AR37" s="142"/>
      <c r="AS37" s="142"/>
      <c r="AT37" s="142"/>
    </row>
    <row r="38" spans="1:46" s="148" customFormat="1" ht="64.900000000000006" customHeight="1" x14ac:dyDescent="0.35">
      <c r="A38" s="350" t="s">
        <v>184</v>
      </c>
      <c r="B38" s="189" t="s">
        <v>175</v>
      </c>
      <c r="C38" s="192" t="s">
        <v>165</v>
      </c>
      <c r="D38" s="189"/>
      <c r="E38" s="193">
        <v>10</v>
      </c>
      <c r="F38" s="193">
        <v>5</v>
      </c>
      <c r="G38" s="193">
        <v>1</v>
      </c>
      <c r="H38" s="194">
        <f t="shared" ref="H38:H40" si="40">+F38*G38</f>
        <v>5</v>
      </c>
      <c r="I38" s="195">
        <v>0.25</v>
      </c>
      <c r="J38" s="196">
        <f t="shared" ref="J38:J40" si="41">+H38*I38</f>
        <v>1.25</v>
      </c>
      <c r="K38" s="262">
        <v>5</v>
      </c>
      <c r="L38" s="193">
        <v>1</v>
      </c>
      <c r="M38" s="193">
        <v>5</v>
      </c>
      <c r="N38" s="195">
        <v>0.25</v>
      </c>
      <c r="O38" s="195">
        <f>M38*N38</f>
        <v>1.25</v>
      </c>
      <c r="P38" s="197">
        <f t="shared" ref="P38:P40" si="42">+O38+J38</f>
        <v>2.5</v>
      </c>
      <c r="Q38" s="198">
        <v>38.01</v>
      </c>
      <c r="R38" s="199">
        <f t="shared" ref="R38:R40" si="43">Q38*P38</f>
        <v>95.024999999999991</v>
      </c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</row>
    <row r="39" spans="1:46" s="148" customFormat="1" ht="37.9" customHeight="1" x14ac:dyDescent="0.35">
      <c r="A39" s="350"/>
      <c r="B39" s="189" t="s">
        <v>175</v>
      </c>
      <c r="C39" s="192" t="s">
        <v>215</v>
      </c>
      <c r="D39" s="189"/>
      <c r="E39" s="193">
        <v>5</v>
      </c>
      <c r="F39" s="193">
        <v>5</v>
      </c>
      <c r="G39" s="193">
        <v>1</v>
      </c>
      <c r="H39" s="194">
        <f t="shared" si="40"/>
        <v>5</v>
      </c>
      <c r="I39" s="195">
        <v>1</v>
      </c>
      <c r="J39" s="196">
        <f t="shared" si="41"/>
        <v>5</v>
      </c>
      <c r="K39" s="222">
        <f t="shared" ref="K39:K40" si="44">+E39-F39</f>
        <v>0</v>
      </c>
      <c r="L39" s="178">
        <v>0</v>
      </c>
      <c r="M39" s="178">
        <f t="shared" ref="M39:M40" si="45">+K39*L39</f>
        <v>0</v>
      </c>
      <c r="N39" s="179">
        <v>0</v>
      </c>
      <c r="O39" s="179">
        <f>M39*N39</f>
        <v>0</v>
      </c>
      <c r="P39" s="197">
        <f t="shared" si="42"/>
        <v>5</v>
      </c>
      <c r="Q39" s="198">
        <v>38.01</v>
      </c>
      <c r="R39" s="199">
        <f t="shared" si="43"/>
        <v>190.04999999999998</v>
      </c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</row>
    <row r="40" spans="1:46" s="148" customFormat="1" ht="37.9" customHeight="1" x14ac:dyDescent="0.35">
      <c r="A40" s="350"/>
      <c r="B40" s="189" t="s">
        <v>176</v>
      </c>
      <c r="C40" s="175" t="s">
        <v>154</v>
      </c>
      <c r="D40" s="189"/>
      <c r="E40" s="193">
        <v>5</v>
      </c>
      <c r="F40" s="193">
        <v>5</v>
      </c>
      <c r="G40" s="193">
        <v>1</v>
      </c>
      <c r="H40" s="194">
        <f t="shared" si="40"/>
        <v>5</v>
      </c>
      <c r="I40" s="195">
        <f>2/60</f>
        <v>3.3333333333333333E-2</v>
      </c>
      <c r="J40" s="196">
        <f t="shared" si="41"/>
        <v>0.16666666666666666</v>
      </c>
      <c r="K40" s="222">
        <f t="shared" si="44"/>
        <v>0</v>
      </c>
      <c r="L40" s="178">
        <v>0</v>
      </c>
      <c r="M40" s="178">
        <f t="shared" si="45"/>
        <v>0</v>
      </c>
      <c r="N40" s="179">
        <v>0</v>
      </c>
      <c r="O40" s="179">
        <f t="shared" ref="O40" si="46">M40*N40</f>
        <v>0</v>
      </c>
      <c r="P40" s="197">
        <f t="shared" si="42"/>
        <v>0.16666666666666666</v>
      </c>
      <c r="Q40" s="198">
        <v>38.01</v>
      </c>
      <c r="R40" s="199">
        <f t="shared" si="43"/>
        <v>6.3349999999999991</v>
      </c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</row>
    <row r="41" spans="1:46" s="151" customFormat="1" ht="25.15" customHeight="1" x14ac:dyDescent="0.35">
      <c r="A41" s="350"/>
      <c r="B41" s="351" t="s">
        <v>179</v>
      </c>
      <c r="C41" s="351"/>
      <c r="D41" s="184"/>
      <c r="E41" s="185">
        <f>E38</f>
        <v>10</v>
      </c>
      <c r="F41" s="185">
        <f>F38</f>
        <v>5</v>
      </c>
      <c r="G41" s="185">
        <f>H41/F41</f>
        <v>3</v>
      </c>
      <c r="H41" s="185">
        <f>SUM(H38:H40)</f>
        <v>15</v>
      </c>
      <c r="I41" s="186">
        <f>J41/H41</f>
        <v>0.42777777777777781</v>
      </c>
      <c r="J41" s="187">
        <f>SUM(J38:J40)</f>
        <v>6.416666666666667</v>
      </c>
      <c r="K41" s="222">
        <f>K38</f>
        <v>5</v>
      </c>
      <c r="L41" s="185">
        <f>M41/K41</f>
        <v>1</v>
      </c>
      <c r="M41" s="185">
        <f>M38</f>
        <v>5</v>
      </c>
      <c r="N41" s="186">
        <f>O38/M38</f>
        <v>0.25</v>
      </c>
      <c r="O41" s="186">
        <f>SUM(O38:O40)</f>
        <v>1.25</v>
      </c>
      <c r="P41" s="185">
        <f>SUM(P38:P40)</f>
        <v>7.666666666666667</v>
      </c>
      <c r="Q41" s="184"/>
      <c r="R41" s="184">
        <f>SUM(R38:R40)</f>
        <v>291.40999999999997</v>
      </c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50"/>
    </row>
    <row r="42" spans="1:46" s="149" customFormat="1" ht="56.5" customHeight="1" x14ac:dyDescent="0.35">
      <c r="A42" s="364" t="s">
        <v>185</v>
      </c>
      <c r="B42" s="208" t="s">
        <v>169</v>
      </c>
      <c r="C42" s="175" t="s">
        <v>208</v>
      </c>
      <c r="D42" s="208"/>
      <c r="E42" s="178">
        <v>1</v>
      </c>
      <c r="F42" s="178">
        <v>1</v>
      </c>
      <c r="G42" s="178">
        <v>1</v>
      </c>
      <c r="H42" s="178">
        <f t="shared" ref="H42" si="47">+F42*G42</f>
        <v>1</v>
      </c>
      <c r="I42" s="179">
        <v>0.25</v>
      </c>
      <c r="J42" s="179">
        <f t="shared" ref="J42" si="48">+H42*I42</f>
        <v>0.25</v>
      </c>
      <c r="K42" s="222">
        <v>0</v>
      </c>
      <c r="L42" s="178">
        <v>0</v>
      </c>
      <c r="M42" s="178">
        <f t="shared" ref="M42" si="49">+K42*L42</f>
        <v>0</v>
      </c>
      <c r="N42" s="179">
        <v>0</v>
      </c>
      <c r="O42" s="179">
        <f>M42*N42</f>
        <v>0</v>
      </c>
      <c r="P42" s="200">
        <f t="shared" ref="P42" si="50">+O42+J42</f>
        <v>0.25</v>
      </c>
      <c r="Q42" s="240"/>
      <c r="R42" s="240"/>
    </row>
    <row r="43" spans="1:46" ht="63" customHeight="1" x14ac:dyDescent="0.35">
      <c r="A43" s="365"/>
      <c r="B43" s="208" t="s">
        <v>169</v>
      </c>
      <c r="C43" s="175" t="s">
        <v>165</v>
      </c>
      <c r="D43" s="208"/>
      <c r="E43" s="178">
        <v>20</v>
      </c>
      <c r="F43" s="178">
        <v>15</v>
      </c>
      <c r="G43" s="178">
        <v>1</v>
      </c>
      <c r="H43" s="178">
        <f t="shared" ref="H43:H46" si="51">+F43*G43</f>
        <v>15</v>
      </c>
      <c r="I43" s="179">
        <v>0.25</v>
      </c>
      <c r="J43" s="179">
        <f t="shared" ref="J43:J46" si="52">+H43*I43</f>
        <v>3.75</v>
      </c>
      <c r="K43" s="222">
        <v>5</v>
      </c>
      <c r="L43" s="178">
        <v>1</v>
      </c>
      <c r="M43" s="178">
        <f t="shared" ref="M43:M46" si="53">+K43*L43</f>
        <v>5</v>
      </c>
      <c r="N43" s="179">
        <v>0.25</v>
      </c>
      <c r="O43" s="179">
        <f>M43*N43</f>
        <v>1.25</v>
      </c>
      <c r="P43" s="200">
        <f t="shared" ref="P43:P60" si="54">+O43+J43</f>
        <v>5</v>
      </c>
      <c r="Q43" s="182">
        <v>39.979999999999997</v>
      </c>
      <c r="R43" s="183">
        <f t="shared" ref="R43:R46" si="55">Q43*P43</f>
        <v>199.89999999999998</v>
      </c>
    </row>
    <row r="44" spans="1:46" ht="63" customHeight="1" x14ac:dyDescent="0.35">
      <c r="A44" s="365"/>
      <c r="B44" s="208" t="s">
        <v>169</v>
      </c>
      <c r="C44" s="175" t="s">
        <v>201</v>
      </c>
      <c r="D44" s="208"/>
      <c r="E44" s="178">
        <v>1</v>
      </c>
      <c r="F44" s="178">
        <v>1</v>
      </c>
      <c r="G44" s="178">
        <v>1</v>
      </c>
      <c r="H44" s="178">
        <f t="shared" si="51"/>
        <v>1</v>
      </c>
      <c r="I44" s="179">
        <v>1</v>
      </c>
      <c r="J44" s="179">
        <f t="shared" si="52"/>
        <v>1</v>
      </c>
      <c r="K44" s="222">
        <v>0</v>
      </c>
      <c r="L44" s="178">
        <v>0</v>
      </c>
      <c r="M44" s="178">
        <f t="shared" si="53"/>
        <v>0</v>
      </c>
      <c r="N44" s="179">
        <v>0</v>
      </c>
      <c r="O44" s="179">
        <v>0</v>
      </c>
      <c r="P44" s="200">
        <f t="shared" si="54"/>
        <v>1</v>
      </c>
      <c r="Q44" s="182"/>
      <c r="R44" s="183"/>
    </row>
    <row r="45" spans="1:46" ht="40.9" customHeight="1" x14ac:dyDescent="0.35">
      <c r="A45" s="365"/>
      <c r="B45" s="208" t="s">
        <v>169</v>
      </c>
      <c r="C45" s="175" t="s">
        <v>217</v>
      </c>
      <c r="D45" s="208"/>
      <c r="E45" s="178">
        <v>15</v>
      </c>
      <c r="F45" s="178">
        <v>15</v>
      </c>
      <c r="G45" s="178">
        <v>1</v>
      </c>
      <c r="H45" s="178">
        <f t="shared" si="51"/>
        <v>15</v>
      </c>
      <c r="I45" s="179">
        <v>1</v>
      </c>
      <c r="J45" s="179">
        <f t="shared" si="52"/>
        <v>15</v>
      </c>
      <c r="K45" s="222">
        <v>0</v>
      </c>
      <c r="L45" s="178">
        <v>0</v>
      </c>
      <c r="M45" s="178">
        <f t="shared" si="53"/>
        <v>0</v>
      </c>
      <c r="N45" s="179">
        <v>0</v>
      </c>
      <c r="O45" s="179">
        <f t="shared" ref="O45:O46" si="56">M45*N45</f>
        <v>0</v>
      </c>
      <c r="P45" s="200">
        <f t="shared" si="54"/>
        <v>15</v>
      </c>
      <c r="Q45" s="182">
        <v>39.979999999999997</v>
      </c>
      <c r="R45" s="183">
        <f t="shared" si="55"/>
        <v>599.69999999999993</v>
      </c>
    </row>
    <row r="46" spans="1:46" ht="26.5" customHeight="1" x14ac:dyDescent="0.35">
      <c r="A46" s="366"/>
      <c r="B46" s="208" t="s">
        <v>169</v>
      </c>
      <c r="C46" s="175" t="s">
        <v>154</v>
      </c>
      <c r="D46" s="208"/>
      <c r="E46" s="178">
        <v>15</v>
      </c>
      <c r="F46" s="178">
        <v>15</v>
      </c>
      <c r="G46" s="178">
        <v>1</v>
      </c>
      <c r="H46" s="178">
        <f t="shared" si="51"/>
        <v>15</v>
      </c>
      <c r="I46" s="179">
        <f>2/60</f>
        <v>3.3333333333333333E-2</v>
      </c>
      <c r="J46" s="179">
        <f t="shared" si="52"/>
        <v>0.5</v>
      </c>
      <c r="K46" s="222">
        <v>0</v>
      </c>
      <c r="L46" s="178">
        <v>0</v>
      </c>
      <c r="M46" s="178">
        <f t="shared" si="53"/>
        <v>0</v>
      </c>
      <c r="N46" s="179">
        <v>0</v>
      </c>
      <c r="O46" s="179">
        <f t="shared" si="56"/>
        <v>0</v>
      </c>
      <c r="P46" s="200">
        <f t="shared" si="54"/>
        <v>0.5</v>
      </c>
      <c r="Q46" s="182">
        <v>39.979999999999997</v>
      </c>
      <c r="R46" s="183">
        <f t="shared" si="55"/>
        <v>19.989999999999998</v>
      </c>
    </row>
    <row r="47" spans="1:46" s="153" customFormat="1" ht="15" customHeight="1" x14ac:dyDescent="0.35">
      <c r="A47" s="154"/>
      <c r="B47" s="372" t="s">
        <v>180</v>
      </c>
      <c r="C47" s="373"/>
      <c r="D47" s="234"/>
      <c r="E47" s="185">
        <f>E42+E43</f>
        <v>21</v>
      </c>
      <c r="F47" s="185">
        <f>F42+F43</f>
        <v>16</v>
      </c>
      <c r="G47" s="307">
        <f>H47/F47</f>
        <v>2.9375</v>
      </c>
      <c r="H47" s="185">
        <f>SUM(H42:H46)</f>
        <v>47</v>
      </c>
      <c r="I47" s="186">
        <f>J47/H47</f>
        <v>0.43617021276595747</v>
      </c>
      <c r="J47" s="186">
        <f>SUM(J42:J46)</f>
        <v>20.5</v>
      </c>
      <c r="K47" s="185">
        <f>K43</f>
        <v>5</v>
      </c>
      <c r="L47" s="185">
        <f>M47/K47</f>
        <v>1</v>
      </c>
      <c r="M47" s="185">
        <f>SUM(M42:M46)</f>
        <v>5</v>
      </c>
      <c r="N47" s="186">
        <f>O43/M43</f>
        <v>0.25</v>
      </c>
      <c r="O47" s="186">
        <f>SUM(O42:O46)</f>
        <v>1.25</v>
      </c>
      <c r="P47" s="185">
        <f>SUM(P42:P46)</f>
        <v>21.75</v>
      </c>
      <c r="Q47" s="210" t="s">
        <v>17</v>
      </c>
      <c r="R47" s="209">
        <f>SUM(R43:R46)</f>
        <v>819.58999999999992</v>
      </c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2"/>
      <c r="AR47" s="142"/>
      <c r="AS47" s="142"/>
      <c r="AT47" s="142"/>
    </row>
    <row r="48" spans="1:46" s="153" customFormat="1" ht="22.5" customHeight="1" x14ac:dyDescent="0.35">
      <c r="A48" s="370" t="s">
        <v>177</v>
      </c>
      <c r="B48" s="371"/>
      <c r="C48" s="371"/>
      <c r="D48" s="224"/>
      <c r="E48" s="235">
        <f>E47+E41</f>
        <v>31</v>
      </c>
      <c r="F48" s="225">
        <f>F41+F47</f>
        <v>21</v>
      </c>
      <c r="G48" s="308">
        <f>H48/F48</f>
        <v>2.9523809523809526</v>
      </c>
      <c r="H48" s="225">
        <f>H41+H47</f>
        <v>62</v>
      </c>
      <c r="I48" s="310">
        <f>J48/H48</f>
        <v>0.43413978494623656</v>
      </c>
      <c r="J48" s="309">
        <f>J41+J47</f>
        <v>26.916666666666668</v>
      </c>
      <c r="K48" s="232">
        <f>K41+K47</f>
        <v>10</v>
      </c>
      <c r="L48" s="225">
        <f>M48/K48</f>
        <v>1</v>
      </c>
      <c r="M48" s="225">
        <f>M41+M47</f>
        <v>10</v>
      </c>
      <c r="N48" s="227">
        <f>N41+N47</f>
        <v>0.5</v>
      </c>
      <c r="O48" s="226">
        <f>O41+O47</f>
        <v>2.5</v>
      </c>
      <c r="P48" s="228">
        <f>P41+P47</f>
        <v>29.416666666666668</v>
      </c>
      <c r="Q48" s="210"/>
      <c r="R48" s="209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2"/>
      <c r="AR48" s="142"/>
      <c r="AS48" s="142"/>
      <c r="AT48" s="142"/>
    </row>
    <row r="49" spans="1:46" s="152" customFormat="1" ht="15" customHeight="1" x14ac:dyDescent="0.35">
      <c r="A49" s="352" t="s">
        <v>188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4"/>
      <c r="Q49" s="220"/>
      <c r="R49" s="22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2"/>
      <c r="AR49" s="142"/>
      <c r="AS49" s="142"/>
      <c r="AT49" s="142"/>
    </row>
    <row r="50" spans="1:46" s="278" customFormat="1" ht="30" customHeight="1" x14ac:dyDescent="0.35">
      <c r="A50" s="364" t="s">
        <v>186</v>
      </c>
      <c r="B50" s="176" t="s">
        <v>172</v>
      </c>
      <c r="C50" s="192" t="s">
        <v>203</v>
      </c>
      <c r="D50" s="267"/>
      <c r="E50" s="177">
        <v>3</v>
      </c>
      <c r="F50" s="177">
        <v>3</v>
      </c>
      <c r="G50" s="177">
        <v>1</v>
      </c>
      <c r="H50" s="177">
        <f t="shared" ref="H50:H56" si="57">+F50*G50</f>
        <v>3</v>
      </c>
      <c r="I50" s="179">
        <v>0.03</v>
      </c>
      <c r="J50" s="179">
        <f t="shared" ref="J50:J56" si="58">+H50*I50</f>
        <v>0.09</v>
      </c>
      <c r="K50" s="222">
        <v>0</v>
      </c>
      <c r="L50" s="178">
        <v>0</v>
      </c>
      <c r="M50" s="178">
        <f t="shared" ref="M50:M55" si="59">+K50*L50</f>
        <v>0</v>
      </c>
      <c r="N50" s="179">
        <v>0.03</v>
      </c>
      <c r="O50" s="179">
        <f t="shared" ref="O50:O55" si="60">M50*N50</f>
        <v>0</v>
      </c>
      <c r="P50" s="200">
        <f t="shared" ref="P50:P56" si="61">+O50+J50</f>
        <v>0.09</v>
      </c>
      <c r="Q50" s="277"/>
      <c r="R50" s="277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154"/>
      <c r="AR50" s="154"/>
      <c r="AS50" s="154"/>
      <c r="AT50" s="154"/>
    </row>
    <row r="51" spans="1:46" ht="37.9" customHeight="1" x14ac:dyDescent="0.35">
      <c r="A51" s="365"/>
      <c r="B51" s="176" t="s">
        <v>172</v>
      </c>
      <c r="C51" s="192" t="s">
        <v>141</v>
      </c>
      <c r="D51" s="176"/>
      <c r="E51" s="177">
        <v>166</v>
      </c>
      <c r="F51" s="177">
        <v>120</v>
      </c>
      <c r="G51" s="177">
        <v>1</v>
      </c>
      <c r="H51" s="177">
        <f t="shared" si="57"/>
        <v>120</v>
      </c>
      <c r="I51" s="179">
        <v>0.03</v>
      </c>
      <c r="J51" s="179">
        <f t="shared" si="58"/>
        <v>3.5999999999999996</v>
      </c>
      <c r="K51" s="222">
        <v>46</v>
      </c>
      <c r="L51" s="178">
        <v>1</v>
      </c>
      <c r="M51" s="178">
        <f t="shared" si="59"/>
        <v>46</v>
      </c>
      <c r="N51" s="179">
        <v>0.03</v>
      </c>
      <c r="O51" s="179">
        <f t="shared" si="60"/>
        <v>1.38</v>
      </c>
      <c r="P51" s="200">
        <f t="shared" si="61"/>
        <v>4.9799999999999995</v>
      </c>
      <c r="Q51" s="182">
        <v>7.5</v>
      </c>
      <c r="R51" s="183">
        <f t="shared" ref="R51:R55" si="62">Q51*P51</f>
        <v>37.349999999999994</v>
      </c>
    </row>
    <row r="52" spans="1:46" ht="37.9" customHeight="1" x14ac:dyDescent="0.35">
      <c r="A52" s="365"/>
      <c r="B52" s="176" t="s">
        <v>172</v>
      </c>
      <c r="C52" s="192" t="s">
        <v>204</v>
      </c>
      <c r="D52" s="176"/>
      <c r="E52" s="177">
        <v>3</v>
      </c>
      <c r="F52" s="177">
        <v>3</v>
      </c>
      <c r="G52" s="177">
        <v>1</v>
      </c>
      <c r="H52" s="177">
        <v>3</v>
      </c>
      <c r="I52" s="179">
        <v>0.17</v>
      </c>
      <c r="J52" s="179">
        <f t="shared" si="58"/>
        <v>0.51</v>
      </c>
      <c r="K52" s="222">
        <v>0</v>
      </c>
      <c r="L52" s="178">
        <v>0</v>
      </c>
      <c r="M52" s="178">
        <v>0</v>
      </c>
      <c r="N52" s="179">
        <v>0.17</v>
      </c>
      <c r="O52" s="179">
        <f t="shared" si="60"/>
        <v>0</v>
      </c>
      <c r="P52" s="200">
        <f>J52+O52</f>
        <v>0.51</v>
      </c>
      <c r="Q52" s="182"/>
      <c r="R52" s="183"/>
    </row>
    <row r="53" spans="1:46" ht="36.65" customHeight="1" x14ac:dyDescent="0.35">
      <c r="A53" s="365"/>
      <c r="B53" s="176" t="s">
        <v>172</v>
      </c>
      <c r="C53" s="192" t="s">
        <v>211</v>
      </c>
      <c r="D53" s="176"/>
      <c r="E53" s="177">
        <v>166</v>
      </c>
      <c r="F53" s="177">
        <v>120</v>
      </c>
      <c r="G53" s="177">
        <v>1</v>
      </c>
      <c r="H53" s="177">
        <v>120</v>
      </c>
      <c r="I53" s="179">
        <v>0.16666666666666666</v>
      </c>
      <c r="J53" s="179">
        <f t="shared" si="58"/>
        <v>20</v>
      </c>
      <c r="K53" s="222">
        <v>46</v>
      </c>
      <c r="L53" s="178">
        <v>1</v>
      </c>
      <c r="M53" s="178">
        <v>46</v>
      </c>
      <c r="N53" s="179">
        <v>0.16666666666666666</v>
      </c>
      <c r="O53" s="179">
        <f t="shared" si="60"/>
        <v>7.6666666666666661</v>
      </c>
      <c r="P53" s="200">
        <f>J53+O53</f>
        <v>27.666666666666664</v>
      </c>
      <c r="Q53" s="182"/>
      <c r="R53" s="183"/>
    </row>
    <row r="54" spans="1:46" ht="37.9" customHeight="1" x14ac:dyDescent="0.35">
      <c r="A54" s="365"/>
      <c r="B54" s="176" t="s">
        <v>171</v>
      </c>
      <c r="C54" s="192" t="s">
        <v>142</v>
      </c>
      <c r="D54" s="176"/>
      <c r="E54" s="177">
        <v>120</v>
      </c>
      <c r="F54" s="177">
        <v>90</v>
      </c>
      <c r="G54" s="177">
        <v>1</v>
      </c>
      <c r="H54" s="177">
        <v>90</v>
      </c>
      <c r="I54" s="179">
        <v>0.03</v>
      </c>
      <c r="J54" s="179">
        <f t="shared" si="58"/>
        <v>2.6999999999999997</v>
      </c>
      <c r="K54" s="222">
        <v>30</v>
      </c>
      <c r="L54" s="178">
        <v>1</v>
      </c>
      <c r="M54" s="178">
        <v>30</v>
      </c>
      <c r="N54" s="179">
        <v>0.03</v>
      </c>
      <c r="O54" s="179">
        <f t="shared" si="60"/>
        <v>0.89999999999999991</v>
      </c>
      <c r="P54" s="200">
        <f>J54+O54</f>
        <v>3.5999999999999996</v>
      </c>
      <c r="Q54" s="182"/>
      <c r="R54" s="183"/>
    </row>
    <row r="55" spans="1:46" ht="64.150000000000006" customHeight="1" x14ac:dyDescent="0.35">
      <c r="A55" s="365"/>
      <c r="B55" s="176" t="s">
        <v>174</v>
      </c>
      <c r="C55" s="175" t="s">
        <v>219</v>
      </c>
      <c r="D55" s="176"/>
      <c r="E55" s="177">
        <v>90</v>
      </c>
      <c r="F55" s="177">
        <v>90</v>
      </c>
      <c r="G55" s="177">
        <v>1</v>
      </c>
      <c r="H55" s="177">
        <f t="shared" si="57"/>
        <v>90</v>
      </c>
      <c r="I55" s="179">
        <v>1.5</v>
      </c>
      <c r="J55" s="179">
        <f t="shared" si="58"/>
        <v>135</v>
      </c>
      <c r="K55" s="222">
        <f>+E55-F55</f>
        <v>0</v>
      </c>
      <c r="L55" s="178">
        <v>0</v>
      </c>
      <c r="M55" s="178">
        <f t="shared" si="59"/>
        <v>0</v>
      </c>
      <c r="N55" s="179">
        <v>0</v>
      </c>
      <c r="O55" s="179">
        <f t="shared" si="60"/>
        <v>0</v>
      </c>
      <c r="P55" s="200">
        <f t="shared" si="61"/>
        <v>135</v>
      </c>
      <c r="Q55" s="182">
        <v>7.5</v>
      </c>
      <c r="R55" s="183">
        <f t="shared" si="62"/>
        <v>1012.5</v>
      </c>
    </row>
    <row r="56" spans="1:46" ht="64.150000000000006" customHeight="1" x14ac:dyDescent="0.35">
      <c r="A56" s="365"/>
      <c r="B56" s="176" t="s">
        <v>174</v>
      </c>
      <c r="C56" s="175" t="s">
        <v>205</v>
      </c>
      <c r="D56" s="176"/>
      <c r="E56" s="177">
        <v>3</v>
      </c>
      <c r="F56" s="177">
        <v>3</v>
      </c>
      <c r="G56" s="177">
        <v>1</v>
      </c>
      <c r="H56" s="177">
        <f t="shared" si="57"/>
        <v>3</v>
      </c>
      <c r="I56" s="179">
        <v>1.5</v>
      </c>
      <c r="J56" s="179">
        <f t="shared" si="58"/>
        <v>4.5</v>
      </c>
      <c r="K56" s="222">
        <v>0</v>
      </c>
      <c r="L56" s="178">
        <v>0</v>
      </c>
      <c r="M56" s="178">
        <v>0</v>
      </c>
      <c r="N56" s="179">
        <v>0</v>
      </c>
      <c r="O56" s="179">
        <v>0</v>
      </c>
      <c r="P56" s="200">
        <f t="shared" si="61"/>
        <v>4.5</v>
      </c>
      <c r="Q56" s="182"/>
      <c r="R56" s="183"/>
    </row>
    <row r="57" spans="1:46" s="146" customFormat="1" ht="30" customHeight="1" x14ac:dyDescent="0.35">
      <c r="A57" s="366"/>
      <c r="B57" s="351" t="s">
        <v>163</v>
      </c>
      <c r="C57" s="351"/>
      <c r="D57" s="184"/>
      <c r="E57" s="185">
        <f>E50+E51</f>
        <v>169</v>
      </c>
      <c r="F57" s="185">
        <f>F50+F51</f>
        <v>123</v>
      </c>
      <c r="G57" s="185">
        <f>H57/F57</f>
        <v>3.4878048780487805</v>
      </c>
      <c r="H57" s="185">
        <f>SUM(H50:H56)</f>
        <v>429</v>
      </c>
      <c r="I57" s="186">
        <f>J57/H57</f>
        <v>0.38787878787878788</v>
      </c>
      <c r="J57" s="186">
        <f>SUM(J50:J56)</f>
        <v>166.4</v>
      </c>
      <c r="K57" s="185">
        <f>K51</f>
        <v>46</v>
      </c>
      <c r="L57" s="185">
        <f>M57/K57</f>
        <v>2.652173913043478</v>
      </c>
      <c r="M57" s="185">
        <f>SUM(M50:M56)</f>
        <v>122</v>
      </c>
      <c r="N57" s="186">
        <f>O57/M57</f>
        <v>8.1530054644808753E-2</v>
      </c>
      <c r="O57" s="186">
        <f>SUM(O50:O56)</f>
        <v>9.9466666666666672</v>
      </c>
      <c r="P57" s="185">
        <f>SUM(P50:P56)</f>
        <v>176.34666666666666</v>
      </c>
      <c r="Q57" s="211" t="s">
        <v>17</v>
      </c>
      <c r="R57" s="184">
        <f>SUM(R51:R55)</f>
        <v>1049.8499999999999</v>
      </c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2"/>
      <c r="AR57" s="142"/>
      <c r="AS57" s="142"/>
      <c r="AT57" s="142"/>
    </row>
    <row r="58" spans="1:46" ht="63" customHeight="1" x14ac:dyDescent="0.35">
      <c r="A58" s="350" t="s">
        <v>187</v>
      </c>
      <c r="B58" s="237" t="s">
        <v>189</v>
      </c>
      <c r="C58" s="208" t="s">
        <v>143</v>
      </c>
      <c r="D58" s="176"/>
      <c r="E58" s="177">
        <v>170</v>
      </c>
      <c r="F58" s="177">
        <v>120</v>
      </c>
      <c r="G58" s="177">
        <v>1</v>
      </c>
      <c r="H58" s="177">
        <f t="shared" ref="H58:H60" si="63">+F58*G58</f>
        <v>120</v>
      </c>
      <c r="I58" s="179">
        <f>2/60</f>
        <v>3.3333333333333333E-2</v>
      </c>
      <c r="J58" s="179">
        <f t="shared" ref="J58:J60" si="64">+H58*I58</f>
        <v>4</v>
      </c>
      <c r="K58" s="222">
        <v>50</v>
      </c>
      <c r="L58" s="178">
        <v>1</v>
      </c>
      <c r="M58" s="178">
        <f t="shared" ref="M58:M60" si="65">+K58*L58</f>
        <v>50</v>
      </c>
      <c r="N58" s="179">
        <v>0.03</v>
      </c>
      <c r="O58" s="179">
        <f t="shared" ref="O58:O60" si="66">M58*N58</f>
        <v>1.5</v>
      </c>
      <c r="P58" s="200">
        <f t="shared" si="54"/>
        <v>5.5</v>
      </c>
      <c r="Q58" s="182">
        <v>7.5</v>
      </c>
      <c r="R58" s="183">
        <f t="shared" ref="R58:R60" si="67">Q58*P58</f>
        <v>41.25</v>
      </c>
    </row>
    <row r="59" spans="1:46" ht="63" customHeight="1" x14ac:dyDescent="0.35">
      <c r="A59" s="350"/>
      <c r="B59" s="237" t="s">
        <v>190</v>
      </c>
      <c r="C59" s="208" t="s">
        <v>206</v>
      </c>
      <c r="D59" s="176"/>
      <c r="E59" s="177">
        <v>2</v>
      </c>
      <c r="F59" s="177">
        <v>2</v>
      </c>
      <c r="G59" s="177">
        <v>1</v>
      </c>
      <c r="H59" s="177">
        <f t="shared" si="63"/>
        <v>2</v>
      </c>
      <c r="I59" s="179">
        <v>0.08</v>
      </c>
      <c r="J59" s="179">
        <f t="shared" si="64"/>
        <v>0.16</v>
      </c>
      <c r="K59" s="222">
        <v>0</v>
      </c>
      <c r="L59" s="178">
        <v>0</v>
      </c>
      <c r="M59" s="178">
        <v>0</v>
      </c>
      <c r="N59" s="179">
        <v>0</v>
      </c>
      <c r="O59" s="179">
        <v>0</v>
      </c>
      <c r="P59" s="200">
        <f t="shared" si="54"/>
        <v>0.16</v>
      </c>
      <c r="Q59" s="182"/>
      <c r="R59" s="183"/>
    </row>
    <row r="60" spans="1:46" ht="62.5" customHeight="1" x14ac:dyDescent="0.35">
      <c r="A60" s="350"/>
      <c r="B60" s="237" t="s">
        <v>190</v>
      </c>
      <c r="C60" s="175" t="s">
        <v>218</v>
      </c>
      <c r="D60" s="176"/>
      <c r="E60" s="177">
        <v>120</v>
      </c>
      <c r="F60" s="177">
        <v>100</v>
      </c>
      <c r="G60" s="177">
        <v>1</v>
      </c>
      <c r="H60" s="177">
        <f t="shared" si="63"/>
        <v>100</v>
      </c>
      <c r="I60" s="179">
        <f>5/60</f>
        <v>8.3333333333333329E-2</v>
      </c>
      <c r="J60" s="179">
        <f t="shared" si="64"/>
        <v>8.3333333333333321</v>
      </c>
      <c r="K60" s="222">
        <v>20</v>
      </c>
      <c r="L60" s="178">
        <v>1</v>
      </c>
      <c r="M60" s="178">
        <f t="shared" si="65"/>
        <v>20</v>
      </c>
      <c r="N60" s="179">
        <v>0.08</v>
      </c>
      <c r="O60" s="179">
        <f t="shared" si="66"/>
        <v>1.6</v>
      </c>
      <c r="P60" s="200">
        <f t="shared" si="54"/>
        <v>9.9333333333333318</v>
      </c>
      <c r="Q60" s="182">
        <v>7.5</v>
      </c>
      <c r="R60" s="183">
        <f t="shared" si="67"/>
        <v>74.499999999999986</v>
      </c>
    </row>
    <row r="61" spans="1:46" s="146" customFormat="1" ht="15" customHeight="1" x14ac:dyDescent="0.35">
      <c r="A61" s="350"/>
      <c r="B61" s="351" t="s">
        <v>181</v>
      </c>
      <c r="C61" s="351"/>
      <c r="D61" s="184"/>
      <c r="E61" s="185">
        <f>E58+E59</f>
        <v>172</v>
      </c>
      <c r="F61" s="185">
        <f>F58+F59</f>
        <v>122</v>
      </c>
      <c r="G61" s="185">
        <f>H61/F61</f>
        <v>1.819672131147541</v>
      </c>
      <c r="H61" s="185">
        <f>SUM(H58:H60)</f>
        <v>222</v>
      </c>
      <c r="I61" s="186">
        <f>J61/H61</f>
        <v>5.6276276276276273E-2</v>
      </c>
      <c r="J61" s="186">
        <f>SUM(J58:J60)</f>
        <v>12.493333333333332</v>
      </c>
      <c r="K61" s="185">
        <f>K58</f>
        <v>50</v>
      </c>
      <c r="L61" s="185">
        <f>M61/K61</f>
        <v>1.4</v>
      </c>
      <c r="M61" s="185">
        <f>SUM(M58:M60)</f>
        <v>70</v>
      </c>
      <c r="N61" s="186">
        <f>O61/M61</f>
        <v>4.4285714285714289E-2</v>
      </c>
      <c r="O61" s="186">
        <f>SUM(O58:O60)</f>
        <v>3.1</v>
      </c>
      <c r="P61" s="185">
        <f>SUM(P58:P60)</f>
        <v>15.593333333333332</v>
      </c>
      <c r="Q61" s="211" t="s">
        <v>17</v>
      </c>
      <c r="R61" s="184">
        <f>SUM(R58:R60)</f>
        <v>115.74999999999999</v>
      </c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2"/>
      <c r="AR61" s="142"/>
      <c r="AS61" s="142"/>
      <c r="AT61" s="142"/>
    </row>
    <row r="62" spans="1:46" ht="15" customHeight="1" x14ac:dyDescent="0.35">
      <c r="A62" s="361" t="s">
        <v>170</v>
      </c>
      <c r="B62" s="361"/>
      <c r="C62" s="361"/>
      <c r="D62" s="311"/>
      <c r="E62" s="312">
        <f>SUM(E57,E61)</f>
        <v>341</v>
      </c>
      <c r="F62" s="313">
        <f>SUM(F57,F61)</f>
        <v>245</v>
      </c>
      <c r="G62" s="317">
        <f>H62/F62</f>
        <v>2.657142857142857</v>
      </c>
      <c r="H62" s="314">
        <f>SUM(H61,H57)</f>
        <v>651</v>
      </c>
      <c r="I62" s="315">
        <f>J62/H62</f>
        <v>0.27479774705581161</v>
      </c>
      <c r="J62" s="315">
        <f>SUM(J57,J61)</f>
        <v>178.89333333333335</v>
      </c>
      <c r="K62" s="314">
        <f>K57+K61</f>
        <v>96</v>
      </c>
      <c r="L62" s="314">
        <f>M62/K62</f>
        <v>2</v>
      </c>
      <c r="M62" s="314">
        <f>M57+M61</f>
        <v>192</v>
      </c>
      <c r="N62" s="315">
        <f>O62/M62</f>
        <v>6.7951388888888895E-2</v>
      </c>
      <c r="O62" s="315">
        <f>O57+O61</f>
        <v>13.046666666666667</v>
      </c>
      <c r="P62" s="316">
        <f>SUM(P61,P57)</f>
        <v>191.94</v>
      </c>
      <c r="Q62" s="206" t="s">
        <v>17</v>
      </c>
      <c r="R62" s="207">
        <f>SUM(R61,R57)</f>
        <v>1165.5999999999999</v>
      </c>
    </row>
    <row r="63" spans="1:46" ht="15" customHeight="1" x14ac:dyDescent="0.35">
      <c r="A63" s="212"/>
      <c r="B63" s="213" t="s">
        <v>0</v>
      </c>
      <c r="C63" s="213"/>
      <c r="D63" s="213"/>
      <c r="E63" s="214">
        <f>SUM(E36,E48,E62)</f>
        <v>444</v>
      </c>
      <c r="F63" s="214">
        <f>SUM(F36,F48,F62)</f>
        <v>326</v>
      </c>
      <c r="G63" s="214">
        <f>H63/F63</f>
        <v>2.8987730061349692</v>
      </c>
      <c r="H63" s="214">
        <f>SUM(H36,H48,H62)</f>
        <v>945</v>
      </c>
      <c r="I63" s="215">
        <f>+J63/H63</f>
        <v>0.3310158730158731</v>
      </c>
      <c r="J63" s="215">
        <f>SUM(J36,J48,J62)</f>
        <v>312.81000000000006</v>
      </c>
      <c r="K63" s="233">
        <f>SUM(K36,K48,K62)</f>
        <v>118</v>
      </c>
      <c r="L63" s="214">
        <f>M63/K63</f>
        <v>1.8559322033898304</v>
      </c>
      <c r="M63" s="216">
        <f>M36+M48+M62</f>
        <v>219</v>
      </c>
      <c r="N63" s="215">
        <f>O63/M63</f>
        <v>9.6255707762557069E-2</v>
      </c>
      <c r="O63" s="215">
        <f>O36+O48+O62</f>
        <v>21.08</v>
      </c>
      <c r="P63" s="216">
        <f>SUM(P36,P48,P62)</f>
        <v>333.72333333333336</v>
      </c>
      <c r="Q63" s="217"/>
      <c r="R63" s="218" t="e">
        <f>SUM(R62,#REF!,R47,R36)</f>
        <v>#REF!</v>
      </c>
    </row>
    <row r="64" spans="1:46" x14ac:dyDescent="0.35"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5"/>
      <c r="P64" s="156"/>
    </row>
    <row r="65" spans="1:16" x14ac:dyDescent="0.35">
      <c r="A65" s="154"/>
      <c r="B65" s="154"/>
      <c r="C65" s="154"/>
      <c r="D65" s="154"/>
      <c r="E65" s="154"/>
      <c r="F65" s="157"/>
      <c r="G65" s="158"/>
      <c r="H65" s="156"/>
      <c r="I65" s="159"/>
      <c r="J65" s="160"/>
      <c r="L65" s="154"/>
      <c r="M65" s="154"/>
      <c r="N65" s="154"/>
      <c r="O65" s="162"/>
      <c r="P65" s="154"/>
    </row>
    <row r="66" spans="1:16" x14ac:dyDescent="0.35">
      <c r="A66" s="154"/>
      <c r="B66" s="154"/>
      <c r="C66" s="154"/>
      <c r="D66" s="154"/>
      <c r="E66" s="154"/>
      <c r="F66" s="156"/>
      <c r="G66" s="158"/>
      <c r="H66" s="156"/>
      <c r="I66" s="159"/>
      <c r="J66" s="160"/>
      <c r="K66" s="154"/>
      <c r="L66" s="154"/>
      <c r="M66" s="154"/>
      <c r="N66" s="154"/>
      <c r="O66" s="155"/>
      <c r="P66" s="154"/>
    </row>
    <row r="67" spans="1:16" x14ac:dyDescent="0.35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5"/>
      <c r="P67" s="154"/>
    </row>
    <row r="68" spans="1:16" x14ac:dyDescent="0.35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5"/>
      <c r="P68" s="154"/>
    </row>
    <row r="69" spans="1:16" x14ac:dyDescent="0.35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5"/>
      <c r="P69" s="154"/>
    </row>
    <row r="70" spans="1:16" ht="15.75" customHeight="1" x14ac:dyDescent="0.35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5"/>
      <c r="L70" s="154"/>
      <c r="M70" s="154"/>
      <c r="N70" s="154"/>
      <c r="O70" s="155"/>
      <c r="P70" s="154"/>
    </row>
    <row r="71" spans="1:16" x14ac:dyDescent="0.35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5"/>
      <c r="P71" s="154"/>
    </row>
    <row r="72" spans="1:16" x14ac:dyDescent="0.35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5"/>
      <c r="P72" s="154"/>
    </row>
    <row r="73" spans="1:16" x14ac:dyDescent="0.35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5"/>
      <c r="P73" s="154"/>
    </row>
    <row r="74" spans="1:16" x14ac:dyDescent="0.35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5"/>
      <c r="P74" s="154"/>
    </row>
    <row r="75" spans="1:16" x14ac:dyDescent="0.35"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5"/>
      <c r="P75" s="154"/>
    </row>
    <row r="76" spans="1:16" x14ac:dyDescent="0.35"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5"/>
      <c r="P76" s="154"/>
    </row>
    <row r="77" spans="1:16" x14ac:dyDescent="0.35">
      <c r="B77" s="142"/>
      <c r="C77" s="142"/>
      <c r="E77" s="142"/>
      <c r="F77" s="142"/>
      <c r="G77" s="142"/>
      <c r="H77" s="142"/>
      <c r="I77" s="142"/>
      <c r="K77" s="154"/>
      <c r="O77" s="163"/>
    </row>
    <row r="78" spans="1:16" x14ac:dyDescent="0.35">
      <c r="B78" s="142"/>
      <c r="C78" s="142"/>
      <c r="E78" s="142"/>
      <c r="F78" s="142"/>
      <c r="G78" s="142"/>
      <c r="H78" s="142"/>
      <c r="I78" s="142"/>
      <c r="K78" s="154"/>
      <c r="O78" s="163"/>
    </row>
    <row r="79" spans="1:16" x14ac:dyDescent="0.35">
      <c r="B79" s="142"/>
      <c r="C79" s="142"/>
      <c r="E79" s="142"/>
      <c r="F79" s="142"/>
      <c r="G79" s="142"/>
      <c r="H79" s="142"/>
      <c r="I79" s="142"/>
      <c r="K79" s="154"/>
      <c r="O79" s="163"/>
    </row>
    <row r="80" spans="1:16" x14ac:dyDescent="0.35">
      <c r="B80" s="142"/>
      <c r="C80" s="142"/>
      <c r="E80" s="142"/>
      <c r="F80" s="142"/>
      <c r="G80" s="142"/>
      <c r="H80" s="142"/>
      <c r="I80" s="142"/>
      <c r="K80" s="154"/>
      <c r="O80" s="163"/>
    </row>
    <row r="81" spans="2:15" x14ac:dyDescent="0.35">
      <c r="B81" s="142"/>
      <c r="C81" s="142"/>
      <c r="E81" s="142"/>
      <c r="F81" s="142"/>
      <c r="G81" s="142"/>
      <c r="H81" s="142"/>
      <c r="I81" s="142"/>
      <c r="K81" s="154"/>
      <c r="O81" s="163"/>
    </row>
    <row r="82" spans="2:15" x14ac:dyDescent="0.35">
      <c r="B82" s="142"/>
      <c r="C82" s="142"/>
      <c r="E82" s="142"/>
      <c r="F82" s="142"/>
      <c r="G82" s="142"/>
      <c r="H82" s="142"/>
      <c r="I82" s="142"/>
      <c r="K82" s="154"/>
      <c r="O82" s="163"/>
    </row>
    <row r="83" spans="2:15" x14ac:dyDescent="0.35">
      <c r="B83" s="142"/>
      <c r="C83" s="142"/>
      <c r="E83" s="142"/>
      <c r="F83" s="142"/>
      <c r="G83" s="142"/>
      <c r="H83" s="142"/>
      <c r="I83" s="142"/>
      <c r="K83" s="154"/>
      <c r="O83" s="163"/>
    </row>
    <row r="84" spans="2:15" x14ac:dyDescent="0.35">
      <c r="B84" s="142"/>
      <c r="C84" s="142"/>
      <c r="E84" s="142"/>
      <c r="F84" s="142"/>
      <c r="G84" s="142"/>
      <c r="H84" s="142"/>
      <c r="I84" s="142"/>
      <c r="K84" s="154"/>
      <c r="O84" s="163"/>
    </row>
    <row r="85" spans="2:15" x14ac:dyDescent="0.35">
      <c r="B85" s="142"/>
      <c r="C85" s="142"/>
      <c r="E85" s="142"/>
      <c r="F85" s="142"/>
      <c r="G85" s="142"/>
      <c r="H85" s="142"/>
      <c r="I85" s="142"/>
      <c r="K85" s="154"/>
      <c r="O85" s="163"/>
    </row>
    <row r="86" spans="2:15" x14ac:dyDescent="0.35">
      <c r="B86" s="142"/>
      <c r="C86" s="142"/>
      <c r="E86" s="142"/>
      <c r="F86" s="142"/>
      <c r="G86" s="142"/>
      <c r="H86" s="142"/>
      <c r="I86" s="142"/>
      <c r="K86" s="154"/>
      <c r="O86" s="163"/>
    </row>
    <row r="87" spans="2:15" x14ac:dyDescent="0.35">
      <c r="B87" s="142"/>
      <c r="C87" s="142"/>
      <c r="E87" s="142"/>
      <c r="F87" s="142"/>
      <c r="G87" s="142"/>
      <c r="H87" s="142"/>
      <c r="I87" s="142"/>
      <c r="K87" s="154"/>
      <c r="O87" s="163"/>
    </row>
    <row r="88" spans="2:15" x14ac:dyDescent="0.35">
      <c r="B88" s="142"/>
      <c r="C88" s="142"/>
      <c r="E88" s="142"/>
      <c r="F88" s="142"/>
      <c r="G88" s="142"/>
      <c r="H88" s="142"/>
      <c r="I88" s="142"/>
      <c r="K88" s="154"/>
      <c r="O88" s="163"/>
    </row>
    <row r="89" spans="2:15" x14ac:dyDescent="0.35">
      <c r="B89" s="142"/>
      <c r="C89" s="142"/>
      <c r="E89" s="142"/>
      <c r="F89" s="142"/>
      <c r="G89" s="142"/>
      <c r="H89" s="142"/>
      <c r="I89" s="142"/>
      <c r="K89" s="154"/>
      <c r="O89" s="163"/>
    </row>
    <row r="90" spans="2:15" x14ac:dyDescent="0.35">
      <c r="B90" s="142"/>
      <c r="C90" s="142"/>
      <c r="E90" s="142"/>
      <c r="F90" s="142"/>
      <c r="G90" s="142"/>
      <c r="H90" s="142"/>
      <c r="I90" s="142"/>
      <c r="K90" s="154"/>
      <c r="O90" s="163"/>
    </row>
    <row r="91" spans="2:15" x14ac:dyDescent="0.35">
      <c r="B91" s="142"/>
      <c r="C91" s="142"/>
      <c r="E91" s="142"/>
      <c r="F91" s="142"/>
      <c r="G91" s="142"/>
      <c r="H91" s="142"/>
      <c r="I91" s="142"/>
      <c r="K91" s="154"/>
      <c r="O91" s="163"/>
    </row>
    <row r="92" spans="2:15" x14ac:dyDescent="0.35">
      <c r="B92" s="142"/>
      <c r="C92" s="142"/>
      <c r="E92" s="142"/>
      <c r="F92" s="142"/>
      <c r="G92" s="142"/>
      <c r="H92" s="142"/>
      <c r="I92" s="142"/>
      <c r="K92" s="154"/>
      <c r="O92" s="163"/>
    </row>
    <row r="93" spans="2:15" x14ac:dyDescent="0.35">
      <c r="B93" s="142"/>
      <c r="C93" s="142"/>
      <c r="E93" s="142"/>
      <c r="F93" s="142"/>
      <c r="G93" s="142"/>
      <c r="H93" s="142"/>
      <c r="I93" s="142"/>
      <c r="K93" s="154"/>
      <c r="O93" s="163"/>
    </row>
    <row r="94" spans="2:15" x14ac:dyDescent="0.35">
      <c r="B94" s="142"/>
      <c r="C94" s="142"/>
      <c r="E94" s="142"/>
      <c r="F94" s="142"/>
      <c r="G94" s="142"/>
      <c r="H94" s="142"/>
      <c r="I94" s="142"/>
      <c r="K94" s="154"/>
      <c r="O94" s="163"/>
    </row>
    <row r="95" spans="2:15" x14ac:dyDescent="0.35">
      <c r="B95" s="142"/>
      <c r="C95" s="142"/>
      <c r="E95" s="142"/>
      <c r="F95" s="142"/>
      <c r="G95" s="142"/>
      <c r="H95" s="142"/>
      <c r="I95" s="142"/>
      <c r="K95" s="154"/>
      <c r="O95" s="163"/>
    </row>
    <row r="96" spans="2:15" x14ac:dyDescent="0.35">
      <c r="B96" s="142"/>
      <c r="C96" s="142"/>
      <c r="E96" s="142"/>
      <c r="F96" s="142"/>
      <c r="G96" s="142"/>
      <c r="H96" s="142"/>
      <c r="I96" s="142"/>
      <c r="K96" s="154"/>
      <c r="O96" s="163"/>
    </row>
    <row r="97" spans="2:15" x14ac:dyDescent="0.35">
      <c r="B97" s="142"/>
      <c r="C97" s="142"/>
      <c r="E97" s="142"/>
      <c r="F97" s="142"/>
      <c r="G97" s="142"/>
      <c r="H97" s="142"/>
      <c r="I97" s="142"/>
      <c r="K97" s="154"/>
      <c r="O97" s="163"/>
    </row>
    <row r="98" spans="2:15" x14ac:dyDescent="0.35">
      <c r="B98" s="142"/>
      <c r="C98" s="142"/>
      <c r="E98" s="142"/>
      <c r="F98" s="142"/>
      <c r="G98" s="142"/>
      <c r="H98" s="142"/>
      <c r="I98" s="142"/>
      <c r="K98" s="154"/>
      <c r="O98" s="163"/>
    </row>
    <row r="99" spans="2:15" x14ac:dyDescent="0.35">
      <c r="B99" s="142"/>
      <c r="C99" s="142"/>
      <c r="E99" s="142"/>
      <c r="F99" s="142"/>
      <c r="G99" s="142"/>
      <c r="H99" s="142"/>
      <c r="I99" s="142"/>
      <c r="K99" s="154"/>
      <c r="O99" s="163"/>
    </row>
    <row r="100" spans="2:15" x14ac:dyDescent="0.35">
      <c r="B100" s="142"/>
      <c r="C100" s="142"/>
      <c r="E100" s="142"/>
      <c r="F100" s="142"/>
      <c r="G100" s="142"/>
      <c r="H100" s="142"/>
      <c r="I100" s="142"/>
      <c r="K100" s="154"/>
      <c r="O100" s="163"/>
    </row>
    <row r="101" spans="2:15" x14ac:dyDescent="0.35">
      <c r="B101" s="142"/>
      <c r="C101" s="142"/>
      <c r="E101" s="142"/>
      <c r="F101" s="142"/>
      <c r="G101" s="142"/>
      <c r="H101" s="142"/>
      <c r="I101" s="142"/>
      <c r="K101" s="154"/>
      <c r="O101" s="163"/>
    </row>
    <row r="102" spans="2:15" x14ac:dyDescent="0.35">
      <c r="B102" s="142"/>
      <c r="C102" s="142"/>
      <c r="E102" s="142"/>
      <c r="F102" s="142"/>
      <c r="G102" s="142"/>
      <c r="H102" s="142"/>
      <c r="I102" s="142"/>
      <c r="K102" s="154"/>
      <c r="O102" s="163"/>
    </row>
    <row r="103" spans="2:15" x14ac:dyDescent="0.35">
      <c r="B103" s="142"/>
      <c r="C103" s="142"/>
      <c r="E103" s="142"/>
      <c r="F103" s="142"/>
      <c r="G103" s="142"/>
      <c r="H103" s="142"/>
      <c r="I103" s="142"/>
      <c r="K103" s="154"/>
      <c r="O103" s="163"/>
    </row>
    <row r="104" spans="2:15" x14ac:dyDescent="0.35">
      <c r="B104" s="142"/>
      <c r="C104" s="142"/>
      <c r="E104" s="142"/>
      <c r="F104" s="142"/>
      <c r="G104" s="142"/>
      <c r="H104" s="142"/>
      <c r="I104" s="142"/>
      <c r="K104" s="154"/>
      <c r="O104" s="163"/>
    </row>
    <row r="105" spans="2:15" x14ac:dyDescent="0.35">
      <c r="B105" s="142"/>
      <c r="C105" s="142"/>
      <c r="E105" s="142"/>
      <c r="F105" s="142"/>
      <c r="G105" s="142"/>
      <c r="H105" s="142"/>
      <c r="I105" s="142"/>
      <c r="K105" s="154"/>
      <c r="O105" s="163"/>
    </row>
    <row r="106" spans="2:15" x14ac:dyDescent="0.35">
      <c r="B106" s="142"/>
      <c r="C106" s="142"/>
      <c r="E106" s="142"/>
      <c r="F106" s="142"/>
      <c r="G106" s="142"/>
      <c r="H106" s="142"/>
      <c r="I106" s="142"/>
      <c r="K106" s="154"/>
      <c r="O106" s="163"/>
    </row>
    <row r="107" spans="2:15" x14ac:dyDescent="0.35">
      <c r="E107" s="142"/>
      <c r="F107" s="142"/>
      <c r="G107" s="142"/>
      <c r="H107" s="142"/>
      <c r="I107" s="142"/>
      <c r="K107" s="154"/>
      <c r="O107" s="163"/>
    </row>
    <row r="108" spans="2:15" x14ac:dyDescent="0.35">
      <c r="E108" s="142"/>
      <c r="F108" s="142"/>
      <c r="G108" s="142"/>
      <c r="H108" s="142"/>
      <c r="I108" s="142"/>
      <c r="K108" s="154"/>
      <c r="O108" s="163"/>
    </row>
    <row r="109" spans="2:15" x14ac:dyDescent="0.35">
      <c r="E109" s="142"/>
      <c r="F109" s="142"/>
      <c r="G109" s="142"/>
      <c r="H109" s="142"/>
      <c r="I109" s="142"/>
      <c r="K109" s="154"/>
      <c r="O109" s="163"/>
    </row>
    <row r="110" spans="2:15" x14ac:dyDescent="0.35">
      <c r="E110" s="142"/>
      <c r="F110" s="142"/>
      <c r="G110" s="142"/>
      <c r="H110" s="142"/>
      <c r="I110" s="142"/>
      <c r="K110" s="154"/>
      <c r="O110" s="163"/>
    </row>
    <row r="111" spans="2:15" x14ac:dyDescent="0.35">
      <c r="E111" s="142"/>
      <c r="F111" s="142"/>
      <c r="G111" s="142"/>
      <c r="H111" s="142"/>
      <c r="I111" s="142"/>
      <c r="K111" s="154"/>
      <c r="O111" s="163"/>
    </row>
    <row r="112" spans="2:15" x14ac:dyDescent="0.35">
      <c r="E112" s="142"/>
      <c r="F112" s="142"/>
      <c r="G112" s="142"/>
      <c r="H112" s="142"/>
      <c r="I112" s="142"/>
      <c r="K112" s="154"/>
      <c r="O112" s="163"/>
    </row>
    <row r="113" spans="5:15" x14ac:dyDescent="0.35">
      <c r="E113" s="142"/>
      <c r="F113" s="142"/>
      <c r="G113" s="142"/>
      <c r="H113" s="142"/>
      <c r="I113" s="142"/>
      <c r="K113" s="154"/>
      <c r="O113" s="163"/>
    </row>
    <row r="114" spans="5:15" x14ac:dyDescent="0.35">
      <c r="E114" s="142"/>
      <c r="F114" s="142"/>
      <c r="G114" s="142"/>
      <c r="H114" s="142"/>
      <c r="I114" s="142"/>
      <c r="K114" s="154"/>
      <c r="O114" s="163"/>
    </row>
    <row r="115" spans="5:15" x14ac:dyDescent="0.35">
      <c r="E115" s="142"/>
      <c r="F115" s="142"/>
      <c r="G115" s="142"/>
      <c r="H115" s="142"/>
      <c r="I115" s="142"/>
      <c r="K115" s="154"/>
      <c r="O115" s="163"/>
    </row>
    <row r="116" spans="5:15" x14ac:dyDescent="0.35">
      <c r="E116" s="142"/>
      <c r="F116" s="142"/>
      <c r="G116" s="142"/>
      <c r="H116" s="142"/>
      <c r="I116" s="142"/>
      <c r="K116" s="154"/>
      <c r="O116" s="163"/>
    </row>
    <row r="117" spans="5:15" x14ac:dyDescent="0.35">
      <c r="E117" s="142"/>
      <c r="F117" s="142"/>
      <c r="G117" s="142"/>
      <c r="H117" s="142"/>
      <c r="I117" s="142"/>
      <c r="K117" s="154"/>
      <c r="O117" s="163"/>
    </row>
    <row r="118" spans="5:15" x14ac:dyDescent="0.35">
      <c r="E118" s="142"/>
      <c r="F118" s="142"/>
      <c r="G118" s="142"/>
      <c r="H118" s="142"/>
      <c r="I118" s="142"/>
      <c r="K118" s="154"/>
      <c r="O118" s="163"/>
    </row>
    <row r="119" spans="5:15" x14ac:dyDescent="0.35">
      <c r="E119" s="142"/>
      <c r="F119" s="142"/>
      <c r="G119" s="142"/>
      <c r="H119" s="142"/>
      <c r="I119" s="142"/>
      <c r="K119" s="154"/>
      <c r="O119" s="163"/>
    </row>
    <row r="120" spans="5:15" x14ac:dyDescent="0.35">
      <c r="E120" s="142"/>
      <c r="F120" s="142"/>
      <c r="G120" s="142"/>
      <c r="H120" s="142"/>
      <c r="I120" s="142"/>
      <c r="K120" s="154"/>
      <c r="O120" s="163"/>
    </row>
    <row r="121" spans="5:15" x14ac:dyDescent="0.35">
      <c r="E121" s="142"/>
      <c r="F121" s="142"/>
      <c r="G121" s="142"/>
      <c r="H121" s="142"/>
      <c r="I121" s="142"/>
      <c r="K121" s="154"/>
      <c r="O121" s="163"/>
    </row>
    <row r="122" spans="5:15" x14ac:dyDescent="0.35">
      <c r="E122" s="142"/>
      <c r="F122" s="142"/>
      <c r="G122" s="142"/>
      <c r="H122" s="142"/>
      <c r="I122" s="142"/>
      <c r="K122" s="154"/>
      <c r="O122" s="163"/>
    </row>
    <row r="123" spans="5:15" x14ac:dyDescent="0.35">
      <c r="E123" s="142"/>
      <c r="F123" s="142"/>
      <c r="G123" s="142"/>
      <c r="H123" s="142"/>
      <c r="I123" s="142"/>
      <c r="K123" s="154"/>
      <c r="O123" s="163"/>
    </row>
    <row r="124" spans="5:15" x14ac:dyDescent="0.35">
      <c r="E124" s="142"/>
      <c r="F124" s="142"/>
      <c r="G124" s="142"/>
      <c r="H124" s="142"/>
      <c r="I124" s="142"/>
      <c r="K124" s="154"/>
      <c r="O124" s="163"/>
    </row>
    <row r="125" spans="5:15" x14ac:dyDescent="0.35">
      <c r="E125" s="142"/>
      <c r="F125" s="142"/>
      <c r="G125" s="142"/>
      <c r="H125" s="142"/>
      <c r="I125" s="142"/>
      <c r="K125" s="154"/>
      <c r="O125" s="163"/>
    </row>
    <row r="126" spans="5:15" x14ac:dyDescent="0.35">
      <c r="F126" s="164"/>
      <c r="K126" s="154"/>
      <c r="O126" s="163"/>
    </row>
    <row r="127" spans="5:15" x14ac:dyDescent="0.35">
      <c r="F127" s="164"/>
      <c r="K127" s="154"/>
      <c r="O127" s="163"/>
    </row>
    <row r="128" spans="5:15" x14ac:dyDescent="0.35">
      <c r="F128" s="164"/>
      <c r="K128" s="154"/>
      <c r="O128" s="163"/>
    </row>
    <row r="129" spans="6:15" x14ac:dyDescent="0.35">
      <c r="F129" s="164"/>
      <c r="K129" s="154"/>
      <c r="O129" s="163"/>
    </row>
    <row r="130" spans="6:15" x14ac:dyDescent="0.35">
      <c r="F130" s="164"/>
      <c r="K130" s="154"/>
      <c r="O130" s="163"/>
    </row>
    <row r="131" spans="6:15" x14ac:dyDescent="0.35">
      <c r="F131" s="164"/>
      <c r="K131" s="154"/>
      <c r="O131" s="163"/>
    </row>
    <row r="132" spans="6:15" x14ac:dyDescent="0.35">
      <c r="F132" s="164"/>
      <c r="K132" s="154"/>
      <c r="O132" s="163"/>
    </row>
    <row r="133" spans="6:15" x14ac:dyDescent="0.35">
      <c r="F133" s="164"/>
      <c r="K133" s="154"/>
      <c r="O133" s="163"/>
    </row>
  </sheetData>
  <mergeCells count="31">
    <mergeCell ref="A48:C48"/>
    <mergeCell ref="B47:C47"/>
    <mergeCell ref="A50:A57"/>
    <mergeCell ref="A58:A61"/>
    <mergeCell ref="B61:C61"/>
    <mergeCell ref="A62:C62"/>
    <mergeCell ref="B57:C57"/>
    <mergeCell ref="A49:P49"/>
    <mergeCell ref="K2:O2"/>
    <mergeCell ref="P2:P3"/>
    <mergeCell ref="A2:A3"/>
    <mergeCell ref="B2:B3"/>
    <mergeCell ref="C2:C3"/>
    <mergeCell ref="A9:A21"/>
    <mergeCell ref="A22:A29"/>
    <mergeCell ref="A42:A46"/>
    <mergeCell ref="A4:P4"/>
    <mergeCell ref="B12:C12"/>
    <mergeCell ref="B23:C23"/>
    <mergeCell ref="B29:C29"/>
    <mergeCell ref="B35:C35"/>
    <mergeCell ref="Q2:Q3"/>
    <mergeCell ref="R2:R3"/>
    <mergeCell ref="D2:D3"/>
    <mergeCell ref="E2:E3"/>
    <mergeCell ref="F2:J2"/>
    <mergeCell ref="A36:C36"/>
    <mergeCell ref="A38:A41"/>
    <mergeCell ref="B41:C41"/>
    <mergeCell ref="A37:P37"/>
    <mergeCell ref="A30:A35"/>
  </mergeCells>
  <printOptions horizontalCentered="1"/>
  <pageMargins left="0.25" right="0.25" top="0.4" bottom="0.4" header="0.3" footer="0.3"/>
  <pageSetup orientation="landscape" r:id="rId1"/>
  <rowBreaks count="2" manualBreakCount="2">
    <brk id="36" max="16383" man="1"/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3"/>
  <sheetViews>
    <sheetView topLeftCell="B50" zoomScale="60" zoomScaleNormal="60" workbookViewId="0">
      <selection activeCell="L63" sqref="L63"/>
    </sheetView>
  </sheetViews>
  <sheetFormatPr defaultColWidth="9.1796875" defaultRowHeight="11.5" x14ac:dyDescent="0.35"/>
  <cols>
    <col min="1" max="1" width="9.26953125" style="142" hidden="1" customWidth="1"/>
    <col min="2" max="2" width="0.1796875" style="142" customWidth="1"/>
    <col min="3" max="3" width="23.81640625" style="142" customWidth="1"/>
    <col min="4" max="4" width="15.7265625" style="164" customWidth="1"/>
    <col min="5" max="5" width="17.26953125" style="164" customWidth="1"/>
    <col min="6" max="6" width="4.453125" style="142" hidden="1" customWidth="1"/>
    <col min="7" max="7" width="13.453125" style="164" customWidth="1"/>
    <col min="8" max="8" width="14.1796875" style="165" customWidth="1"/>
    <col min="9" max="9" width="13.1796875" style="164" customWidth="1"/>
    <col min="10" max="10" width="13.54296875" style="148" customWidth="1"/>
    <col min="11" max="11" width="12.26953125" style="164" customWidth="1"/>
    <col min="12" max="12" width="13.7265625" style="142" customWidth="1"/>
    <col min="13" max="13" width="18" style="161" customWidth="1"/>
    <col min="14" max="14" width="13.7265625" style="142" customWidth="1"/>
    <col min="15" max="15" width="14.26953125" style="142" customWidth="1"/>
    <col min="16" max="16" width="13.54296875" style="142" customWidth="1"/>
    <col min="17" max="17" width="14.26953125" style="166" customWidth="1"/>
    <col min="18" max="18" width="14.26953125" style="142" customWidth="1"/>
    <col min="19" max="19" width="12.453125" style="294" customWidth="1"/>
    <col min="20" max="20" width="12.1796875" style="141" customWidth="1"/>
    <col min="21" max="21" width="14.26953125" style="141" customWidth="1"/>
    <col min="22" max="22" width="14.453125" style="141" customWidth="1"/>
    <col min="23" max="42" width="9.1796875" style="141"/>
    <col min="43" max="16384" width="9.1796875" style="142"/>
  </cols>
  <sheetData>
    <row r="1" spans="1:42" s="172" customFormat="1" ht="15.5" x14ac:dyDescent="0.35">
      <c r="A1" s="169"/>
      <c r="B1" s="169"/>
      <c r="C1" s="169" t="s">
        <v>183</v>
      </c>
      <c r="D1" s="169"/>
      <c r="E1" s="169"/>
      <c r="F1" s="169"/>
      <c r="G1" s="169"/>
      <c r="H1" s="169"/>
      <c r="I1" s="169"/>
      <c r="J1" s="169"/>
      <c r="K1" s="169"/>
      <c r="L1" s="169"/>
      <c r="M1" s="229"/>
      <c r="N1" s="169"/>
      <c r="O1" s="169"/>
      <c r="P1" s="169"/>
      <c r="Q1" s="169"/>
      <c r="R1" s="169"/>
      <c r="S1" s="290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</row>
    <row r="2" spans="1:42" s="168" customFormat="1" ht="25.15" customHeight="1" x14ac:dyDescent="0.35">
      <c r="A2" s="358" t="s">
        <v>14</v>
      </c>
      <c r="B2" s="358" t="s">
        <v>15</v>
      </c>
      <c r="C2" s="358" t="s">
        <v>12</v>
      </c>
      <c r="D2" s="358" t="s">
        <v>144</v>
      </c>
      <c r="E2" s="358" t="s">
        <v>63</v>
      </c>
      <c r="F2" s="359" t="s">
        <v>1</v>
      </c>
      <c r="G2" s="358" t="s">
        <v>5</v>
      </c>
      <c r="H2" s="360" t="s">
        <v>2</v>
      </c>
      <c r="I2" s="360"/>
      <c r="J2" s="360"/>
      <c r="K2" s="360"/>
      <c r="L2" s="360"/>
      <c r="M2" s="362" t="s">
        <v>152</v>
      </c>
      <c r="N2" s="362"/>
      <c r="O2" s="362"/>
      <c r="P2" s="362"/>
      <c r="Q2" s="362"/>
      <c r="R2" s="358" t="s">
        <v>151</v>
      </c>
      <c r="S2" s="238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</row>
    <row r="3" spans="1:42" s="168" customFormat="1" ht="57.75" customHeight="1" x14ac:dyDescent="0.35">
      <c r="A3" s="358"/>
      <c r="B3" s="358"/>
      <c r="C3" s="358"/>
      <c r="D3" s="358"/>
      <c r="E3" s="358"/>
      <c r="F3" s="359"/>
      <c r="G3" s="358"/>
      <c r="H3" s="305" t="s">
        <v>145</v>
      </c>
      <c r="I3" s="305" t="s">
        <v>146</v>
      </c>
      <c r="J3" s="305" t="s">
        <v>147</v>
      </c>
      <c r="K3" s="305" t="s">
        <v>148</v>
      </c>
      <c r="L3" s="305" t="s">
        <v>149</v>
      </c>
      <c r="M3" s="276" t="s">
        <v>150</v>
      </c>
      <c r="N3" s="305" t="s">
        <v>146</v>
      </c>
      <c r="O3" s="305" t="s">
        <v>147</v>
      </c>
      <c r="P3" s="305" t="s">
        <v>148</v>
      </c>
      <c r="Q3" s="174" t="s">
        <v>149</v>
      </c>
      <c r="R3" s="363"/>
      <c r="S3" s="279" t="s">
        <v>192</v>
      </c>
      <c r="T3" s="298" t="s">
        <v>191</v>
      </c>
      <c r="U3" s="279" t="s">
        <v>198</v>
      </c>
      <c r="V3" s="279" t="s">
        <v>199</v>
      </c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</row>
    <row r="4" spans="1:42" s="144" customFormat="1" ht="16.149999999999999" customHeight="1" x14ac:dyDescent="0.35">
      <c r="A4" s="219"/>
      <c r="B4" s="219"/>
      <c r="C4" s="367" t="s">
        <v>182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9"/>
      <c r="S4" s="291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</row>
    <row r="5" spans="1:42" s="154" customFormat="1" ht="70.150000000000006" customHeight="1" x14ac:dyDescent="0.35">
      <c r="A5" s="264">
        <v>52.2</v>
      </c>
      <c r="B5" s="265" t="e">
        <f>A5*#REF!</f>
        <v>#REF!</v>
      </c>
      <c r="C5" s="319"/>
      <c r="D5" s="175" t="s">
        <v>153</v>
      </c>
      <c r="E5" s="175" t="s">
        <v>223</v>
      </c>
      <c r="F5" s="176"/>
      <c r="G5" s="177">
        <v>6</v>
      </c>
      <c r="H5" s="177">
        <v>5</v>
      </c>
      <c r="I5" s="177">
        <v>1</v>
      </c>
      <c r="J5" s="178">
        <f>+H5*I5</f>
        <v>5</v>
      </c>
      <c r="K5" s="318">
        <f>2/60</f>
        <v>3.3333333333333333E-2</v>
      </c>
      <c r="L5" s="180">
        <f t="shared" ref="L5" si="0">+J5*K5</f>
        <v>0.16666666666666666</v>
      </c>
      <c r="M5" s="178">
        <v>1</v>
      </c>
      <c r="N5" s="177">
        <v>1</v>
      </c>
      <c r="O5" s="177">
        <f t="shared" ref="O5:O7" si="1">+M5*N5</f>
        <v>1</v>
      </c>
      <c r="P5" s="318">
        <f>2/60</f>
        <v>3.3333333333333333E-2</v>
      </c>
      <c r="Q5" s="180">
        <f t="shared" ref="Q5" si="2">+O5*P5</f>
        <v>3.3333333333333333E-2</v>
      </c>
      <c r="R5" s="181">
        <f>+Q5+L5</f>
        <v>0.19999999999999998</v>
      </c>
      <c r="S5" s="292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</row>
    <row r="6" spans="1:42" s="154" customFormat="1" ht="37.9" customHeight="1" x14ac:dyDescent="0.35">
      <c r="A6" s="264">
        <v>52.2</v>
      </c>
      <c r="B6" s="265" t="e">
        <f>A6*#REF!</f>
        <v>#REF!</v>
      </c>
      <c r="C6" s="319"/>
      <c r="D6" s="175" t="s">
        <v>153</v>
      </c>
      <c r="E6" s="175" t="s">
        <v>221</v>
      </c>
      <c r="F6" s="176"/>
      <c r="G6" s="177">
        <v>6</v>
      </c>
      <c r="H6" s="177">
        <v>5</v>
      </c>
      <c r="I6" s="177">
        <v>1</v>
      </c>
      <c r="J6" s="178">
        <f>+H6*I6</f>
        <v>5</v>
      </c>
      <c r="K6" s="179">
        <v>0.5</v>
      </c>
      <c r="L6" s="180">
        <v>0.5</v>
      </c>
      <c r="M6" s="178">
        <v>1</v>
      </c>
      <c r="N6" s="177">
        <v>1</v>
      </c>
      <c r="O6" s="177">
        <f t="shared" si="1"/>
        <v>1</v>
      </c>
      <c r="P6" s="179">
        <v>0.5</v>
      </c>
      <c r="Q6" s="179">
        <v>0.5</v>
      </c>
      <c r="R6" s="181">
        <f t="shared" ref="R6:R7" si="3">+Q6+L6</f>
        <v>1</v>
      </c>
      <c r="S6" s="292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</row>
    <row r="7" spans="1:42" s="154" customFormat="1" ht="25.15" customHeight="1" x14ac:dyDescent="0.35">
      <c r="A7" s="264">
        <v>52.2</v>
      </c>
      <c r="B7" s="265" t="e">
        <f>A7*#REF!</f>
        <v>#REF!</v>
      </c>
      <c r="C7" s="319"/>
      <c r="D7" s="175" t="s">
        <v>153</v>
      </c>
      <c r="E7" s="175" t="s">
        <v>222</v>
      </c>
      <c r="F7" s="176"/>
      <c r="G7" s="177">
        <v>6</v>
      </c>
      <c r="H7" s="177">
        <v>5</v>
      </c>
      <c r="I7" s="177">
        <v>1</v>
      </c>
      <c r="J7" s="178">
        <f>+H7*I7</f>
        <v>5</v>
      </c>
      <c r="K7" s="179">
        <v>0.5</v>
      </c>
      <c r="L7" s="180">
        <v>0.5</v>
      </c>
      <c r="M7" s="178">
        <v>1</v>
      </c>
      <c r="N7" s="177">
        <v>1</v>
      </c>
      <c r="O7" s="177">
        <f t="shared" si="1"/>
        <v>1</v>
      </c>
      <c r="P7" s="179">
        <v>0.5</v>
      </c>
      <c r="Q7" s="179">
        <v>0.5</v>
      </c>
      <c r="R7" s="181">
        <f t="shared" si="3"/>
        <v>1</v>
      </c>
      <c r="S7" s="292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</row>
    <row r="8" spans="1:42" s="285" customFormat="1" ht="33.65" customHeight="1" x14ac:dyDescent="0.35">
      <c r="A8" s="280"/>
      <c r="B8" s="323" t="e">
        <f>SUM(B5:B7)</f>
        <v>#REF!</v>
      </c>
      <c r="C8" s="319"/>
      <c r="D8" s="261" t="s">
        <v>153</v>
      </c>
      <c r="E8" s="261" t="s">
        <v>224</v>
      </c>
      <c r="F8" s="260"/>
      <c r="G8" s="262">
        <v>5</v>
      </c>
      <c r="H8" s="262">
        <v>5</v>
      </c>
      <c r="I8" s="262">
        <v>1</v>
      </c>
      <c r="J8" s="222">
        <f>+H8*I8</f>
        <v>5</v>
      </c>
      <c r="K8" s="324">
        <f>2/60</f>
        <v>3.3333333333333333E-2</v>
      </c>
      <c r="L8" s="231">
        <f t="shared" ref="L8:L11" si="4">+J8*K8</f>
        <v>0.16666666666666666</v>
      </c>
      <c r="M8" s="222">
        <v>0</v>
      </c>
      <c r="N8" s="262">
        <v>0</v>
      </c>
      <c r="O8" s="262">
        <v>0</v>
      </c>
      <c r="P8" s="324">
        <v>0</v>
      </c>
      <c r="Q8" s="231">
        <v>0</v>
      </c>
      <c r="R8" s="268">
        <v>0</v>
      </c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</row>
    <row r="9" spans="1:42" s="154" customFormat="1" ht="73.150000000000006" customHeight="1" x14ac:dyDescent="0.35">
      <c r="A9" s="264">
        <v>51.2</v>
      </c>
      <c r="B9" s="265" t="e">
        <f>A9*#REF!</f>
        <v>#REF!</v>
      </c>
      <c r="C9" s="350" t="s">
        <v>156</v>
      </c>
      <c r="D9" s="175" t="s">
        <v>153</v>
      </c>
      <c r="E9" s="175" t="s">
        <v>225</v>
      </c>
      <c r="F9" s="176"/>
      <c r="G9" s="177">
        <v>5</v>
      </c>
      <c r="H9" s="177">
        <v>5</v>
      </c>
      <c r="I9" s="177">
        <v>1</v>
      </c>
      <c r="J9" s="178">
        <f>+H9*I9</f>
        <v>5</v>
      </c>
      <c r="K9" s="179">
        <v>0.25</v>
      </c>
      <c r="L9" s="180">
        <f t="shared" si="4"/>
        <v>1.25</v>
      </c>
      <c r="M9" s="222">
        <v>0</v>
      </c>
      <c r="N9" s="177">
        <v>0</v>
      </c>
      <c r="O9" s="177">
        <f t="shared" ref="O9:O11" si="5">+M9*N9</f>
        <v>0</v>
      </c>
      <c r="P9" s="179">
        <v>0.25</v>
      </c>
      <c r="Q9" s="179">
        <f t="shared" ref="Q9:Q11" si="6">O9*P9</f>
        <v>0</v>
      </c>
      <c r="R9" s="181">
        <f>+Q9+L9</f>
        <v>1.25</v>
      </c>
      <c r="S9" s="292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</row>
    <row r="10" spans="1:42" s="154" customFormat="1" ht="46" x14ac:dyDescent="0.35">
      <c r="A10" s="264">
        <v>51.2</v>
      </c>
      <c r="B10" s="265" t="e">
        <f>A10*#REF!</f>
        <v>#REF!</v>
      </c>
      <c r="C10" s="350"/>
      <c r="D10" s="175" t="s">
        <v>153</v>
      </c>
      <c r="E10" s="175" t="s">
        <v>212</v>
      </c>
      <c r="F10" s="176"/>
      <c r="G10" s="177">
        <v>5</v>
      </c>
      <c r="H10" s="177">
        <v>5</v>
      </c>
      <c r="I10" s="177">
        <v>1</v>
      </c>
      <c r="J10" s="178">
        <f t="shared" ref="J10:J11" si="7">+H10*I10</f>
        <v>5</v>
      </c>
      <c r="K10" s="179">
        <v>1</v>
      </c>
      <c r="L10" s="180">
        <f t="shared" si="4"/>
        <v>5</v>
      </c>
      <c r="M10" s="222">
        <f t="shared" ref="M10:M11" si="8">+G10-H10</f>
        <v>0</v>
      </c>
      <c r="N10" s="177">
        <v>0</v>
      </c>
      <c r="O10" s="177">
        <f t="shared" si="5"/>
        <v>0</v>
      </c>
      <c r="P10" s="179">
        <f>0</f>
        <v>0</v>
      </c>
      <c r="Q10" s="179">
        <f t="shared" si="6"/>
        <v>0</v>
      </c>
      <c r="R10" s="181">
        <f>+Q10+L10</f>
        <v>5</v>
      </c>
      <c r="S10" s="292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</row>
    <row r="11" spans="1:42" s="154" customFormat="1" x14ac:dyDescent="0.35">
      <c r="A11" s="264">
        <v>51.2</v>
      </c>
      <c r="B11" s="265" t="e">
        <f>A11*#REF!</f>
        <v>#REF!</v>
      </c>
      <c r="C11" s="350"/>
      <c r="D11" s="175" t="s">
        <v>153</v>
      </c>
      <c r="E11" s="175" t="s">
        <v>154</v>
      </c>
      <c r="F11" s="176"/>
      <c r="G11" s="177">
        <v>5</v>
      </c>
      <c r="H11" s="177">
        <v>5</v>
      </c>
      <c r="I11" s="177">
        <v>1</v>
      </c>
      <c r="J11" s="178">
        <f t="shared" si="7"/>
        <v>5</v>
      </c>
      <c r="K11" s="179">
        <f>2/60</f>
        <v>3.3333333333333333E-2</v>
      </c>
      <c r="L11" s="180">
        <f t="shared" si="4"/>
        <v>0.16666666666666666</v>
      </c>
      <c r="M11" s="222">
        <f t="shared" si="8"/>
        <v>0</v>
      </c>
      <c r="N11" s="177">
        <v>0</v>
      </c>
      <c r="O11" s="177">
        <f t="shared" si="5"/>
        <v>0</v>
      </c>
      <c r="P11" s="179">
        <f>0</f>
        <v>0</v>
      </c>
      <c r="Q11" s="179">
        <f t="shared" si="6"/>
        <v>0</v>
      </c>
      <c r="R11" s="181">
        <f t="shared" ref="R11" si="9">+Q11+L11</f>
        <v>0.16666666666666666</v>
      </c>
      <c r="S11" s="292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</row>
    <row r="12" spans="1:42" s="154" customFormat="1" ht="69.650000000000006" customHeight="1" x14ac:dyDescent="0.35">
      <c r="A12" s="264">
        <v>51.2</v>
      </c>
      <c r="B12" s="265" t="e">
        <f>A12*#REF!</f>
        <v>#REF!</v>
      </c>
      <c r="C12" s="350"/>
      <c r="D12" s="351" t="s">
        <v>155</v>
      </c>
      <c r="E12" s="351"/>
      <c r="F12" s="304"/>
      <c r="G12" s="185">
        <f>G5</f>
        <v>6</v>
      </c>
      <c r="H12" s="185">
        <f>H5</f>
        <v>5</v>
      </c>
      <c r="I12" s="185">
        <f>J12/H12</f>
        <v>7</v>
      </c>
      <c r="J12" s="185">
        <f>SUM(J5:J11)</f>
        <v>35</v>
      </c>
      <c r="K12" s="186">
        <f>L12/J12</f>
        <v>0.22142857142857142</v>
      </c>
      <c r="L12" s="187">
        <f>SUM(L5:L11)</f>
        <v>7.75</v>
      </c>
      <c r="M12" s="185">
        <f>+G12-H12</f>
        <v>1</v>
      </c>
      <c r="N12" s="185">
        <f>O12/M12</f>
        <v>1</v>
      </c>
      <c r="O12" s="185">
        <f>O5</f>
        <v>1</v>
      </c>
      <c r="P12" s="186">
        <f>Q12/O12</f>
        <v>1.0333333333333332</v>
      </c>
      <c r="Q12" s="186">
        <f>SUM(Q5:Q11)</f>
        <v>1.0333333333333332</v>
      </c>
      <c r="R12" s="185">
        <f>SUM(R5:R11)</f>
        <v>8.6166666666666654</v>
      </c>
      <c r="S12" s="243" t="s">
        <v>193</v>
      </c>
      <c r="T12" s="244">
        <v>58.44</v>
      </c>
      <c r="U12" s="245">
        <f>R12*T12</f>
        <v>503.55799999999988</v>
      </c>
      <c r="V12" s="245">
        <f>U12+(U12*0.33)</f>
        <v>669.73213999999984</v>
      </c>
      <c r="W12" s="244"/>
      <c r="X12" s="244"/>
      <c r="Y12" s="244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</row>
    <row r="13" spans="1:42" s="154" customFormat="1" ht="64.150000000000006" customHeight="1" x14ac:dyDescent="0.35">
      <c r="A13" s="264">
        <v>51.2</v>
      </c>
      <c r="B13" s="265" t="e">
        <f>A13*#REF!</f>
        <v>#REF!</v>
      </c>
      <c r="C13" s="350"/>
      <c r="D13" s="176" t="s">
        <v>167</v>
      </c>
      <c r="E13" s="175" t="s">
        <v>222</v>
      </c>
      <c r="F13" s="176"/>
      <c r="G13" s="177">
        <v>6</v>
      </c>
      <c r="H13" s="177">
        <v>5</v>
      </c>
      <c r="I13" s="177">
        <v>1</v>
      </c>
      <c r="J13" s="178">
        <f>+H13*I13</f>
        <v>5</v>
      </c>
      <c r="K13" s="179">
        <v>0.5</v>
      </c>
      <c r="L13" s="180">
        <v>0.5</v>
      </c>
      <c r="M13" s="178">
        <v>1</v>
      </c>
      <c r="N13" s="177">
        <v>1</v>
      </c>
      <c r="O13" s="177">
        <f t="shared" ref="O13" si="10">+M13*N13</f>
        <v>1</v>
      </c>
      <c r="P13" s="179">
        <v>0.5</v>
      </c>
      <c r="Q13" s="179">
        <v>0.5</v>
      </c>
      <c r="R13" s="320">
        <f>+Q13+L13</f>
        <v>1</v>
      </c>
      <c r="S13" s="292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</row>
    <row r="14" spans="1:42" s="154" customFormat="1" ht="62.5" customHeight="1" x14ac:dyDescent="0.35">
      <c r="A14" s="264">
        <v>51.2</v>
      </c>
      <c r="B14" s="265" t="e">
        <f>A14*#REF!</f>
        <v>#REF!</v>
      </c>
      <c r="C14" s="350"/>
      <c r="D14" s="189" t="s">
        <v>167</v>
      </c>
      <c r="E14" s="175" t="s">
        <v>207</v>
      </c>
      <c r="F14" s="304"/>
      <c r="G14" s="222">
        <v>2</v>
      </c>
      <c r="H14" s="222">
        <v>2</v>
      </c>
      <c r="I14" s="222">
        <v>1</v>
      </c>
      <c r="J14" s="222">
        <v>2</v>
      </c>
      <c r="K14" s="263">
        <v>0.25</v>
      </c>
      <c r="L14" s="231">
        <f>+J14*K14</f>
        <v>0.5</v>
      </c>
      <c r="M14" s="222">
        <v>0</v>
      </c>
      <c r="N14" s="222">
        <v>0</v>
      </c>
      <c r="O14" s="222">
        <v>0</v>
      </c>
      <c r="P14" s="263">
        <v>0</v>
      </c>
      <c r="Q14" s="263">
        <f>O14*P14</f>
        <v>0</v>
      </c>
      <c r="R14" s="222">
        <f>+Q14+L14</f>
        <v>0.5</v>
      </c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</row>
    <row r="15" spans="1:42" s="285" customFormat="1" ht="69" x14ac:dyDescent="0.35">
      <c r="A15" s="284"/>
      <c r="B15" s="280" t="e">
        <f>SUM(B9:B14)</f>
        <v>#REF!</v>
      </c>
      <c r="C15" s="350"/>
      <c r="D15" s="189" t="s">
        <v>167</v>
      </c>
      <c r="E15" s="175" t="s">
        <v>226</v>
      </c>
      <c r="F15" s="176"/>
      <c r="G15" s="177">
        <v>15</v>
      </c>
      <c r="H15" s="177">
        <v>10</v>
      </c>
      <c r="I15" s="177">
        <v>1</v>
      </c>
      <c r="J15" s="178">
        <v>10</v>
      </c>
      <c r="K15" s="179">
        <v>0.25</v>
      </c>
      <c r="L15" s="180">
        <f>+J15*K15</f>
        <v>2.5</v>
      </c>
      <c r="M15" s="222">
        <v>5</v>
      </c>
      <c r="N15" s="177">
        <v>1</v>
      </c>
      <c r="O15" s="177">
        <f>+M15*N15</f>
        <v>5</v>
      </c>
      <c r="P15" s="179">
        <v>0.25</v>
      </c>
      <c r="Q15" s="179">
        <f>O15*P15</f>
        <v>1.25</v>
      </c>
      <c r="R15" s="181">
        <f>+Q15+L15</f>
        <v>3.75</v>
      </c>
      <c r="S15" s="293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</row>
    <row r="16" spans="1:42" s="154" customFormat="1" ht="60" customHeight="1" x14ac:dyDescent="0.35">
      <c r="A16" s="264">
        <v>38.01</v>
      </c>
      <c r="B16" s="265" t="e">
        <f>A16*#REF!</f>
        <v>#REF!</v>
      </c>
      <c r="C16" s="350"/>
      <c r="D16" s="189" t="s">
        <v>167</v>
      </c>
      <c r="E16" s="175" t="s">
        <v>200</v>
      </c>
      <c r="F16" s="176"/>
      <c r="G16" s="177">
        <v>2</v>
      </c>
      <c r="H16" s="177">
        <v>2</v>
      </c>
      <c r="I16" s="177">
        <v>1</v>
      </c>
      <c r="J16" s="178">
        <v>2</v>
      </c>
      <c r="K16" s="179">
        <v>1</v>
      </c>
      <c r="L16" s="180">
        <f>+J16*K16</f>
        <v>2</v>
      </c>
      <c r="M16" s="222">
        <v>0</v>
      </c>
      <c r="N16" s="177">
        <v>0</v>
      </c>
      <c r="O16" s="177">
        <f>+M16*N16</f>
        <v>0</v>
      </c>
      <c r="P16" s="179">
        <v>0</v>
      </c>
      <c r="Q16" s="179">
        <v>0</v>
      </c>
      <c r="R16" s="181">
        <f>+Q16+L16</f>
        <v>2</v>
      </c>
      <c r="S16" s="292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</row>
    <row r="17" spans="1:46" s="154" customFormat="1" ht="57.5" x14ac:dyDescent="0.35">
      <c r="A17" s="264">
        <v>38.01</v>
      </c>
      <c r="B17" s="265" t="e">
        <f>A17*#REF!</f>
        <v>#REF!</v>
      </c>
      <c r="C17" s="350"/>
      <c r="D17" s="189" t="s">
        <v>167</v>
      </c>
      <c r="E17" s="175" t="s">
        <v>213</v>
      </c>
      <c r="F17" s="176"/>
      <c r="G17" s="177">
        <v>10</v>
      </c>
      <c r="H17" s="177">
        <v>10</v>
      </c>
      <c r="I17" s="177">
        <v>1</v>
      </c>
      <c r="J17" s="178">
        <f t="shared" ref="J17:J21" si="11">+H17*I17</f>
        <v>10</v>
      </c>
      <c r="K17" s="179">
        <v>1</v>
      </c>
      <c r="L17" s="180">
        <f t="shared" ref="L17:L28" si="12">+J17*K17</f>
        <v>10</v>
      </c>
      <c r="M17" s="222">
        <f t="shared" ref="M17:M22" si="13">+G17-H17</f>
        <v>0</v>
      </c>
      <c r="N17" s="177">
        <v>0</v>
      </c>
      <c r="O17" s="177">
        <f t="shared" ref="O17:O22" si="14">+M17*N17</f>
        <v>0</v>
      </c>
      <c r="P17" s="179">
        <f>0</f>
        <v>0</v>
      </c>
      <c r="Q17" s="179">
        <f t="shared" ref="Q17:Q22" si="15">O17*P17</f>
        <v>0</v>
      </c>
      <c r="R17" s="181">
        <f t="shared" ref="R17:R18" si="16">+Q17+L17</f>
        <v>10</v>
      </c>
      <c r="S17" s="292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</row>
    <row r="18" spans="1:46" s="154" customFormat="1" ht="71.5" customHeight="1" x14ac:dyDescent="0.35">
      <c r="A18" s="264">
        <v>38.01</v>
      </c>
      <c r="B18" s="265" t="e">
        <f>A18*#REF!</f>
        <v>#REF!</v>
      </c>
      <c r="C18" s="350"/>
      <c r="D18" s="189" t="s">
        <v>167</v>
      </c>
      <c r="E18" s="175" t="s">
        <v>154</v>
      </c>
      <c r="F18" s="176"/>
      <c r="G18" s="177">
        <v>10</v>
      </c>
      <c r="H18" s="177">
        <v>10</v>
      </c>
      <c r="I18" s="190">
        <v>1</v>
      </c>
      <c r="J18" s="178">
        <f>+H18*I18</f>
        <v>10</v>
      </c>
      <c r="K18" s="179">
        <f>2/60</f>
        <v>3.3333333333333333E-2</v>
      </c>
      <c r="L18" s="180">
        <f t="shared" si="12"/>
        <v>0.33333333333333331</v>
      </c>
      <c r="M18" s="222">
        <v>0</v>
      </c>
      <c r="N18" s="177">
        <v>0</v>
      </c>
      <c r="O18" s="177">
        <f t="shared" si="14"/>
        <v>0</v>
      </c>
      <c r="P18" s="179">
        <f>0</f>
        <v>0</v>
      </c>
      <c r="Q18" s="179">
        <f t="shared" si="15"/>
        <v>0</v>
      </c>
      <c r="R18" s="181">
        <f t="shared" si="16"/>
        <v>0.33333333333333331</v>
      </c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</row>
    <row r="19" spans="1:46" s="281" customFormat="1" ht="57.5" x14ac:dyDescent="0.35">
      <c r="A19" s="280"/>
      <c r="B19" s="280" t="e">
        <f>SUM(B16:B18)</f>
        <v>#REF!</v>
      </c>
      <c r="C19" s="350"/>
      <c r="D19" s="189" t="s">
        <v>168</v>
      </c>
      <c r="E19" s="175" t="s">
        <v>164</v>
      </c>
      <c r="F19" s="176"/>
      <c r="G19" s="177">
        <v>30</v>
      </c>
      <c r="H19" s="177">
        <v>25</v>
      </c>
      <c r="I19" s="177">
        <v>1</v>
      </c>
      <c r="J19" s="178">
        <f>+H19*I19</f>
        <v>25</v>
      </c>
      <c r="K19" s="179">
        <v>0.25</v>
      </c>
      <c r="L19" s="180">
        <f>+J19*K19</f>
        <v>6.25</v>
      </c>
      <c r="M19" s="222">
        <v>5</v>
      </c>
      <c r="N19" s="177">
        <v>1</v>
      </c>
      <c r="O19" s="177">
        <f t="shared" si="14"/>
        <v>5</v>
      </c>
      <c r="P19" s="179">
        <v>0.25</v>
      </c>
      <c r="Q19" s="179">
        <f>O19*P19</f>
        <v>1.25</v>
      </c>
      <c r="R19" s="181">
        <f>+Q19+L19</f>
        <v>7.5</v>
      </c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3"/>
    </row>
    <row r="20" spans="1:46" s="154" customFormat="1" ht="68.5" customHeight="1" x14ac:dyDescent="0.35">
      <c r="A20" s="264">
        <v>51.2</v>
      </c>
      <c r="B20" s="265" t="e">
        <f>A20*#REF!</f>
        <v>#REF!</v>
      </c>
      <c r="C20" s="350"/>
      <c r="D20" s="189" t="s">
        <v>168</v>
      </c>
      <c r="E20" s="175" t="s">
        <v>201</v>
      </c>
      <c r="F20" s="176"/>
      <c r="G20" s="177">
        <v>2</v>
      </c>
      <c r="H20" s="177">
        <v>2</v>
      </c>
      <c r="I20" s="177">
        <v>1</v>
      </c>
      <c r="J20" s="178">
        <f>+H20*I20</f>
        <v>2</v>
      </c>
      <c r="K20" s="179">
        <v>1.5</v>
      </c>
      <c r="L20" s="180">
        <f>+J20*K20</f>
        <v>3</v>
      </c>
      <c r="M20" s="222">
        <v>0</v>
      </c>
      <c r="N20" s="177">
        <v>0</v>
      </c>
      <c r="O20" s="177">
        <f t="shared" si="14"/>
        <v>0</v>
      </c>
      <c r="P20" s="179">
        <v>0</v>
      </c>
      <c r="Q20" s="179">
        <f>O20*P20</f>
        <v>0</v>
      </c>
      <c r="R20" s="181">
        <f>+Q20+L20</f>
        <v>3</v>
      </c>
      <c r="S20" s="292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</row>
    <row r="21" spans="1:46" s="154" customFormat="1" ht="40.15" customHeight="1" x14ac:dyDescent="0.35">
      <c r="A21" s="264">
        <v>51.2</v>
      </c>
      <c r="B21" s="265" t="e">
        <f>A21*#REF!</f>
        <v>#REF!</v>
      </c>
      <c r="C21" s="350"/>
      <c r="D21" s="189" t="s">
        <v>168</v>
      </c>
      <c r="E21" s="175" t="s">
        <v>214</v>
      </c>
      <c r="F21" s="176"/>
      <c r="G21" s="177">
        <v>25</v>
      </c>
      <c r="H21" s="177">
        <v>25</v>
      </c>
      <c r="I21" s="177">
        <v>1</v>
      </c>
      <c r="J21" s="178">
        <f t="shared" si="11"/>
        <v>25</v>
      </c>
      <c r="K21" s="179">
        <v>1.5</v>
      </c>
      <c r="L21" s="180">
        <f t="shared" si="12"/>
        <v>37.5</v>
      </c>
      <c r="M21" s="222">
        <f t="shared" si="13"/>
        <v>0</v>
      </c>
      <c r="N21" s="177">
        <v>0</v>
      </c>
      <c r="O21" s="177">
        <f t="shared" si="14"/>
        <v>0</v>
      </c>
      <c r="P21" s="179">
        <f>0</f>
        <v>0</v>
      </c>
      <c r="Q21" s="179">
        <f t="shared" si="15"/>
        <v>0</v>
      </c>
      <c r="R21" s="181">
        <f t="shared" ref="R21:R34" si="17">+Q21+L21</f>
        <v>37.5</v>
      </c>
      <c r="S21" s="292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</row>
    <row r="22" spans="1:46" s="154" customFormat="1" ht="34.5" x14ac:dyDescent="0.35">
      <c r="A22" s="264">
        <v>51.2</v>
      </c>
      <c r="B22" s="265" t="e">
        <f>A22*#REF!</f>
        <v>#REF!</v>
      </c>
      <c r="C22" s="350" t="s">
        <v>173</v>
      </c>
      <c r="D22" s="189" t="s">
        <v>168</v>
      </c>
      <c r="E22" s="175" t="s">
        <v>154</v>
      </c>
      <c r="F22" s="176"/>
      <c r="G22" s="177">
        <v>25</v>
      </c>
      <c r="H22" s="177">
        <v>25</v>
      </c>
      <c r="I22" s="190">
        <v>1</v>
      </c>
      <c r="J22" s="178">
        <f>+H22*I22</f>
        <v>25</v>
      </c>
      <c r="K22" s="179">
        <f>2/60</f>
        <v>3.3333333333333333E-2</v>
      </c>
      <c r="L22" s="180">
        <f t="shared" si="12"/>
        <v>0.83333333333333337</v>
      </c>
      <c r="M22" s="222">
        <f t="shared" si="13"/>
        <v>0</v>
      </c>
      <c r="N22" s="177">
        <v>0</v>
      </c>
      <c r="O22" s="177">
        <f t="shared" si="14"/>
        <v>0</v>
      </c>
      <c r="P22" s="179">
        <f>0</f>
        <v>0</v>
      </c>
      <c r="Q22" s="179">
        <f t="shared" si="15"/>
        <v>0</v>
      </c>
      <c r="R22" s="181">
        <f t="shared" si="17"/>
        <v>0.83333333333333337</v>
      </c>
      <c r="S22" s="292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</row>
    <row r="23" spans="1:46" s="246" customFormat="1" ht="20.149999999999999" customHeight="1" x14ac:dyDescent="0.35">
      <c r="A23" s="247"/>
      <c r="B23" s="247" t="e">
        <f>SUM(B20:B22)</f>
        <v>#REF!</v>
      </c>
      <c r="C23" s="350"/>
      <c r="D23" s="351" t="s">
        <v>158</v>
      </c>
      <c r="E23" s="351"/>
      <c r="F23" s="304"/>
      <c r="G23" s="185">
        <f>G19+G20</f>
        <v>32</v>
      </c>
      <c r="H23" s="185">
        <f>H19+H20</f>
        <v>27</v>
      </c>
      <c r="I23" s="185">
        <f>J23/H23</f>
        <v>4.2962962962962967</v>
      </c>
      <c r="J23" s="185">
        <f>SUM(J13:J22)</f>
        <v>116</v>
      </c>
      <c r="K23" s="186">
        <f>L23/J23</f>
        <v>0.54669540229885061</v>
      </c>
      <c r="L23" s="187">
        <f>SUM(L13:L22)</f>
        <v>63.416666666666671</v>
      </c>
      <c r="M23" s="185">
        <f>+G23-H23</f>
        <v>5</v>
      </c>
      <c r="N23" s="185">
        <f>O23/M23</f>
        <v>2</v>
      </c>
      <c r="O23" s="185">
        <f>O15+O19</f>
        <v>10</v>
      </c>
      <c r="P23" s="186">
        <f>Q23/O23</f>
        <v>0.3</v>
      </c>
      <c r="Q23" s="186">
        <f>SUM(Q13:Q22)</f>
        <v>3</v>
      </c>
      <c r="R23" s="185">
        <f>SUM(R13:R22)</f>
        <v>66.416666666666657</v>
      </c>
      <c r="S23" s="243" t="s">
        <v>197</v>
      </c>
      <c r="T23" s="244">
        <v>34.46</v>
      </c>
      <c r="U23" s="245">
        <f>R23*T23</f>
        <v>2288.7183333333332</v>
      </c>
      <c r="V23" s="245">
        <f>U23+(U23*0.33)</f>
        <v>3043.9953833333334</v>
      </c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9"/>
      <c r="AR23" s="259"/>
      <c r="AS23" s="259"/>
      <c r="AT23" s="259"/>
    </row>
    <row r="24" spans="1:46" s="246" customFormat="1" ht="62.5" customHeight="1" x14ac:dyDescent="0.35">
      <c r="A24" s="273"/>
      <c r="B24" s="274" t="e">
        <f>SUM(B23,B19,B15,B8)</f>
        <v>#REF!</v>
      </c>
      <c r="C24" s="350"/>
      <c r="D24" s="189" t="s">
        <v>220</v>
      </c>
      <c r="E24" s="192" t="s">
        <v>208</v>
      </c>
      <c r="F24" s="189"/>
      <c r="G24" s="193">
        <v>1</v>
      </c>
      <c r="H24" s="193">
        <v>1</v>
      </c>
      <c r="I24" s="193">
        <v>1</v>
      </c>
      <c r="J24" s="194">
        <f t="shared" ref="J24:J28" si="18">+H24*I24</f>
        <v>1</v>
      </c>
      <c r="K24" s="195">
        <v>0.25</v>
      </c>
      <c r="L24" s="196">
        <f t="shared" ref="L24" si="19">+J24*K24</f>
        <v>0.25</v>
      </c>
      <c r="M24" s="222">
        <v>0</v>
      </c>
      <c r="N24" s="194">
        <v>0</v>
      </c>
      <c r="O24" s="194">
        <f t="shared" ref="O24:O34" si="20">+M24*N24</f>
        <v>0</v>
      </c>
      <c r="P24" s="195">
        <v>0</v>
      </c>
      <c r="Q24" s="195">
        <f t="shared" ref="Q24:Q34" si="21">O24*P24</f>
        <v>0</v>
      </c>
      <c r="R24" s="197">
        <f t="shared" ref="R24:R28" si="22">+Q24+L24</f>
        <v>0.25</v>
      </c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9"/>
      <c r="AR24" s="259"/>
      <c r="AS24" s="259"/>
      <c r="AT24" s="259"/>
    </row>
    <row r="25" spans="1:46" s="152" customFormat="1" ht="57.5" x14ac:dyDescent="0.35">
      <c r="A25" s="221"/>
      <c r="B25" s="221"/>
      <c r="C25" s="350"/>
      <c r="D25" s="189" t="s">
        <v>220</v>
      </c>
      <c r="E25" s="192" t="s">
        <v>165</v>
      </c>
      <c r="F25" s="189"/>
      <c r="G25" s="193">
        <v>6</v>
      </c>
      <c r="H25" s="193">
        <v>5</v>
      </c>
      <c r="I25" s="193">
        <v>1</v>
      </c>
      <c r="J25" s="194">
        <f t="shared" si="18"/>
        <v>5</v>
      </c>
      <c r="K25" s="195">
        <v>0.25</v>
      </c>
      <c r="L25" s="196">
        <f t="shared" si="12"/>
        <v>1.25</v>
      </c>
      <c r="M25" s="222">
        <v>1</v>
      </c>
      <c r="N25" s="194">
        <v>1</v>
      </c>
      <c r="O25" s="194">
        <f t="shared" si="20"/>
        <v>1</v>
      </c>
      <c r="P25" s="195">
        <v>0.25</v>
      </c>
      <c r="Q25" s="195">
        <f t="shared" si="21"/>
        <v>0.25</v>
      </c>
      <c r="R25" s="197">
        <f t="shared" si="22"/>
        <v>1.5</v>
      </c>
      <c r="S25" s="294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2"/>
      <c r="AR25" s="142"/>
      <c r="AS25" s="142"/>
      <c r="AT25" s="142"/>
    </row>
    <row r="26" spans="1:46" s="272" customFormat="1" ht="64.900000000000006" customHeight="1" x14ac:dyDescent="0.35">
      <c r="A26" s="269">
        <v>38.01</v>
      </c>
      <c r="B26" s="270" t="e">
        <f>A26*#REF!</f>
        <v>#REF!</v>
      </c>
      <c r="C26" s="350"/>
      <c r="D26" s="189" t="s">
        <v>220</v>
      </c>
      <c r="E26" s="192" t="s">
        <v>201</v>
      </c>
      <c r="F26" s="189"/>
      <c r="G26" s="193">
        <v>1</v>
      </c>
      <c r="H26" s="193">
        <v>1</v>
      </c>
      <c r="I26" s="193">
        <v>1</v>
      </c>
      <c r="J26" s="194">
        <f t="shared" si="18"/>
        <v>1</v>
      </c>
      <c r="K26" s="195">
        <v>1</v>
      </c>
      <c r="L26" s="196">
        <f t="shared" si="12"/>
        <v>1</v>
      </c>
      <c r="M26" s="222">
        <v>0</v>
      </c>
      <c r="N26" s="194">
        <v>0</v>
      </c>
      <c r="O26" s="194">
        <f t="shared" si="20"/>
        <v>0</v>
      </c>
      <c r="P26" s="195">
        <v>0</v>
      </c>
      <c r="Q26" s="195">
        <f t="shared" si="21"/>
        <v>0</v>
      </c>
      <c r="R26" s="197">
        <f t="shared" si="22"/>
        <v>1</v>
      </c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</row>
    <row r="27" spans="1:46" s="272" customFormat="1" ht="37.9" customHeight="1" x14ac:dyDescent="0.35">
      <c r="A27" s="269">
        <v>38.01</v>
      </c>
      <c r="B27" s="270" t="e">
        <f>A27*#REF!</f>
        <v>#REF!</v>
      </c>
      <c r="C27" s="350"/>
      <c r="D27" s="189" t="s">
        <v>220</v>
      </c>
      <c r="E27" s="192" t="s">
        <v>215</v>
      </c>
      <c r="F27" s="189"/>
      <c r="G27" s="193">
        <v>5</v>
      </c>
      <c r="H27" s="193">
        <v>5</v>
      </c>
      <c r="I27" s="193">
        <v>1</v>
      </c>
      <c r="J27" s="194">
        <f t="shared" si="18"/>
        <v>5</v>
      </c>
      <c r="K27" s="195">
        <v>1</v>
      </c>
      <c r="L27" s="196">
        <f t="shared" si="12"/>
        <v>5</v>
      </c>
      <c r="M27" s="222">
        <f t="shared" ref="M27:M35" si="23">+G27-H27</f>
        <v>0</v>
      </c>
      <c r="N27" s="194">
        <v>0</v>
      </c>
      <c r="O27" s="194">
        <f t="shared" si="20"/>
        <v>0</v>
      </c>
      <c r="P27" s="195">
        <v>0</v>
      </c>
      <c r="Q27" s="195">
        <f t="shared" si="21"/>
        <v>0</v>
      </c>
      <c r="R27" s="197">
        <f t="shared" si="22"/>
        <v>5</v>
      </c>
      <c r="S27" s="295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</row>
    <row r="28" spans="1:46" s="272" customFormat="1" ht="52" customHeight="1" x14ac:dyDescent="0.35">
      <c r="A28" s="269">
        <v>38.01</v>
      </c>
      <c r="B28" s="270" t="e">
        <f>A28*#REF!</f>
        <v>#REF!</v>
      </c>
      <c r="C28" s="350"/>
      <c r="D28" s="189" t="s">
        <v>220</v>
      </c>
      <c r="E28" s="175" t="s">
        <v>154</v>
      </c>
      <c r="F28" s="189"/>
      <c r="G28" s="193">
        <v>5</v>
      </c>
      <c r="H28" s="193">
        <v>5</v>
      </c>
      <c r="I28" s="193">
        <v>1</v>
      </c>
      <c r="J28" s="194">
        <f t="shared" si="18"/>
        <v>5</v>
      </c>
      <c r="K28" s="195">
        <f>2/60</f>
        <v>3.3333333333333333E-2</v>
      </c>
      <c r="L28" s="196">
        <f t="shared" si="12"/>
        <v>0.16666666666666666</v>
      </c>
      <c r="M28" s="222">
        <f t="shared" si="23"/>
        <v>0</v>
      </c>
      <c r="N28" s="194">
        <v>0</v>
      </c>
      <c r="O28" s="194">
        <f t="shared" si="20"/>
        <v>0</v>
      </c>
      <c r="P28" s="195">
        <v>0</v>
      </c>
      <c r="Q28" s="195">
        <f t="shared" si="21"/>
        <v>0</v>
      </c>
      <c r="R28" s="197">
        <f t="shared" si="22"/>
        <v>0.16666666666666666</v>
      </c>
      <c r="S28" s="295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</row>
    <row r="29" spans="1:46" s="287" customFormat="1" ht="25.15" customHeight="1" x14ac:dyDescent="0.35">
      <c r="A29" s="222"/>
      <c r="B29" s="222" t="e">
        <f>SUM(B26:B28)</f>
        <v>#REF!</v>
      </c>
      <c r="C29" s="350"/>
      <c r="D29" s="351" t="s">
        <v>159</v>
      </c>
      <c r="E29" s="351"/>
      <c r="F29" s="304"/>
      <c r="G29" s="185">
        <f>G24+G25</f>
        <v>7</v>
      </c>
      <c r="H29" s="185">
        <f>H24+H25</f>
        <v>6</v>
      </c>
      <c r="I29" s="185">
        <f>J29/H29</f>
        <v>2.8333333333333335</v>
      </c>
      <c r="J29" s="185">
        <f>SUM(J24:J28)</f>
        <v>17</v>
      </c>
      <c r="K29" s="186">
        <f>L29/J29</f>
        <v>0.45098039215686275</v>
      </c>
      <c r="L29" s="187">
        <f>SUM(L24:L28)</f>
        <v>7.666666666666667</v>
      </c>
      <c r="M29" s="185">
        <f>+G29-H29</f>
        <v>1</v>
      </c>
      <c r="N29" s="185">
        <f>O29/M29</f>
        <v>1</v>
      </c>
      <c r="O29" s="185">
        <f>O25</f>
        <v>1</v>
      </c>
      <c r="P29" s="186">
        <f>Q29/O29</f>
        <v>0.25</v>
      </c>
      <c r="Q29" s="186">
        <f>SUM(Q24:Q28)</f>
        <v>0.25</v>
      </c>
      <c r="R29" s="185">
        <f>SUM(R24:R28)</f>
        <v>7.916666666666667</v>
      </c>
      <c r="S29" s="248" t="s">
        <v>210</v>
      </c>
      <c r="T29" s="249">
        <v>51.96</v>
      </c>
      <c r="U29" s="245">
        <f>R29*T29</f>
        <v>411.35</v>
      </c>
      <c r="V29" s="245">
        <f>U29+(U29*0.33)</f>
        <v>547.09550000000002</v>
      </c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9"/>
    </row>
    <row r="30" spans="1:46" s="154" customFormat="1" ht="63" customHeight="1" x14ac:dyDescent="0.35">
      <c r="A30" s="264">
        <v>39.979999999999997</v>
      </c>
      <c r="B30" s="265" t="e">
        <f>A30*#REF!</f>
        <v>#REF!</v>
      </c>
      <c r="C30" s="355" t="s">
        <v>157</v>
      </c>
      <c r="D30" s="176" t="s">
        <v>160</v>
      </c>
      <c r="E30" s="192" t="s">
        <v>209</v>
      </c>
      <c r="F30" s="176"/>
      <c r="G30" s="177">
        <v>2</v>
      </c>
      <c r="H30" s="177">
        <v>2</v>
      </c>
      <c r="I30" s="177">
        <v>1</v>
      </c>
      <c r="J30" s="178">
        <f t="shared" ref="J30:J34" si="24">+H30*I30</f>
        <v>2</v>
      </c>
      <c r="K30" s="179">
        <v>0.25</v>
      </c>
      <c r="L30" s="180">
        <f t="shared" ref="L30:L32" si="25">+J30*K30</f>
        <v>0.5</v>
      </c>
      <c r="M30" s="222">
        <f t="shared" ref="M30" si="26">+G30-H30</f>
        <v>0</v>
      </c>
      <c r="N30" s="178">
        <v>0</v>
      </c>
      <c r="O30" s="178">
        <f t="shared" ref="O30" si="27">+M30*N30</f>
        <v>0</v>
      </c>
      <c r="P30" s="179">
        <v>0</v>
      </c>
      <c r="Q30" s="179">
        <f t="shared" ref="Q30" si="28">O30*P30</f>
        <v>0</v>
      </c>
      <c r="R30" s="200">
        <f>+Q30+L30</f>
        <v>0.5</v>
      </c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</row>
    <row r="31" spans="1:46" s="154" customFormat="1" ht="40.9" customHeight="1" x14ac:dyDescent="0.35">
      <c r="A31" s="264">
        <v>39.979999999999997</v>
      </c>
      <c r="B31" s="265" t="e">
        <f>A31*#REF!</f>
        <v>#REF!</v>
      </c>
      <c r="C31" s="356"/>
      <c r="D31" s="176" t="s">
        <v>160</v>
      </c>
      <c r="E31" s="192" t="s">
        <v>166</v>
      </c>
      <c r="F31" s="176"/>
      <c r="G31" s="177">
        <v>25</v>
      </c>
      <c r="H31" s="177">
        <v>20</v>
      </c>
      <c r="I31" s="177">
        <v>1</v>
      </c>
      <c r="J31" s="178">
        <f t="shared" si="24"/>
        <v>20</v>
      </c>
      <c r="K31" s="179">
        <v>0.25</v>
      </c>
      <c r="L31" s="180">
        <f t="shared" si="25"/>
        <v>5</v>
      </c>
      <c r="M31" s="222">
        <f t="shared" si="23"/>
        <v>5</v>
      </c>
      <c r="N31" s="178">
        <v>1</v>
      </c>
      <c r="O31" s="178">
        <f t="shared" si="20"/>
        <v>5</v>
      </c>
      <c r="P31" s="179">
        <v>0.25</v>
      </c>
      <c r="Q31" s="179">
        <f t="shared" si="21"/>
        <v>1.25</v>
      </c>
      <c r="R31" s="200">
        <f>+Q31+L31</f>
        <v>6.25</v>
      </c>
      <c r="S31" s="292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</row>
    <row r="32" spans="1:46" s="154" customFormat="1" ht="26.5" customHeight="1" x14ac:dyDescent="0.35">
      <c r="A32" s="264">
        <v>39.979999999999997</v>
      </c>
      <c r="B32" s="265" t="e">
        <f>A32*#REF!</f>
        <v>#REF!</v>
      </c>
      <c r="C32" s="356"/>
      <c r="D32" s="176" t="s">
        <v>160</v>
      </c>
      <c r="E32" s="192" t="s">
        <v>202</v>
      </c>
      <c r="F32" s="176"/>
      <c r="G32" s="177">
        <v>2</v>
      </c>
      <c r="H32" s="177">
        <v>2</v>
      </c>
      <c r="I32" s="177">
        <v>1</v>
      </c>
      <c r="J32" s="178">
        <f t="shared" si="24"/>
        <v>2</v>
      </c>
      <c r="K32" s="179">
        <v>1</v>
      </c>
      <c r="L32" s="180">
        <f t="shared" si="25"/>
        <v>2</v>
      </c>
      <c r="M32" s="222">
        <f t="shared" si="23"/>
        <v>0</v>
      </c>
      <c r="N32" s="178">
        <v>0</v>
      </c>
      <c r="O32" s="178">
        <f t="shared" si="20"/>
        <v>0</v>
      </c>
      <c r="P32" s="179">
        <v>0</v>
      </c>
      <c r="Q32" s="179">
        <f t="shared" si="21"/>
        <v>0</v>
      </c>
      <c r="R32" s="200">
        <f>+Q32+L32</f>
        <v>2</v>
      </c>
      <c r="S32" s="292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</row>
    <row r="33" spans="1:46" s="153" customFormat="1" ht="46" x14ac:dyDescent="0.35">
      <c r="A33" s="250" t="s">
        <v>17</v>
      </c>
      <c r="B33" s="251" t="e">
        <f>SUM(B30:B32)</f>
        <v>#REF!</v>
      </c>
      <c r="C33" s="356"/>
      <c r="D33" s="176" t="s">
        <v>160</v>
      </c>
      <c r="E33" s="192" t="s">
        <v>216</v>
      </c>
      <c r="F33" s="176"/>
      <c r="G33" s="177">
        <v>20</v>
      </c>
      <c r="H33" s="177">
        <v>20</v>
      </c>
      <c r="I33" s="177">
        <v>1</v>
      </c>
      <c r="J33" s="178">
        <f t="shared" si="24"/>
        <v>20</v>
      </c>
      <c r="K33" s="179">
        <v>1</v>
      </c>
      <c r="L33" s="180">
        <f>+J33*K33</f>
        <v>20</v>
      </c>
      <c r="M33" s="222">
        <f t="shared" si="23"/>
        <v>0</v>
      </c>
      <c r="N33" s="178">
        <v>0</v>
      </c>
      <c r="O33" s="178">
        <f t="shared" si="20"/>
        <v>0</v>
      </c>
      <c r="P33" s="179">
        <v>0</v>
      </c>
      <c r="Q33" s="179">
        <f t="shared" si="21"/>
        <v>0</v>
      </c>
      <c r="R33" s="200">
        <f>+Q33+L33</f>
        <v>20</v>
      </c>
      <c r="S33" s="154"/>
      <c r="T33" s="154"/>
      <c r="U33" s="154"/>
      <c r="V33" s="154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2"/>
      <c r="AR33" s="142"/>
      <c r="AS33" s="142"/>
      <c r="AT33" s="142"/>
    </row>
    <row r="34" spans="1:46" s="256" customFormat="1" ht="23" x14ac:dyDescent="0.35">
      <c r="A34" s="254"/>
      <c r="B34" s="253"/>
      <c r="C34" s="356"/>
      <c r="D34" s="176" t="s">
        <v>160</v>
      </c>
      <c r="E34" s="175" t="s">
        <v>154</v>
      </c>
      <c r="F34" s="176"/>
      <c r="G34" s="177">
        <v>20</v>
      </c>
      <c r="H34" s="177">
        <v>20</v>
      </c>
      <c r="I34" s="177">
        <v>1</v>
      </c>
      <c r="J34" s="178">
        <f t="shared" si="24"/>
        <v>20</v>
      </c>
      <c r="K34" s="179">
        <f>2/60</f>
        <v>3.3333333333333333E-2</v>
      </c>
      <c r="L34" s="180">
        <f>+J34*K34</f>
        <v>0.66666666666666663</v>
      </c>
      <c r="M34" s="222">
        <f t="shared" si="23"/>
        <v>0</v>
      </c>
      <c r="N34" s="178">
        <v>0</v>
      </c>
      <c r="O34" s="178">
        <f t="shared" si="20"/>
        <v>0</v>
      </c>
      <c r="P34" s="179">
        <v>0</v>
      </c>
      <c r="Q34" s="179">
        <f t="shared" si="21"/>
        <v>0</v>
      </c>
      <c r="R34" s="200">
        <f t="shared" si="17"/>
        <v>0.66666666666666663</v>
      </c>
      <c r="S34" s="296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301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</row>
    <row r="35" spans="1:46" s="152" customFormat="1" ht="46" x14ac:dyDescent="0.35">
      <c r="A35" s="252"/>
      <c r="B35" s="252"/>
      <c r="C35" s="357"/>
      <c r="D35" s="351" t="s">
        <v>161</v>
      </c>
      <c r="E35" s="351"/>
      <c r="F35" s="304"/>
      <c r="G35" s="185">
        <f>G30+G31</f>
        <v>27</v>
      </c>
      <c r="H35" s="185">
        <f>H30+H31</f>
        <v>22</v>
      </c>
      <c r="I35" s="185">
        <f>J35/H35</f>
        <v>2.9090909090909092</v>
      </c>
      <c r="J35" s="185">
        <f>SUM(J30:J34)</f>
        <v>64</v>
      </c>
      <c r="K35" s="186">
        <f>L35/J35</f>
        <v>0.44010416666666669</v>
      </c>
      <c r="L35" s="187">
        <f>SUM(L30:L34)</f>
        <v>28.166666666666668</v>
      </c>
      <c r="M35" s="185">
        <f t="shared" si="23"/>
        <v>5</v>
      </c>
      <c r="N35" s="185">
        <f>O35/M35</f>
        <v>1</v>
      </c>
      <c r="O35" s="185">
        <f>O31</f>
        <v>5</v>
      </c>
      <c r="P35" s="186">
        <f>Q35/O35</f>
        <v>0.25</v>
      </c>
      <c r="Q35" s="186">
        <f>SUM(Q30:Q34)</f>
        <v>1.25</v>
      </c>
      <c r="R35" s="185">
        <f>SUM(R30:R34)</f>
        <v>29.416666666666668</v>
      </c>
      <c r="S35" s="243" t="s">
        <v>194</v>
      </c>
      <c r="T35" s="244">
        <v>22.34</v>
      </c>
      <c r="U35" s="245">
        <f>R35*T35</f>
        <v>657.16833333333341</v>
      </c>
      <c r="V35" s="245">
        <f>U35+(U35*0.33)</f>
        <v>874.03388333333351</v>
      </c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2"/>
      <c r="AR35" s="142"/>
      <c r="AS35" s="142"/>
      <c r="AT35" s="142"/>
    </row>
    <row r="36" spans="1:46" s="154" customFormat="1" ht="71.150000000000006" customHeight="1" x14ac:dyDescent="0.35">
      <c r="A36" s="264">
        <v>7.5</v>
      </c>
      <c r="B36" s="265" t="e">
        <f>A36*#REF!</f>
        <v>#REF!</v>
      </c>
      <c r="C36" s="349" t="s">
        <v>162</v>
      </c>
      <c r="D36" s="349"/>
      <c r="E36" s="349"/>
      <c r="F36" s="201"/>
      <c r="G36" s="223">
        <f>SUM(G35,G29,G23,G12)</f>
        <v>72</v>
      </c>
      <c r="H36" s="202">
        <f>H12+H23+H29+H35</f>
        <v>60</v>
      </c>
      <c r="I36" s="306">
        <f>J36/H36</f>
        <v>3.8666666666666667</v>
      </c>
      <c r="J36" s="202">
        <f>J12+J23+J29+J35</f>
        <v>232</v>
      </c>
      <c r="K36" s="203">
        <f>L36/J36</f>
        <v>0.4612068965517242</v>
      </c>
      <c r="L36" s="204">
        <f>L12+L23+L29+L35</f>
        <v>107.00000000000001</v>
      </c>
      <c r="M36" s="231">
        <f t="shared" ref="M36:Q36" si="29">M12+M23+M29+M35</f>
        <v>12</v>
      </c>
      <c r="N36" s="204">
        <f>O36/M36</f>
        <v>1.4166666666666667</v>
      </c>
      <c r="O36" s="204">
        <f t="shared" si="29"/>
        <v>17</v>
      </c>
      <c r="P36" s="204">
        <f t="shared" si="29"/>
        <v>1.8333333333333333</v>
      </c>
      <c r="Q36" s="204">
        <f t="shared" si="29"/>
        <v>5.5333333333333332</v>
      </c>
      <c r="R36" s="205">
        <f>SUM(R35,R29,R23,R12)</f>
        <v>112.36666666666666</v>
      </c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</row>
    <row r="37" spans="1:46" s="154" customFormat="1" ht="12" x14ac:dyDescent="0.35">
      <c r="A37" s="264"/>
      <c r="B37" s="265"/>
      <c r="C37" s="352" t="s">
        <v>178</v>
      </c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4"/>
      <c r="S37" s="292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</row>
    <row r="38" spans="1:46" s="154" customFormat="1" ht="57.5" x14ac:dyDescent="0.35">
      <c r="A38" s="264"/>
      <c r="B38" s="265"/>
      <c r="C38" s="350" t="s">
        <v>184</v>
      </c>
      <c r="D38" s="189" t="s">
        <v>175</v>
      </c>
      <c r="E38" s="192" t="s">
        <v>165</v>
      </c>
      <c r="F38" s="189"/>
      <c r="G38" s="193">
        <v>10</v>
      </c>
      <c r="H38" s="193">
        <v>5</v>
      </c>
      <c r="I38" s="193">
        <v>1</v>
      </c>
      <c r="J38" s="194">
        <f t="shared" ref="J38:J40" si="30">+H38*I38</f>
        <v>5</v>
      </c>
      <c r="K38" s="195">
        <v>0.25</v>
      </c>
      <c r="L38" s="196">
        <f t="shared" ref="L38:L40" si="31">+J38*K38</f>
        <v>1.25</v>
      </c>
      <c r="M38" s="262">
        <v>5</v>
      </c>
      <c r="N38" s="193">
        <v>1</v>
      </c>
      <c r="O38" s="193">
        <v>5</v>
      </c>
      <c r="P38" s="195">
        <v>0.25</v>
      </c>
      <c r="Q38" s="195">
        <f>O38*P38</f>
        <v>1.25</v>
      </c>
      <c r="R38" s="197">
        <f t="shared" ref="R38:R40" si="32">+Q38+L38</f>
        <v>2.5</v>
      </c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</row>
    <row r="39" spans="1:46" s="154" customFormat="1" ht="64" customHeight="1" x14ac:dyDescent="0.35">
      <c r="A39" s="264">
        <v>7.5</v>
      </c>
      <c r="B39" s="265" t="e">
        <f>A39*#REF!</f>
        <v>#REF!</v>
      </c>
      <c r="C39" s="350"/>
      <c r="D39" s="189" t="s">
        <v>175</v>
      </c>
      <c r="E39" s="192" t="s">
        <v>215</v>
      </c>
      <c r="F39" s="189"/>
      <c r="G39" s="193">
        <v>5</v>
      </c>
      <c r="H39" s="193">
        <v>5</v>
      </c>
      <c r="I39" s="193">
        <v>1</v>
      </c>
      <c r="J39" s="194">
        <f t="shared" si="30"/>
        <v>5</v>
      </c>
      <c r="K39" s="195">
        <v>1</v>
      </c>
      <c r="L39" s="196">
        <f t="shared" si="31"/>
        <v>5</v>
      </c>
      <c r="M39" s="222">
        <f t="shared" ref="M39:M40" si="33">+G39-H39</f>
        <v>0</v>
      </c>
      <c r="N39" s="178">
        <v>0</v>
      </c>
      <c r="O39" s="178">
        <f t="shared" ref="O39:O40" si="34">+M39*N39</f>
        <v>0</v>
      </c>
      <c r="P39" s="179">
        <v>0</v>
      </c>
      <c r="Q39" s="179">
        <f>O39*P39</f>
        <v>0</v>
      </c>
      <c r="R39" s="197">
        <f t="shared" si="32"/>
        <v>5</v>
      </c>
      <c r="S39" s="292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</row>
    <row r="40" spans="1:46" s="246" customFormat="1" ht="53.5" customHeight="1" x14ac:dyDescent="0.35">
      <c r="A40" s="257" t="s">
        <v>17</v>
      </c>
      <c r="B40" s="241" t="e">
        <f>SUM(B36:B39)</f>
        <v>#REF!</v>
      </c>
      <c r="C40" s="350"/>
      <c r="D40" s="189" t="s">
        <v>176</v>
      </c>
      <c r="E40" s="175" t="s">
        <v>154</v>
      </c>
      <c r="F40" s="189"/>
      <c r="G40" s="193">
        <v>5</v>
      </c>
      <c r="H40" s="193">
        <v>5</v>
      </c>
      <c r="I40" s="193">
        <v>1</v>
      </c>
      <c r="J40" s="194">
        <f t="shared" si="30"/>
        <v>5</v>
      </c>
      <c r="K40" s="195">
        <f>2/60</f>
        <v>3.3333333333333333E-2</v>
      </c>
      <c r="L40" s="196">
        <f t="shared" si="31"/>
        <v>0.16666666666666666</v>
      </c>
      <c r="M40" s="222">
        <f t="shared" si="33"/>
        <v>0</v>
      </c>
      <c r="N40" s="178">
        <v>0</v>
      </c>
      <c r="O40" s="178">
        <f t="shared" si="34"/>
        <v>0</v>
      </c>
      <c r="P40" s="179">
        <v>0</v>
      </c>
      <c r="Q40" s="179">
        <f t="shared" ref="Q40" si="35">O40*P40</f>
        <v>0</v>
      </c>
      <c r="R40" s="197">
        <f t="shared" si="32"/>
        <v>0.16666666666666666</v>
      </c>
      <c r="S40" s="285"/>
      <c r="T40" s="285"/>
      <c r="U40" s="285"/>
      <c r="V40" s="285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9"/>
      <c r="AR40" s="259"/>
      <c r="AS40" s="259"/>
      <c r="AT40" s="259"/>
    </row>
    <row r="41" spans="1:46" ht="63" customHeight="1" x14ac:dyDescent="0.35">
      <c r="A41" s="182">
        <v>7.5</v>
      </c>
      <c r="B41" s="183" t="e">
        <f>A41*#REF!</f>
        <v>#REF!</v>
      </c>
      <c r="C41" s="350"/>
      <c r="D41" s="351" t="s">
        <v>179</v>
      </c>
      <c r="E41" s="351"/>
      <c r="F41" s="304"/>
      <c r="G41" s="185">
        <f>G38</f>
        <v>10</v>
      </c>
      <c r="H41" s="185">
        <f>H38</f>
        <v>5</v>
      </c>
      <c r="I41" s="185">
        <f>J41/H41</f>
        <v>3</v>
      </c>
      <c r="J41" s="185">
        <f>SUM(J38:J40)</f>
        <v>15</v>
      </c>
      <c r="K41" s="186">
        <f>L41/J41</f>
        <v>0.42777777777777781</v>
      </c>
      <c r="L41" s="187">
        <f>SUM(L38:L40)</f>
        <v>6.416666666666667</v>
      </c>
      <c r="M41" s="222">
        <f>M38</f>
        <v>5</v>
      </c>
      <c r="N41" s="185">
        <f>O41/M41</f>
        <v>1</v>
      </c>
      <c r="O41" s="185">
        <f>O38</f>
        <v>5</v>
      </c>
      <c r="P41" s="186">
        <f>Q38/O38</f>
        <v>0.25</v>
      </c>
      <c r="Q41" s="186">
        <f>SUM(Q38:Q40)</f>
        <v>1.25</v>
      </c>
      <c r="R41" s="185">
        <f>SUM(R38:R40)</f>
        <v>7.666666666666667</v>
      </c>
      <c r="S41" s="297" t="s">
        <v>210</v>
      </c>
      <c r="T41" s="299">
        <v>51.96</v>
      </c>
      <c r="U41" s="300">
        <f>R41*T41</f>
        <v>398.36</v>
      </c>
      <c r="V41" s="300">
        <f>U41+(U41*0.33)</f>
        <v>529.81880000000001</v>
      </c>
    </row>
    <row r="42" spans="1:46" ht="62.5" customHeight="1" x14ac:dyDescent="0.35">
      <c r="A42" s="182">
        <v>7.5</v>
      </c>
      <c r="B42" s="183" t="e">
        <f>A42*#REF!</f>
        <v>#REF!</v>
      </c>
      <c r="C42" s="364" t="s">
        <v>185</v>
      </c>
      <c r="D42" s="208" t="s">
        <v>169</v>
      </c>
      <c r="E42" s="175" t="s">
        <v>208</v>
      </c>
      <c r="F42" s="208"/>
      <c r="G42" s="178">
        <v>1</v>
      </c>
      <c r="H42" s="178">
        <v>1</v>
      </c>
      <c r="I42" s="178">
        <v>1</v>
      </c>
      <c r="J42" s="178">
        <f t="shared" ref="J42:J46" si="36">+H42*I42</f>
        <v>1</v>
      </c>
      <c r="K42" s="179">
        <v>0.25</v>
      </c>
      <c r="L42" s="179">
        <f t="shared" ref="L42:L46" si="37">+J42*K42</f>
        <v>0.25</v>
      </c>
      <c r="M42" s="222">
        <v>0</v>
      </c>
      <c r="N42" s="178">
        <v>0</v>
      </c>
      <c r="O42" s="178">
        <f t="shared" ref="O42:O46" si="38">+M42*N42</f>
        <v>0</v>
      </c>
      <c r="P42" s="179">
        <v>0</v>
      </c>
      <c r="Q42" s="179">
        <f>O42*P42</f>
        <v>0</v>
      </c>
      <c r="R42" s="200">
        <f t="shared" ref="R42:R60" si="39">+Q42+L42</f>
        <v>0.25</v>
      </c>
    </row>
    <row r="43" spans="1:46" s="146" customFormat="1" ht="15" customHeight="1" x14ac:dyDescent="0.35">
      <c r="A43" s="211" t="s">
        <v>17</v>
      </c>
      <c r="B43" s="236" t="e">
        <f>SUM(B41:B42)</f>
        <v>#REF!</v>
      </c>
      <c r="C43" s="365"/>
      <c r="D43" s="208" t="s">
        <v>169</v>
      </c>
      <c r="E43" s="175" t="s">
        <v>165</v>
      </c>
      <c r="F43" s="208"/>
      <c r="G43" s="178">
        <v>20</v>
      </c>
      <c r="H43" s="178">
        <v>15</v>
      </c>
      <c r="I43" s="178">
        <v>1</v>
      </c>
      <c r="J43" s="178">
        <f t="shared" si="36"/>
        <v>15</v>
      </c>
      <c r="K43" s="179">
        <v>0.25</v>
      </c>
      <c r="L43" s="179">
        <f t="shared" si="37"/>
        <v>3.75</v>
      </c>
      <c r="M43" s="222">
        <v>5</v>
      </c>
      <c r="N43" s="178">
        <v>1</v>
      </c>
      <c r="O43" s="178">
        <f t="shared" si="38"/>
        <v>5</v>
      </c>
      <c r="P43" s="179">
        <v>0.25</v>
      </c>
      <c r="Q43" s="179">
        <f>O43*P43</f>
        <v>1.25</v>
      </c>
      <c r="R43" s="200">
        <f t="shared" si="39"/>
        <v>5</v>
      </c>
      <c r="S43" s="154"/>
      <c r="T43" s="154"/>
      <c r="U43" s="154"/>
      <c r="V43" s="154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2"/>
      <c r="AR43" s="142"/>
      <c r="AS43" s="142"/>
      <c r="AT43" s="142"/>
    </row>
    <row r="44" spans="1:46" ht="15" customHeight="1" x14ac:dyDescent="0.35">
      <c r="A44" s="206" t="s">
        <v>17</v>
      </c>
      <c r="B44" s="207" t="e">
        <f>SUM(B43,B40)</f>
        <v>#REF!</v>
      </c>
      <c r="C44" s="365"/>
      <c r="D44" s="208" t="s">
        <v>169</v>
      </c>
      <c r="E44" s="175" t="s">
        <v>201</v>
      </c>
      <c r="F44" s="208"/>
      <c r="G44" s="178">
        <v>1</v>
      </c>
      <c r="H44" s="178">
        <v>1</v>
      </c>
      <c r="I44" s="178">
        <v>1</v>
      </c>
      <c r="J44" s="178">
        <f t="shared" si="36"/>
        <v>1</v>
      </c>
      <c r="K44" s="179">
        <v>1</v>
      </c>
      <c r="L44" s="179">
        <f t="shared" si="37"/>
        <v>1</v>
      </c>
      <c r="M44" s="222">
        <v>0</v>
      </c>
      <c r="N44" s="178">
        <v>0</v>
      </c>
      <c r="O44" s="178">
        <f t="shared" si="38"/>
        <v>0</v>
      </c>
      <c r="P44" s="179">
        <v>0</v>
      </c>
      <c r="Q44" s="179">
        <v>0</v>
      </c>
      <c r="R44" s="200">
        <f t="shared" si="39"/>
        <v>1</v>
      </c>
    </row>
    <row r="45" spans="1:46" ht="27" customHeight="1" x14ac:dyDescent="0.35">
      <c r="A45" s="217"/>
      <c r="B45" s="218" t="e">
        <f>SUM(B44,#REF!,B33,B24)</f>
        <v>#REF!</v>
      </c>
      <c r="C45" s="365"/>
      <c r="D45" s="208" t="s">
        <v>169</v>
      </c>
      <c r="E45" s="175" t="s">
        <v>217</v>
      </c>
      <c r="F45" s="208"/>
      <c r="G45" s="178">
        <v>15</v>
      </c>
      <c r="H45" s="178">
        <v>15</v>
      </c>
      <c r="I45" s="178">
        <v>1</v>
      </c>
      <c r="J45" s="178">
        <f t="shared" si="36"/>
        <v>15</v>
      </c>
      <c r="K45" s="179">
        <v>1</v>
      </c>
      <c r="L45" s="179">
        <f t="shared" si="37"/>
        <v>15</v>
      </c>
      <c r="M45" s="222">
        <v>0</v>
      </c>
      <c r="N45" s="178">
        <v>0</v>
      </c>
      <c r="O45" s="178">
        <f t="shared" si="38"/>
        <v>0</v>
      </c>
      <c r="P45" s="179">
        <v>0</v>
      </c>
      <c r="Q45" s="179">
        <f t="shared" ref="Q45:Q46" si="40">O45*P45</f>
        <v>0</v>
      </c>
      <c r="R45" s="200">
        <f t="shared" si="39"/>
        <v>15</v>
      </c>
      <c r="U45" s="239"/>
      <c r="V45" s="239"/>
    </row>
    <row r="46" spans="1:46" x14ac:dyDescent="0.35">
      <c r="C46" s="366"/>
      <c r="D46" s="208" t="s">
        <v>169</v>
      </c>
      <c r="E46" s="175" t="s">
        <v>154</v>
      </c>
      <c r="F46" s="208"/>
      <c r="G46" s="178">
        <v>15</v>
      </c>
      <c r="H46" s="178">
        <v>15</v>
      </c>
      <c r="I46" s="178">
        <v>1</v>
      </c>
      <c r="J46" s="178">
        <f t="shared" si="36"/>
        <v>15</v>
      </c>
      <c r="K46" s="179">
        <f>2/60</f>
        <v>3.3333333333333333E-2</v>
      </c>
      <c r="L46" s="179">
        <f t="shared" si="37"/>
        <v>0.5</v>
      </c>
      <c r="M46" s="222">
        <v>0</v>
      </c>
      <c r="N46" s="178">
        <v>0</v>
      </c>
      <c r="O46" s="178">
        <f t="shared" si="38"/>
        <v>0</v>
      </c>
      <c r="P46" s="179">
        <v>0</v>
      </c>
      <c r="Q46" s="179">
        <f t="shared" si="40"/>
        <v>0</v>
      </c>
      <c r="R46" s="200">
        <f t="shared" si="39"/>
        <v>0.5</v>
      </c>
    </row>
    <row r="47" spans="1:46" ht="46" x14ac:dyDescent="0.35">
      <c r="C47" s="154"/>
      <c r="D47" s="372" t="s">
        <v>180</v>
      </c>
      <c r="E47" s="373"/>
      <c r="F47" s="304"/>
      <c r="G47" s="185">
        <f>G42+G43</f>
        <v>21</v>
      </c>
      <c r="H47" s="185">
        <f>H42+H43</f>
        <v>16</v>
      </c>
      <c r="I47" s="307">
        <f>J47/H47</f>
        <v>2.9375</v>
      </c>
      <c r="J47" s="185">
        <f>SUM(J42:J46)</f>
        <v>47</v>
      </c>
      <c r="K47" s="186">
        <f>L47/J47</f>
        <v>0.43617021276595747</v>
      </c>
      <c r="L47" s="186">
        <f>SUM(L42:L46)</f>
        <v>20.5</v>
      </c>
      <c r="M47" s="185">
        <f>M43</f>
        <v>5</v>
      </c>
      <c r="N47" s="185">
        <f>O47/M47</f>
        <v>1</v>
      </c>
      <c r="O47" s="185">
        <f>SUM(O42:O46)</f>
        <v>5</v>
      </c>
      <c r="P47" s="186">
        <f>Q43/O43</f>
        <v>0.25</v>
      </c>
      <c r="Q47" s="186">
        <f>SUM(Q42:Q46)</f>
        <v>1.25</v>
      </c>
      <c r="R47" s="185">
        <f>SUM(R42:R46)</f>
        <v>21.75</v>
      </c>
      <c r="S47" s="243" t="s">
        <v>196</v>
      </c>
      <c r="T47" s="244">
        <v>23.69</v>
      </c>
      <c r="U47" s="245">
        <f>R47*T47</f>
        <v>515.25750000000005</v>
      </c>
      <c r="V47" s="245">
        <f>U47+(U47*0.33)</f>
        <v>685.29247500000008</v>
      </c>
    </row>
    <row r="48" spans="1:46" x14ac:dyDescent="0.35">
      <c r="C48" s="370" t="s">
        <v>177</v>
      </c>
      <c r="D48" s="371"/>
      <c r="E48" s="371"/>
      <c r="F48" s="224"/>
      <c r="G48" s="235">
        <f>G47+G41</f>
        <v>31</v>
      </c>
      <c r="H48" s="225">
        <f>H41+H47</f>
        <v>21</v>
      </c>
      <c r="I48" s="308">
        <f>J48/H48</f>
        <v>2.9523809523809526</v>
      </c>
      <c r="J48" s="225">
        <f>J41+J47</f>
        <v>62</v>
      </c>
      <c r="K48" s="310">
        <f>L48/J48</f>
        <v>0.43413978494623656</v>
      </c>
      <c r="L48" s="309">
        <f>L41+L47</f>
        <v>26.916666666666668</v>
      </c>
      <c r="M48" s="232">
        <f>M41+M47</f>
        <v>10</v>
      </c>
      <c r="N48" s="225">
        <f>O48/M48</f>
        <v>1</v>
      </c>
      <c r="O48" s="225">
        <f>O41+O47</f>
        <v>10</v>
      </c>
      <c r="P48" s="227">
        <f>P41+P47</f>
        <v>0.5</v>
      </c>
      <c r="Q48" s="226">
        <f>Q41+Q47</f>
        <v>2.5</v>
      </c>
      <c r="R48" s="228">
        <f>R41+R47</f>
        <v>29.416666666666668</v>
      </c>
    </row>
    <row r="49" spans="3:22" ht="12" x14ac:dyDescent="0.35">
      <c r="C49" s="352" t="s">
        <v>188</v>
      </c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4"/>
    </row>
    <row r="50" spans="3:22" ht="23" x14ac:dyDescent="0.35">
      <c r="C50" s="364" t="s">
        <v>186</v>
      </c>
      <c r="D50" s="176" t="s">
        <v>172</v>
      </c>
      <c r="E50" s="192" t="s">
        <v>203</v>
      </c>
      <c r="F50" s="275"/>
      <c r="G50" s="177">
        <v>3</v>
      </c>
      <c r="H50" s="177">
        <v>3</v>
      </c>
      <c r="I50" s="177">
        <v>1</v>
      </c>
      <c r="J50" s="177">
        <f t="shared" ref="J50:J56" si="41">+H50*I50</f>
        <v>3</v>
      </c>
      <c r="K50" s="179">
        <v>0.03</v>
      </c>
      <c r="L50" s="179">
        <f t="shared" ref="L50:L56" si="42">+J50*K50</f>
        <v>0.09</v>
      </c>
      <c r="M50" s="222">
        <v>0</v>
      </c>
      <c r="N50" s="178">
        <v>0</v>
      </c>
      <c r="O50" s="178">
        <f t="shared" ref="O50:O55" si="43">+M50*N50</f>
        <v>0</v>
      </c>
      <c r="P50" s="179">
        <v>0.03</v>
      </c>
      <c r="Q50" s="179">
        <f t="shared" ref="Q50:Q55" si="44">O50*P50</f>
        <v>0</v>
      </c>
      <c r="R50" s="200">
        <f t="shared" ref="R50:R56" si="45">+Q50+L50</f>
        <v>0.09</v>
      </c>
    </row>
    <row r="51" spans="3:22" ht="23" x14ac:dyDescent="0.35">
      <c r="C51" s="365"/>
      <c r="D51" s="176" t="s">
        <v>172</v>
      </c>
      <c r="E51" s="192" t="s">
        <v>141</v>
      </c>
      <c r="F51" s="176"/>
      <c r="G51" s="177">
        <v>166</v>
      </c>
      <c r="H51" s="177">
        <v>120</v>
      </c>
      <c r="I51" s="177">
        <v>1</v>
      </c>
      <c r="J51" s="177">
        <f t="shared" si="41"/>
        <v>120</v>
      </c>
      <c r="K51" s="179">
        <v>0.03</v>
      </c>
      <c r="L51" s="179">
        <f t="shared" si="42"/>
        <v>3.5999999999999996</v>
      </c>
      <c r="M51" s="222">
        <v>46</v>
      </c>
      <c r="N51" s="178">
        <v>1</v>
      </c>
      <c r="O51" s="178">
        <f t="shared" si="43"/>
        <v>46</v>
      </c>
      <c r="P51" s="179">
        <v>0.03</v>
      </c>
      <c r="Q51" s="179">
        <f t="shared" si="44"/>
        <v>1.38</v>
      </c>
      <c r="R51" s="200">
        <f t="shared" si="45"/>
        <v>4.9799999999999995</v>
      </c>
    </row>
    <row r="52" spans="3:22" ht="41.15" customHeight="1" x14ac:dyDescent="0.35">
      <c r="C52" s="365"/>
      <c r="D52" s="176" t="s">
        <v>172</v>
      </c>
      <c r="E52" s="192" t="s">
        <v>204</v>
      </c>
      <c r="F52" s="176"/>
      <c r="G52" s="177">
        <v>3</v>
      </c>
      <c r="H52" s="177">
        <v>3</v>
      </c>
      <c r="I52" s="177">
        <v>1</v>
      </c>
      <c r="J52" s="177">
        <v>3</v>
      </c>
      <c r="K52" s="179">
        <v>0.17</v>
      </c>
      <c r="L52" s="179">
        <f t="shared" si="42"/>
        <v>0.51</v>
      </c>
      <c r="M52" s="222">
        <v>0</v>
      </c>
      <c r="N52" s="178">
        <v>0</v>
      </c>
      <c r="O52" s="178">
        <v>0</v>
      </c>
      <c r="P52" s="179">
        <v>0.17</v>
      </c>
      <c r="Q52" s="179">
        <f t="shared" si="44"/>
        <v>0</v>
      </c>
      <c r="R52" s="200">
        <f>L52+Q52</f>
        <v>0.51</v>
      </c>
    </row>
    <row r="53" spans="3:22" ht="23" x14ac:dyDescent="0.35">
      <c r="C53" s="365"/>
      <c r="D53" s="176" t="s">
        <v>172</v>
      </c>
      <c r="E53" s="192" t="s">
        <v>211</v>
      </c>
      <c r="F53" s="176"/>
      <c r="G53" s="177">
        <v>166</v>
      </c>
      <c r="H53" s="177">
        <v>120</v>
      </c>
      <c r="I53" s="177">
        <v>1</v>
      </c>
      <c r="J53" s="177">
        <v>120</v>
      </c>
      <c r="K53" s="179">
        <v>0.16666666666666666</v>
      </c>
      <c r="L53" s="179">
        <f t="shared" si="42"/>
        <v>20</v>
      </c>
      <c r="M53" s="222">
        <v>46</v>
      </c>
      <c r="N53" s="178">
        <v>1</v>
      </c>
      <c r="O53" s="178">
        <v>46</v>
      </c>
      <c r="P53" s="179">
        <v>0.16666666666666666</v>
      </c>
      <c r="Q53" s="179">
        <f t="shared" si="44"/>
        <v>7.6666666666666661</v>
      </c>
      <c r="R53" s="200">
        <f>L53+Q53</f>
        <v>27.666666666666664</v>
      </c>
    </row>
    <row r="54" spans="3:22" ht="34.5" x14ac:dyDescent="0.35">
      <c r="C54" s="365"/>
      <c r="D54" s="176" t="s">
        <v>171</v>
      </c>
      <c r="E54" s="192" t="s">
        <v>142</v>
      </c>
      <c r="F54" s="176"/>
      <c r="G54" s="177">
        <v>120</v>
      </c>
      <c r="H54" s="177">
        <v>90</v>
      </c>
      <c r="I54" s="177">
        <v>1</v>
      </c>
      <c r="J54" s="177">
        <v>90</v>
      </c>
      <c r="K54" s="179">
        <v>0.03</v>
      </c>
      <c r="L54" s="179">
        <f t="shared" si="42"/>
        <v>2.6999999999999997</v>
      </c>
      <c r="M54" s="222">
        <v>30</v>
      </c>
      <c r="N54" s="178">
        <v>1</v>
      </c>
      <c r="O54" s="178">
        <v>30</v>
      </c>
      <c r="P54" s="179">
        <v>0.03</v>
      </c>
      <c r="Q54" s="179">
        <f t="shared" si="44"/>
        <v>0.89999999999999991</v>
      </c>
      <c r="R54" s="200">
        <f>L54+Q54</f>
        <v>3.5999999999999996</v>
      </c>
    </row>
    <row r="55" spans="3:22" ht="69" x14ac:dyDescent="0.35">
      <c r="C55" s="365"/>
      <c r="D55" s="176" t="s">
        <v>174</v>
      </c>
      <c r="E55" s="175" t="s">
        <v>219</v>
      </c>
      <c r="F55" s="176"/>
      <c r="G55" s="177">
        <v>90</v>
      </c>
      <c r="H55" s="177">
        <v>90</v>
      </c>
      <c r="I55" s="177">
        <v>1</v>
      </c>
      <c r="J55" s="177">
        <f t="shared" si="41"/>
        <v>90</v>
      </c>
      <c r="K55" s="179">
        <v>1.5</v>
      </c>
      <c r="L55" s="179">
        <f t="shared" si="42"/>
        <v>135</v>
      </c>
      <c r="M55" s="222">
        <f>+G55-H55</f>
        <v>0</v>
      </c>
      <c r="N55" s="178">
        <v>0</v>
      </c>
      <c r="O55" s="178">
        <f t="shared" si="43"/>
        <v>0</v>
      </c>
      <c r="P55" s="179">
        <v>0</v>
      </c>
      <c r="Q55" s="179">
        <f t="shared" si="44"/>
        <v>0</v>
      </c>
      <c r="R55" s="200">
        <f t="shared" si="45"/>
        <v>135</v>
      </c>
    </row>
    <row r="56" spans="3:22" ht="57.5" x14ac:dyDescent="0.35">
      <c r="C56" s="365"/>
      <c r="D56" s="176" t="s">
        <v>174</v>
      </c>
      <c r="E56" s="175" t="s">
        <v>205</v>
      </c>
      <c r="F56" s="176"/>
      <c r="G56" s="177">
        <v>3</v>
      </c>
      <c r="H56" s="177">
        <v>3</v>
      </c>
      <c r="I56" s="177">
        <v>1</v>
      </c>
      <c r="J56" s="177">
        <f t="shared" si="41"/>
        <v>3</v>
      </c>
      <c r="K56" s="179">
        <v>1.5</v>
      </c>
      <c r="L56" s="179">
        <f t="shared" si="42"/>
        <v>4.5</v>
      </c>
      <c r="M56" s="222">
        <v>0</v>
      </c>
      <c r="N56" s="178">
        <v>0</v>
      </c>
      <c r="O56" s="178">
        <v>0</v>
      </c>
      <c r="P56" s="179">
        <v>0</v>
      </c>
      <c r="Q56" s="179">
        <v>0</v>
      </c>
      <c r="R56" s="200">
        <f t="shared" si="45"/>
        <v>4.5</v>
      </c>
    </row>
    <row r="57" spans="3:22" ht="23" x14ac:dyDescent="0.35">
      <c r="C57" s="366"/>
      <c r="D57" s="351" t="s">
        <v>163</v>
      </c>
      <c r="E57" s="351"/>
      <c r="F57" s="304"/>
      <c r="G57" s="185">
        <f>G50+G51</f>
        <v>169</v>
      </c>
      <c r="H57" s="185">
        <f>H50+H51</f>
        <v>123</v>
      </c>
      <c r="I57" s="185">
        <f>J57/H57</f>
        <v>3.4878048780487805</v>
      </c>
      <c r="J57" s="185">
        <f>SUM(J50:J56)</f>
        <v>429</v>
      </c>
      <c r="K57" s="186">
        <f>L57/J57</f>
        <v>0.38787878787878788</v>
      </c>
      <c r="L57" s="186">
        <f>SUM(L50:L56)</f>
        <v>166.4</v>
      </c>
      <c r="M57" s="185">
        <f>M51</f>
        <v>46</v>
      </c>
      <c r="N57" s="185">
        <f>O57/M57</f>
        <v>2.652173913043478</v>
      </c>
      <c r="O57" s="185">
        <f>SUM(O50:O56)</f>
        <v>122</v>
      </c>
      <c r="P57" s="186">
        <f>Q57/O57</f>
        <v>8.1530054644808753E-2</v>
      </c>
      <c r="Q57" s="186">
        <f>SUM(Q50:Q56)</f>
        <v>9.9466666666666672</v>
      </c>
      <c r="R57" s="185">
        <f>SUM(R50:R56)</f>
        <v>176.34666666666666</v>
      </c>
      <c r="S57" s="243" t="s">
        <v>195</v>
      </c>
      <c r="T57" s="302">
        <v>7.25</v>
      </c>
      <c r="U57" s="245">
        <f>R57*T57</f>
        <v>1278.5133333333333</v>
      </c>
      <c r="V57" s="245">
        <f>U57+(U57*0.33)</f>
        <v>1700.4227333333333</v>
      </c>
    </row>
    <row r="58" spans="3:22" ht="34.5" x14ac:dyDescent="0.35">
      <c r="C58" s="350" t="s">
        <v>187</v>
      </c>
      <c r="D58" s="237" t="s">
        <v>189</v>
      </c>
      <c r="E58" s="208" t="s">
        <v>143</v>
      </c>
      <c r="F58" s="176"/>
      <c r="G58" s="177">
        <v>170</v>
      </c>
      <c r="H58" s="177">
        <v>120</v>
      </c>
      <c r="I58" s="177">
        <v>1</v>
      </c>
      <c r="J58" s="177">
        <f t="shared" ref="J58:J60" si="46">+H58*I58</f>
        <v>120</v>
      </c>
      <c r="K58" s="179">
        <f>2/60</f>
        <v>3.3333333333333333E-2</v>
      </c>
      <c r="L58" s="179">
        <f t="shared" ref="L58:L60" si="47">+J58*K58</f>
        <v>4</v>
      </c>
      <c r="M58" s="222">
        <v>50</v>
      </c>
      <c r="N58" s="178">
        <v>1</v>
      </c>
      <c r="O58" s="178">
        <f t="shared" ref="O58:O60" si="48">+M58*N58</f>
        <v>50</v>
      </c>
      <c r="P58" s="179">
        <v>0.03</v>
      </c>
      <c r="Q58" s="179">
        <f t="shared" ref="Q58:Q60" si="49">O58*P58</f>
        <v>1.5</v>
      </c>
      <c r="R58" s="200">
        <f t="shared" si="39"/>
        <v>5.5</v>
      </c>
    </row>
    <row r="59" spans="3:22" ht="46" x14ac:dyDescent="0.35">
      <c r="C59" s="350"/>
      <c r="D59" s="237" t="s">
        <v>190</v>
      </c>
      <c r="E59" s="208" t="s">
        <v>206</v>
      </c>
      <c r="F59" s="176"/>
      <c r="G59" s="177">
        <v>2</v>
      </c>
      <c r="H59" s="177">
        <v>2</v>
      </c>
      <c r="I59" s="177">
        <v>1</v>
      </c>
      <c r="J59" s="177">
        <f t="shared" si="46"/>
        <v>2</v>
      </c>
      <c r="K59" s="179">
        <v>0.08</v>
      </c>
      <c r="L59" s="179">
        <f t="shared" si="47"/>
        <v>0.16</v>
      </c>
      <c r="M59" s="222">
        <v>0</v>
      </c>
      <c r="N59" s="178">
        <v>0</v>
      </c>
      <c r="O59" s="178">
        <v>0</v>
      </c>
      <c r="P59" s="179">
        <v>0</v>
      </c>
      <c r="Q59" s="179">
        <v>0</v>
      </c>
      <c r="R59" s="200">
        <f t="shared" si="39"/>
        <v>0.16</v>
      </c>
    </row>
    <row r="60" spans="3:22" ht="46" x14ac:dyDescent="0.35">
      <c r="C60" s="350"/>
      <c r="D60" s="237" t="s">
        <v>190</v>
      </c>
      <c r="E60" s="175" t="s">
        <v>218</v>
      </c>
      <c r="F60" s="176"/>
      <c r="G60" s="177">
        <v>120</v>
      </c>
      <c r="H60" s="177">
        <v>100</v>
      </c>
      <c r="I60" s="177">
        <v>1</v>
      </c>
      <c r="J60" s="177">
        <f t="shared" si="46"/>
        <v>100</v>
      </c>
      <c r="K60" s="179">
        <f>5/60</f>
        <v>8.3333333333333329E-2</v>
      </c>
      <c r="L60" s="179">
        <f t="shared" si="47"/>
        <v>8.3333333333333321</v>
      </c>
      <c r="M60" s="222">
        <v>20</v>
      </c>
      <c r="N60" s="178">
        <v>1</v>
      </c>
      <c r="O60" s="178">
        <f t="shared" si="48"/>
        <v>20</v>
      </c>
      <c r="P60" s="179">
        <v>0.08</v>
      </c>
      <c r="Q60" s="179">
        <f t="shared" si="49"/>
        <v>1.6</v>
      </c>
      <c r="R60" s="200">
        <f t="shared" si="39"/>
        <v>9.9333333333333318</v>
      </c>
    </row>
    <row r="61" spans="3:22" ht="23" x14ac:dyDescent="0.35">
      <c r="C61" s="350"/>
      <c r="D61" s="351" t="s">
        <v>181</v>
      </c>
      <c r="E61" s="351"/>
      <c r="F61" s="304"/>
      <c r="G61" s="185">
        <f>G58+G59</f>
        <v>172</v>
      </c>
      <c r="H61" s="185">
        <f>H58+H59</f>
        <v>122</v>
      </c>
      <c r="I61" s="185">
        <f>J61/H61</f>
        <v>1.819672131147541</v>
      </c>
      <c r="J61" s="185">
        <f>SUM(J58:J60)</f>
        <v>222</v>
      </c>
      <c r="K61" s="186">
        <f>L61/J61</f>
        <v>5.6276276276276273E-2</v>
      </c>
      <c r="L61" s="186">
        <f>SUM(L58:L60)</f>
        <v>12.493333333333332</v>
      </c>
      <c r="M61" s="185">
        <f>M58</f>
        <v>50</v>
      </c>
      <c r="N61" s="185">
        <f>O61/M61</f>
        <v>1.4</v>
      </c>
      <c r="O61" s="185">
        <f>SUM(O58:O60)</f>
        <v>70</v>
      </c>
      <c r="P61" s="186">
        <f>Q61/O61</f>
        <v>4.4285714285714289E-2</v>
      </c>
      <c r="Q61" s="186">
        <f>SUM(Q58:Q60)</f>
        <v>3.1</v>
      </c>
      <c r="R61" s="185">
        <f>SUM(R58:R60)</f>
        <v>15.593333333333332</v>
      </c>
      <c r="S61" s="243" t="s">
        <v>195</v>
      </c>
      <c r="T61" s="302">
        <v>7.25</v>
      </c>
      <c r="U61" s="245">
        <f>R61*T61</f>
        <v>113.05166666666666</v>
      </c>
      <c r="V61" s="245">
        <f>U61+(U61*0.33)</f>
        <v>150.35871666666668</v>
      </c>
    </row>
    <row r="62" spans="3:22" x14ac:dyDescent="0.35">
      <c r="C62" s="361" t="s">
        <v>170</v>
      </c>
      <c r="D62" s="361"/>
      <c r="E62" s="361"/>
      <c r="F62" s="311"/>
      <c r="G62" s="312">
        <f>SUM(G57,G61)</f>
        <v>341</v>
      </c>
      <c r="H62" s="313">
        <f>SUM(H57,H61)</f>
        <v>245</v>
      </c>
      <c r="I62" s="317">
        <f>J62/H62</f>
        <v>2.657142857142857</v>
      </c>
      <c r="J62" s="314">
        <f>SUM(J61,J57)</f>
        <v>651</v>
      </c>
      <c r="K62" s="315">
        <f>L62/J62</f>
        <v>0.27479774705581161</v>
      </c>
      <c r="L62" s="315">
        <f>SUM(L57,L61)</f>
        <v>178.89333333333335</v>
      </c>
      <c r="M62" s="314">
        <f>M57+M61</f>
        <v>96</v>
      </c>
      <c r="N62" s="314">
        <f>O62/M62</f>
        <v>2</v>
      </c>
      <c r="O62" s="314">
        <f>O57+O61</f>
        <v>192</v>
      </c>
      <c r="P62" s="315">
        <f>Q62/O62</f>
        <v>6.7951388888888895E-2</v>
      </c>
      <c r="Q62" s="315">
        <f>Q57+Q61</f>
        <v>13.046666666666667</v>
      </c>
      <c r="R62" s="316">
        <f>SUM(R61,R57)</f>
        <v>191.94</v>
      </c>
    </row>
    <row r="63" spans="3:22" x14ac:dyDescent="0.35">
      <c r="C63" s="212"/>
      <c r="D63" s="213" t="s">
        <v>0</v>
      </c>
      <c r="E63" s="213"/>
      <c r="F63" s="213"/>
      <c r="G63" s="214">
        <f>SUM(G36,G48,G62)</f>
        <v>444</v>
      </c>
      <c r="H63" s="214">
        <f>SUM(H36,H48,H62)</f>
        <v>326</v>
      </c>
      <c r="I63" s="214">
        <f>J63/H63</f>
        <v>2.8987730061349692</v>
      </c>
      <c r="J63" s="214">
        <f>SUM(J36,J48,J62)</f>
        <v>945</v>
      </c>
      <c r="K63" s="215">
        <f>+L63/J63</f>
        <v>0.3310158730158731</v>
      </c>
      <c r="L63" s="215">
        <f>SUM(L36,L48,L62)</f>
        <v>312.81000000000006</v>
      </c>
      <c r="M63" s="233">
        <f>SUM(M36,M48,M62)</f>
        <v>118</v>
      </c>
      <c r="N63" s="214">
        <f>O63/M63</f>
        <v>1.8559322033898304</v>
      </c>
      <c r="O63" s="216">
        <f>O36+O48+O62</f>
        <v>219</v>
      </c>
      <c r="P63" s="215">
        <f>Q63/O63</f>
        <v>9.6255707762557069E-2</v>
      </c>
      <c r="Q63" s="215">
        <f>Q36+Q48+Q62</f>
        <v>21.08</v>
      </c>
      <c r="R63" s="216">
        <f>SUM(R36,R48,R62)</f>
        <v>333.72333333333336</v>
      </c>
      <c r="U63" s="303">
        <f>SUM(U5:U61)</f>
        <v>6165.9771666666657</v>
      </c>
      <c r="V63" s="303">
        <f>SUM(V5:V61)</f>
        <v>8200.7496316666675</v>
      </c>
    </row>
    <row r="64" spans="3:22" x14ac:dyDescent="0.35"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5"/>
      <c r="R64" s="156"/>
    </row>
    <row r="65" spans="3:18" x14ac:dyDescent="0.35">
      <c r="C65" s="154"/>
      <c r="D65" s="154"/>
      <c r="E65" s="154"/>
      <c r="F65" s="154"/>
      <c r="G65" s="154"/>
      <c r="H65" s="157"/>
      <c r="I65" s="158"/>
      <c r="J65" s="156"/>
      <c r="K65" s="159"/>
      <c r="L65" s="160"/>
      <c r="N65" s="154"/>
      <c r="O65" s="154"/>
      <c r="P65" s="154"/>
      <c r="Q65" s="162"/>
      <c r="R65" s="154"/>
    </row>
    <row r="66" spans="3:18" x14ac:dyDescent="0.35">
      <c r="C66" s="154"/>
      <c r="D66" s="154"/>
      <c r="E66" s="154"/>
      <c r="F66" s="154"/>
      <c r="G66" s="154"/>
      <c r="H66" s="156"/>
      <c r="I66" s="158"/>
      <c r="J66" s="156"/>
      <c r="K66" s="159"/>
      <c r="L66" s="160"/>
      <c r="M66" s="154"/>
      <c r="N66" s="154"/>
      <c r="O66" s="154"/>
      <c r="P66" s="154"/>
      <c r="Q66" s="155"/>
      <c r="R66" s="154"/>
    </row>
    <row r="67" spans="3:18" x14ac:dyDescent="0.35"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5"/>
      <c r="R67" s="154"/>
    </row>
    <row r="68" spans="3:18" x14ac:dyDescent="0.35"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</row>
    <row r="69" spans="3:18" x14ac:dyDescent="0.35"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5"/>
      <c r="R69" s="154"/>
    </row>
    <row r="70" spans="3:18" x14ac:dyDescent="0.35"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5"/>
      <c r="N70" s="154"/>
      <c r="O70" s="154"/>
      <c r="P70" s="154"/>
      <c r="Q70" s="155"/>
      <c r="R70" s="154"/>
    </row>
    <row r="71" spans="3:18" x14ac:dyDescent="0.35"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5"/>
      <c r="R71" s="154"/>
    </row>
    <row r="72" spans="3:18" x14ac:dyDescent="0.35"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5"/>
      <c r="R72" s="154"/>
    </row>
    <row r="73" spans="3:18" x14ac:dyDescent="0.35"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5"/>
      <c r="R73" s="154"/>
    </row>
    <row r="74" spans="3:18" x14ac:dyDescent="0.35"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5"/>
      <c r="R74" s="154"/>
    </row>
    <row r="75" spans="3:18" x14ac:dyDescent="0.35"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5"/>
      <c r="R75" s="154"/>
    </row>
    <row r="76" spans="3:18" x14ac:dyDescent="0.35"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5"/>
      <c r="R76" s="154"/>
    </row>
    <row r="77" spans="3:18" x14ac:dyDescent="0.35">
      <c r="D77" s="142"/>
      <c r="E77" s="142"/>
      <c r="G77" s="142"/>
      <c r="H77" s="142"/>
      <c r="I77" s="142"/>
      <c r="J77" s="142"/>
      <c r="K77" s="142"/>
      <c r="M77" s="154"/>
      <c r="Q77" s="163"/>
    </row>
    <row r="78" spans="3:18" x14ac:dyDescent="0.35">
      <c r="D78" s="142"/>
      <c r="E78" s="142"/>
      <c r="G78" s="142"/>
      <c r="H78" s="142"/>
      <c r="I78" s="142"/>
      <c r="J78" s="142"/>
      <c r="K78" s="142"/>
      <c r="M78" s="154"/>
      <c r="Q78" s="163"/>
    </row>
    <row r="79" spans="3:18" x14ac:dyDescent="0.35">
      <c r="D79" s="142"/>
      <c r="E79" s="142"/>
      <c r="G79" s="142"/>
      <c r="H79" s="142"/>
      <c r="I79" s="142"/>
      <c r="J79" s="142"/>
      <c r="K79" s="142"/>
      <c r="M79" s="154"/>
      <c r="Q79" s="163"/>
    </row>
    <row r="80" spans="3:18" x14ac:dyDescent="0.35">
      <c r="D80" s="142"/>
      <c r="E80" s="142"/>
      <c r="G80" s="142"/>
      <c r="H80" s="142"/>
      <c r="I80" s="142"/>
      <c r="J80" s="142"/>
      <c r="K80" s="142"/>
      <c r="M80" s="154"/>
      <c r="Q80" s="163"/>
    </row>
    <row r="81" spans="4:17" x14ac:dyDescent="0.35">
      <c r="D81" s="142"/>
      <c r="E81" s="142"/>
      <c r="G81" s="142"/>
      <c r="H81" s="142"/>
      <c r="I81" s="142"/>
      <c r="J81" s="142"/>
      <c r="K81" s="142"/>
      <c r="M81" s="154"/>
      <c r="Q81" s="163"/>
    </row>
    <row r="82" spans="4:17" x14ac:dyDescent="0.35">
      <c r="D82" s="142"/>
      <c r="E82" s="142"/>
      <c r="G82" s="142"/>
      <c r="H82" s="142"/>
      <c r="I82" s="142"/>
      <c r="J82" s="142"/>
      <c r="K82" s="142"/>
      <c r="M82" s="154"/>
      <c r="Q82" s="163"/>
    </row>
    <row r="83" spans="4:17" x14ac:dyDescent="0.35">
      <c r="D83" s="142"/>
      <c r="E83" s="142"/>
      <c r="G83" s="142"/>
      <c r="H83" s="142"/>
      <c r="I83" s="142"/>
      <c r="J83" s="142"/>
      <c r="K83" s="142"/>
      <c r="M83" s="154"/>
      <c r="Q83" s="163"/>
    </row>
    <row r="84" spans="4:17" x14ac:dyDescent="0.35">
      <c r="D84" s="142"/>
      <c r="E84" s="142"/>
      <c r="G84" s="142"/>
      <c r="H84" s="142"/>
      <c r="I84" s="142"/>
      <c r="J84" s="142"/>
      <c r="K84" s="142"/>
      <c r="M84" s="154"/>
      <c r="Q84" s="163"/>
    </row>
    <row r="85" spans="4:17" x14ac:dyDescent="0.35">
      <c r="D85" s="142"/>
      <c r="E85" s="142"/>
      <c r="G85" s="142"/>
      <c r="H85" s="142"/>
      <c r="I85" s="142"/>
      <c r="J85" s="142"/>
      <c r="K85" s="142"/>
      <c r="M85" s="154"/>
      <c r="Q85" s="163"/>
    </row>
    <row r="86" spans="4:17" x14ac:dyDescent="0.35">
      <c r="D86" s="142"/>
      <c r="E86" s="142"/>
      <c r="G86" s="142"/>
      <c r="H86" s="142"/>
      <c r="I86" s="142"/>
      <c r="J86" s="142"/>
      <c r="K86" s="142"/>
      <c r="M86" s="154"/>
      <c r="Q86" s="163"/>
    </row>
    <row r="87" spans="4:17" x14ac:dyDescent="0.35">
      <c r="D87" s="142"/>
      <c r="E87" s="142"/>
      <c r="G87" s="142"/>
      <c r="H87" s="142"/>
      <c r="I87" s="142"/>
      <c r="J87" s="142"/>
      <c r="K87" s="142"/>
      <c r="M87" s="154"/>
      <c r="Q87" s="163"/>
    </row>
    <row r="88" spans="4:17" x14ac:dyDescent="0.35">
      <c r="D88" s="142"/>
      <c r="E88" s="142"/>
      <c r="G88" s="142"/>
      <c r="H88" s="142"/>
      <c r="I88" s="142"/>
      <c r="J88" s="142"/>
      <c r="K88" s="142"/>
      <c r="M88" s="154"/>
      <c r="Q88" s="163"/>
    </row>
    <row r="89" spans="4:17" x14ac:dyDescent="0.35">
      <c r="D89" s="142"/>
      <c r="E89" s="142"/>
      <c r="G89" s="142"/>
      <c r="H89" s="142"/>
      <c r="I89" s="142"/>
      <c r="J89" s="142"/>
      <c r="K89" s="142"/>
      <c r="M89" s="154"/>
      <c r="Q89" s="163"/>
    </row>
    <row r="90" spans="4:17" x14ac:dyDescent="0.35">
      <c r="D90" s="142"/>
      <c r="E90" s="142"/>
      <c r="G90" s="142"/>
      <c r="H90" s="142"/>
      <c r="I90" s="142"/>
      <c r="J90" s="142"/>
      <c r="K90" s="142"/>
      <c r="M90" s="154"/>
      <c r="Q90" s="163"/>
    </row>
    <row r="91" spans="4:17" x14ac:dyDescent="0.35">
      <c r="D91" s="142"/>
      <c r="E91" s="142"/>
      <c r="G91" s="142"/>
      <c r="H91" s="142"/>
      <c r="I91" s="142"/>
      <c r="J91" s="142"/>
      <c r="K91" s="142"/>
      <c r="M91" s="154"/>
      <c r="Q91" s="163"/>
    </row>
    <row r="92" spans="4:17" x14ac:dyDescent="0.35">
      <c r="D92" s="142"/>
      <c r="E92" s="142"/>
      <c r="G92" s="142"/>
      <c r="H92" s="142"/>
      <c r="I92" s="142"/>
      <c r="J92" s="142"/>
      <c r="K92" s="142"/>
      <c r="M92" s="154"/>
      <c r="Q92" s="163"/>
    </row>
    <row r="93" spans="4:17" x14ac:dyDescent="0.35">
      <c r="D93" s="142"/>
      <c r="E93" s="142"/>
      <c r="G93" s="142"/>
      <c r="H93" s="142"/>
      <c r="I93" s="142"/>
      <c r="J93" s="142"/>
      <c r="K93" s="142"/>
      <c r="M93" s="154"/>
      <c r="Q93" s="163"/>
    </row>
    <row r="94" spans="4:17" x14ac:dyDescent="0.35">
      <c r="D94" s="142"/>
      <c r="E94" s="142"/>
      <c r="G94" s="142"/>
      <c r="H94" s="142"/>
      <c r="I94" s="142"/>
      <c r="J94" s="142"/>
      <c r="K94" s="142"/>
      <c r="M94" s="154"/>
      <c r="Q94" s="163"/>
    </row>
    <row r="95" spans="4:17" x14ac:dyDescent="0.35">
      <c r="D95" s="142"/>
      <c r="E95" s="142"/>
      <c r="G95" s="142"/>
      <c r="H95" s="142"/>
      <c r="I95" s="142"/>
      <c r="J95" s="142"/>
      <c r="K95" s="142"/>
      <c r="M95" s="154"/>
      <c r="Q95" s="163"/>
    </row>
    <row r="96" spans="4:17" x14ac:dyDescent="0.35">
      <c r="D96" s="142"/>
      <c r="E96" s="142"/>
      <c r="G96" s="142"/>
      <c r="H96" s="142"/>
      <c r="I96" s="142"/>
      <c r="J96" s="142"/>
      <c r="K96" s="142"/>
      <c r="M96" s="154"/>
      <c r="Q96" s="163"/>
    </row>
    <row r="97" spans="4:17" x14ac:dyDescent="0.35">
      <c r="D97" s="142"/>
      <c r="E97" s="142"/>
      <c r="G97" s="142"/>
      <c r="H97" s="142"/>
      <c r="I97" s="142"/>
      <c r="J97" s="142"/>
      <c r="K97" s="142"/>
      <c r="M97" s="154"/>
      <c r="Q97" s="163"/>
    </row>
    <row r="98" spans="4:17" x14ac:dyDescent="0.35">
      <c r="D98" s="142"/>
      <c r="E98" s="142"/>
      <c r="G98" s="142"/>
      <c r="H98" s="142"/>
      <c r="I98" s="142"/>
      <c r="J98" s="142"/>
      <c r="K98" s="142"/>
      <c r="M98" s="154"/>
      <c r="Q98" s="163"/>
    </row>
    <row r="99" spans="4:17" x14ac:dyDescent="0.35">
      <c r="D99" s="142"/>
      <c r="E99" s="142"/>
      <c r="G99" s="142"/>
      <c r="H99" s="142"/>
      <c r="I99" s="142"/>
      <c r="J99" s="142"/>
      <c r="K99" s="142"/>
      <c r="M99" s="154"/>
      <c r="Q99" s="163"/>
    </row>
    <row r="100" spans="4:17" x14ac:dyDescent="0.35">
      <c r="D100" s="142"/>
      <c r="E100" s="142"/>
      <c r="G100" s="142"/>
      <c r="H100" s="142"/>
      <c r="I100" s="142"/>
      <c r="J100" s="142"/>
      <c r="K100" s="142"/>
      <c r="M100" s="154"/>
      <c r="Q100" s="163"/>
    </row>
    <row r="101" spans="4:17" x14ac:dyDescent="0.35">
      <c r="D101" s="142"/>
      <c r="E101" s="142"/>
      <c r="G101" s="142"/>
      <c r="H101" s="142"/>
      <c r="I101" s="142"/>
      <c r="J101" s="142"/>
      <c r="K101" s="142"/>
      <c r="M101" s="154"/>
      <c r="Q101" s="163"/>
    </row>
    <row r="102" spans="4:17" x14ac:dyDescent="0.35">
      <c r="D102" s="142"/>
      <c r="E102" s="142"/>
      <c r="G102" s="142"/>
      <c r="H102" s="142"/>
      <c r="I102" s="142"/>
      <c r="J102" s="142"/>
      <c r="K102" s="142"/>
      <c r="M102" s="154"/>
      <c r="Q102" s="163"/>
    </row>
    <row r="103" spans="4:17" x14ac:dyDescent="0.35">
      <c r="D103" s="142"/>
      <c r="E103" s="142"/>
      <c r="G103" s="142"/>
      <c r="H103" s="142"/>
      <c r="I103" s="142"/>
      <c r="J103" s="142"/>
      <c r="K103" s="142"/>
      <c r="M103" s="154"/>
      <c r="Q103" s="163"/>
    </row>
    <row r="104" spans="4:17" x14ac:dyDescent="0.35">
      <c r="D104" s="142"/>
      <c r="E104" s="142"/>
      <c r="G104" s="142"/>
      <c r="H104" s="142"/>
      <c r="I104" s="142"/>
      <c r="J104" s="142"/>
      <c r="K104" s="142"/>
      <c r="M104" s="154"/>
      <c r="Q104" s="163"/>
    </row>
    <row r="105" spans="4:17" x14ac:dyDescent="0.35">
      <c r="D105" s="142"/>
      <c r="E105" s="142"/>
      <c r="G105" s="142"/>
      <c r="H105" s="142"/>
      <c r="I105" s="142"/>
      <c r="J105" s="142"/>
      <c r="K105" s="142"/>
      <c r="M105" s="154"/>
      <c r="Q105" s="163"/>
    </row>
    <row r="106" spans="4:17" x14ac:dyDescent="0.35">
      <c r="D106" s="142"/>
      <c r="E106" s="142"/>
      <c r="G106" s="142"/>
      <c r="H106" s="142"/>
      <c r="I106" s="142"/>
      <c r="J106" s="142"/>
      <c r="K106" s="142"/>
      <c r="M106" s="154"/>
      <c r="Q106" s="163"/>
    </row>
    <row r="107" spans="4:17" x14ac:dyDescent="0.35">
      <c r="G107" s="142"/>
      <c r="H107" s="142"/>
      <c r="I107" s="142"/>
      <c r="J107" s="142"/>
      <c r="K107" s="142"/>
      <c r="M107" s="154"/>
      <c r="Q107" s="163"/>
    </row>
    <row r="108" spans="4:17" x14ac:dyDescent="0.35">
      <c r="G108" s="142"/>
      <c r="H108" s="142"/>
      <c r="I108" s="142"/>
      <c r="J108" s="142"/>
      <c r="K108" s="142"/>
      <c r="M108" s="154"/>
      <c r="Q108" s="163"/>
    </row>
    <row r="109" spans="4:17" x14ac:dyDescent="0.35">
      <c r="G109" s="142"/>
      <c r="H109" s="142"/>
      <c r="I109" s="142"/>
      <c r="J109" s="142"/>
      <c r="K109" s="142"/>
      <c r="M109" s="154"/>
      <c r="Q109" s="163"/>
    </row>
    <row r="110" spans="4:17" x14ac:dyDescent="0.35">
      <c r="G110" s="142"/>
      <c r="H110" s="142"/>
      <c r="I110" s="142"/>
      <c r="J110" s="142"/>
      <c r="K110" s="142"/>
      <c r="M110" s="154"/>
      <c r="Q110" s="163"/>
    </row>
    <row r="111" spans="4:17" x14ac:dyDescent="0.35">
      <c r="G111" s="142"/>
      <c r="H111" s="142"/>
      <c r="I111" s="142"/>
      <c r="J111" s="142"/>
      <c r="K111" s="142"/>
      <c r="M111" s="154"/>
      <c r="Q111" s="163"/>
    </row>
    <row r="112" spans="4:17" x14ac:dyDescent="0.35">
      <c r="G112" s="142"/>
      <c r="H112" s="142"/>
      <c r="I112" s="142"/>
      <c r="J112" s="142"/>
      <c r="K112" s="142"/>
      <c r="M112" s="154"/>
      <c r="Q112" s="163"/>
    </row>
    <row r="113" spans="7:17" x14ac:dyDescent="0.35">
      <c r="G113" s="142"/>
      <c r="H113" s="142"/>
      <c r="I113" s="142"/>
      <c r="J113" s="142"/>
      <c r="K113" s="142"/>
      <c r="M113" s="154"/>
      <c r="Q113" s="163"/>
    </row>
    <row r="114" spans="7:17" x14ac:dyDescent="0.35">
      <c r="G114" s="142"/>
      <c r="H114" s="142"/>
      <c r="I114" s="142"/>
      <c r="J114" s="142"/>
      <c r="K114" s="142"/>
      <c r="M114" s="154"/>
      <c r="Q114" s="163"/>
    </row>
    <row r="115" spans="7:17" x14ac:dyDescent="0.35">
      <c r="G115" s="142"/>
      <c r="H115" s="142"/>
      <c r="I115" s="142"/>
      <c r="J115" s="142"/>
      <c r="K115" s="142"/>
      <c r="M115" s="154"/>
      <c r="Q115" s="163"/>
    </row>
    <row r="116" spans="7:17" x14ac:dyDescent="0.35">
      <c r="G116" s="142"/>
      <c r="H116" s="142"/>
      <c r="I116" s="142"/>
      <c r="J116" s="142"/>
      <c r="K116" s="142"/>
      <c r="M116" s="154"/>
      <c r="Q116" s="163"/>
    </row>
    <row r="117" spans="7:17" x14ac:dyDescent="0.35">
      <c r="G117" s="142"/>
      <c r="H117" s="142"/>
      <c r="I117" s="142"/>
      <c r="J117" s="142"/>
      <c r="K117" s="142"/>
      <c r="M117" s="154"/>
      <c r="Q117" s="163"/>
    </row>
    <row r="118" spans="7:17" x14ac:dyDescent="0.35">
      <c r="G118" s="142"/>
      <c r="H118" s="142"/>
      <c r="I118" s="142"/>
      <c r="J118" s="142"/>
      <c r="K118" s="142"/>
      <c r="M118" s="154"/>
      <c r="Q118" s="163"/>
    </row>
    <row r="119" spans="7:17" x14ac:dyDescent="0.35">
      <c r="G119" s="142"/>
      <c r="H119" s="142"/>
      <c r="I119" s="142"/>
      <c r="J119" s="142"/>
      <c r="K119" s="142"/>
      <c r="M119" s="154"/>
      <c r="Q119" s="163"/>
    </row>
    <row r="120" spans="7:17" x14ac:dyDescent="0.35">
      <c r="G120" s="142"/>
      <c r="H120" s="142"/>
      <c r="I120" s="142"/>
      <c r="J120" s="142"/>
      <c r="K120" s="142"/>
      <c r="M120" s="154"/>
      <c r="Q120" s="163"/>
    </row>
    <row r="121" spans="7:17" x14ac:dyDescent="0.35">
      <c r="G121" s="142"/>
      <c r="H121" s="142"/>
      <c r="I121" s="142"/>
      <c r="J121" s="142"/>
      <c r="K121" s="142"/>
      <c r="M121" s="154"/>
      <c r="Q121" s="163"/>
    </row>
    <row r="122" spans="7:17" x14ac:dyDescent="0.35">
      <c r="G122" s="142"/>
      <c r="H122" s="142"/>
      <c r="I122" s="142"/>
      <c r="J122" s="142"/>
      <c r="K122" s="142"/>
      <c r="M122" s="154"/>
      <c r="Q122" s="163"/>
    </row>
    <row r="123" spans="7:17" x14ac:dyDescent="0.35">
      <c r="G123" s="142"/>
      <c r="H123" s="142"/>
      <c r="I123" s="142"/>
      <c r="J123" s="142"/>
      <c r="K123" s="142"/>
      <c r="M123" s="154"/>
      <c r="Q123" s="163"/>
    </row>
    <row r="124" spans="7:17" x14ac:dyDescent="0.35">
      <c r="G124" s="142"/>
      <c r="H124" s="142"/>
      <c r="I124" s="142"/>
      <c r="J124" s="142"/>
      <c r="K124" s="142"/>
      <c r="M124" s="154"/>
      <c r="Q124" s="163"/>
    </row>
    <row r="125" spans="7:17" x14ac:dyDescent="0.35">
      <c r="G125" s="142"/>
      <c r="H125" s="142"/>
      <c r="I125" s="142"/>
      <c r="J125" s="142"/>
      <c r="K125" s="142"/>
      <c r="M125" s="154"/>
      <c r="Q125" s="163"/>
    </row>
    <row r="126" spans="7:17" x14ac:dyDescent="0.35">
      <c r="H126" s="164"/>
      <c r="M126" s="154"/>
      <c r="Q126" s="163"/>
    </row>
    <row r="127" spans="7:17" x14ac:dyDescent="0.35">
      <c r="H127" s="164"/>
      <c r="M127" s="154"/>
      <c r="Q127" s="163"/>
    </row>
    <row r="128" spans="7:17" x14ac:dyDescent="0.35">
      <c r="H128" s="164"/>
      <c r="M128" s="154"/>
      <c r="Q128" s="163"/>
    </row>
    <row r="129" spans="8:17" x14ac:dyDescent="0.35">
      <c r="H129" s="164"/>
      <c r="M129" s="154"/>
      <c r="Q129" s="163"/>
    </row>
    <row r="130" spans="8:17" x14ac:dyDescent="0.35">
      <c r="H130" s="164"/>
      <c r="M130" s="154"/>
      <c r="Q130" s="163"/>
    </row>
    <row r="131" spans="8:17" x14ac:dyDescent="0.35">
      <c r="H131" s="164"/>
      <c r="M131" s="154"/>
      <c r="Q131" s="163"/>
    </row>
    <row r="132" spans="8:17" x14ac:dyDescent="0.35">
      <c r="H132" s="164"/>
      <c r="M132" s="154"/>
      <c r="Q132" s="163"/>
    </row>
    <row r="133" spans="8:17" x14ac:dyDescent="0.35">
      <c r="H133" s="164"/>
      <c r="M133" s="154"/>
      <c r="Q133" s="163"/>
    </row>
  </sheetData>
  <mergeCells count="31">
    <mergeCell ref="A2:A3"/>
    <mergeCell ref="B2:B3"/>
    <mergeCell ref="D2:D3"/>
    <mergeCell ref="E2:E3"/>
    <mergeCell ref="C4:R4"/>
    <mergeCell ref="C2:C3"/>
    <mergeCell ref="F2:F3"/>
    <mergeCell ref="G2:G3"/>
    <mergeCell ref="H2:L2"/>
    <mergeCell ref="M2:Q2"/>
    <mergeCell ref="R2:R3"/>
    <mergeCell ref="C9:C21"/>
    <mergeCell ref="D12:E12"/>
    <mergeCell ref="C22:C29"/>
    <mergeCell ref="D23:E23"/>
    <mergeCell ref="D29:E29"/>
    <mergeCell ref="C58:C61"/>
    <mergeCell ref="D61:E61"/>
    <mergeCell ref="C62:E62"/>
    <mergeCell ref="C30:C35"/>
    <mergeCell ref="D35:E35"/>
    <mergeCell ref="C36:E36"/>
    <mergeCell ref="C37:R37"/>
    <mergeCell ref="C38:C41"/>
    <mergeCell ref="D41:E41"/>
    <mergeCell ref="C42:C46"/>
    <mergeCell ref="D47:E47"/>
    <mergeCell ref="C48:E48"/>
    <mergeCell ref="C49:R49"/>
    <mergeCell ref="C50:C57"/>
    <mergeCell ref="D57:E57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http://schemas.microsoft.com/office/2006/metadata/properties"/>
    <ds:schemaRef ds:uri="http://purl.org/dc/terms/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Burden Table - Detailed OMB</vt:lpstr>
      <vt:lpstr>Burden Table - 60-day notice</vt:lpstr>
      <vt:lpstr>assumptions</vt:lpstr>
      <vt:lpstr>Burden Table </vt:lpstr>
      <vt:lpstr>Burden and Hourly Rates</vt:lpstr>
      <vt:lpstr>'Burden Table '!Print_Area</vt:lpstr>
      <vt:lpstr>'Burden Table - 60-day notice'!Print_Area</vt:lpstr>
      <vt:lpstr>'Burden Table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Ragland-Greene, Rachelle - FNS</cp:lastModifiedBy>
  <cp:lastPrinted>2019-04-12T13:08:25Z</cp:lastPrinted>
  <dcterms:created xsi:type="dcterms:W3CDTF">2013-01-08T21:49:18Z</dcterms:created>
  <dcterms:modified xsi:type="dcterms:W3CDTF">2020-03-17T16:03:51Z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