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annette_jones_usda_gov/Documents/Dannette's Desktop/ICR Staff Folders/0596-0078/2021 Renewal/"/>
    </mc:Choice>
  </mc:AlternateContent>
  <xr:revisionPtr revIDLastSave="0" documentId="14_{06F239DA-5A17-4FAA-BB46-53CCA82A7340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Burden Estimate" sheetId="19" r:id="rId1"/>
  </sheets>
  <definedNames>
    <definedName name="_xlnm.Print_Area" localSheetId="0">'Burden Estimate'!$A$1:$S$50</definedName>
    <definedName name="_xlnm.Print_Titles" localSheetId="0">'Burden Estimate'!$12:$21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9" l="1"/>
  <c r="R45" i="19"/>
  <c r="R44" i="19"/>
  <c r="R43" i="19"/>
  <c r="R41" i="19"/>
  <c r="R40" i="19"/>
  <c r="R39" i="19"/>
  <c r="R37" i="19"/>
  <c r="R36" i="19"/>
  <c r="R35" i="19"/>
  <c r="R34" i="19"/>
  <c r="R33" i="19"/>
  <c r="R32" i="19"/>
  <c r="R31" i="19"/>
  <c r="R30" i="19"/>
  <c r="R28" i="19"/>
  <c r="R27" i="19"/>
  <c r="R26" i="19"/>
  <c r="R25" i="19"/>
  <c r="R24" i="19"/>
  <c r="H39" i="19" l="1"/>
  <c r="N32" i="19"/>
  <c r="H25" i="19" l="1"/>
  <c r="H24" i="19"/>
  <c r="I41" i="19" l="1"/>
  <c r="I40" i="19"/>
  <c r="I45" i="19"/>
  <c r="I44" i="19"/>
  <c r="H45" i="19"/>
  <c r="H44" i="19"/>
  <c r="H43" i="19"/>
  <c r="H41" i="19" l="1"/>
  <c r="H40" i="19"/>
  <c r="H34" i="19" l="1"/>
  <c r="I36" i="19"/>
  <c r="H36" i="19" s="1"/>
  <c r="N36" i="19"/>
  <c r="P36" i="19" s="1"/>
  <c r="J36" i="19" l="1"/>
  <c r="L36" i="19" s="1"/>
  <c r="Q36" i="19" s="1"/>
  <c r="S36" i="19" s="1"/>
  <c r="M43" i="19"/>
  <c r="I27" i="19"/>
  <c r="H27" i="19" s="1"/>
  <c r="O39" i="19" l="1"/>
  <c r="K39" i="19"/>
  <c r="N34" i="19"/>
  <c r="P34" i="19" s="1"/>
  <c r="J34" i="19"/>
  <c r="L34" i="19" s="1"/>
  <c r="N27" i="19"/>
  <c r="P27" i="19" s="1"/>
  <c r="J27" i="19"/>
  <c r="L27" i="19" s="1"/>
  <c r="Q34" i="19" l="1"/>
  <c r="S34" i="19" s="1"/>
  <c r="Q27" i="19"/>
  <c r="S27" i="19" s="1"/>
  <c r="N35" i="19"/>
  <c r="P35" i="19" s="1"/>
  <c r="I35" i="19"/>
  <c r="H35" i="19" s="1"/>
  <c r="J35" i="19" l="1"/>
  <c r="L35" i="19" s="1"/>
  <c r="Q35" i="19" s="1"/>
  <c r="S35" i="19" s="1"/>
  <c r="H30" i="19"/>
  <c r="H48" i="19" s="1"/>
  <c r="M37" i="19"/>
  <c r="M28" i="19"/>
  <c r="I37" i="19"/>
  <c r="H28" i="19"/>
  <c r="I28" i="19"/>
  <c r="I24" i="19" s="1"/>
  <c r="H31" i="19" l="1"/>
  <c r="I26" i="19"/>
  <c r="M26" i="19" s="1"/>
  <c r="I31" i="19"/>
  <c r="J31" i="19" s="1"/>
  <c r="L31" i="19" s="1"/>
  <c r="M24" i="19"/>
  <c r="H37" i="19"/>
  <c r="I25" i="19"/>
  <c r="I48" i="19" l="1"/>
  <c r="M25" i="19"/>
  <c r="M31" i="19"/>
  <c r="I33" i="19"/>
  <c r="I32" i="19"/>
  <c r="H26" i="19"/>
  <c r="I49" i="19" l="1"/>
  <c r="I50" i="19" s="1"/>
  <c r="M33" i="19"/>
  <c r="H33" i="19" s="1"/>
  <c r="N45" i="19"/>
  <c r="N44" i="19"/>
  <c r="N43" i="19"/>
  <c r="N41" i="19"/>
  <c r="N40" i="19"/>
  <c r="N39" i="19"/>
  <c r="N37" i="19"/>
  <c r="N33" i="19"/>
  <c r="N30" i="19"/>
  <c r="N28" i="19"/>
  <c r="N26" i="19"/>
  <c r="N25" i="19"/>
  <c r="N24" i="19"/>
  <c r="N23" i="19"/>
  <c r="M48" i="19" l="1"/>
  <c r="N48" i="19"/>
  <c r="P44" i="19"/>
  <c r="P40" i="19"/>
  <c r="J44" i="19"/>
  <c r="J40" i="19"/>
  <c r="L40" i="19" s="1"/>
  <c r="L44" i="19" l="1"/>
  <c r="Q44" i="19" s="1"/>
  <c r="S44" i="19" s="1"/>
  <c r="Q40" i="19"/>
  <c r="S40" i="19" s="1"/>
  <c r="P41" i="19"/>
  <c r="P39" i="19"/>
  <c r="J41" i="19"/>
  <c r="L41" i="19" s="1"/>
  <c r="J39" i="19"/>
  <c r="L39" i="19" s="1"/>
  <c r="J37" i="19"/>
  <c r="L37" i="19" s="1"/>
  <c r="J33" i="19"/>
  <c r="L33" i="19" s="1"/>
  <c r="J32" i="19"/>
  <c r="L32" i="19" s="1"/>
  <c r="P37" i="19"/>
  <c r="P33" i="19"/>
  <c r="P30" i="19"/>
  <c r="J30" i="19"/>
  <c r="L30" i="19" s="1"/>
  <c r="Q41" i="19" l="1"/>
  <c r="S41" i="19" s="1"/>
  <c r="Q39" i="19"/>
  <c r="S39" i="19" s="1"/>
  <c r="Q30" i="19"/>
  <c r="S30" i="19" s="1"/>
  <c r="Q33" i="19"/>
  <c r="S33" i="19" s="1"/>
  <c r="Q37" i="19"/>
  <c r="S37" i="19" s="1"/>
  <c r="P43" i="19"/>
  <c r="J43" i="19"/>
  <c r="L43" i="19" s="1"/>
  <c r="Q43" i="19" l="1"/>
  <c r="S43" i="19" s="1"/>
  <c r="P45" i="19"/>
  <c r="J45" i="19"/>
  <c r="J23" i="19"/>
  <c r="P23" i="19"/>
  <c r="J24" i="19"/>
  <c r="L24" i="19" s="1"/>
  <c r="P24" i="19"/>
  <c r="J25" i="19"/>
  <c r="L25" i="19" s="1"/>
  <c r="P25" i="19"/>
  <c r="J26" i="19"/>
  <c r="L26" i="19" s="1"/>
  <c r="P26" i="19"/>
  <c r="J28" i="19"/>
  <c r="L28" i="19" s="1"/>
  <c r="P28" i="19"/>
  <c r="L23" i="19" l="1"/>
  <c r="J48" i="19"/>
  <c r="J49" i="19" s="1"/>
  <c r="L45" i="19"/>
  <c r="Q45" i="19" s="1"/>
  <c r="S45" i="19" s="1"/>
  <c r="Q26" i="19"/>
  <c r="S26" i="19" s="1"/>
  <c r="Q24" i="19"/>
  <c r="S24" i="19" s="1"/>
  <c r="Q28" i="19"/>
  <c r="S28" i="19" s="1"/>
  <c r="Q25" i="19"/>
  <c r="S25" i="19" s="1"/>
  <c r="Q23" i="19"/>
  <c r="L48" i="19" l="1"/>
  <c r="L49" i="19" s="1"/>
  <c r="S23" i="19"/>
  <c r="M32" i="19"/>
  <c r="H32" i="19" l="1"/>
  <c r="P32" i="19"/>
  <c r="Q32" i="19" s="1"/>
  <c r="S32" i="19" s="1"/>
  <c r="N49" i="19" l="1"/>
  <c r="J50" i="19" s="1"/>
  <c r="P31" i="19"/>
  <c r="P48" i="19" s="1"/>
  <c r="P49" i="19" s="1"/>
  <c r="L50" i="19" s="1"/>
  <c r="Q31" i="19" l="1"/>
  <c r="Q48" i="19" s="1"/>
  <c r="Q49" i="19" l="1"/>
  <c r="Q50" i="19" s="1"/>
  <c r="S31" i="19"/>
  <c r="S48" i="19" s="1"/>
  <c r="S49" i="19" s="1"/>
</calcChain>
</file>

<file path=xl/sharedStrings.xml><?xml version="1.0" encoding="utf-8"?>
<sst xmlns="http://schemas.openxmlformats.org/spreadsheetml/2006/main" count="121" uniqueCount="79">
  <si>
    <t>IDENTIFICATION OF REPORTING OR RECORDKEEPING REQUIREMENT</t>
  </si>
  <si>
    <t>OMB NO.</t>
  </si>
  <si>
    <t>FORMS NO (S)</t>
  </si>
  <si>
    <t>so state)</t>
  </si>
  <si>
    <t>(If "none"</t>
  </si>
  <si>
    <t>(C)</t>
  </si>
  <si>
    <t>(A)</t>
  </si>
  <si>
    <t>(B)</t>
  </si>
  <si>
    <t>DESCRIPTION</t>
  </si>
  <si>
    <t>(D)</t>
  </si>
  <si>
    <t>RESPONDENTS</t>
  </si>
  <si>
    <t>(E)</t>
  </si>
  <si>
    <t>TOTAL ANNUAL</t>
  </si>
  <si>
    <t>RESPONSES</t>
  </si>
  <si>
    <t>(F)</t>
  </si>
  <si>
    <t>HOURS</t>
  </si>
  <si>
    <t>(G)</t>
  </si>
  <si>
    <t xml:space="preserve">TOTAL </t>
  </si>
  <si>
    <t>(H)</t>
  </si>
  <si>
    <t>(I)</t>
  </si>
  <si>
    <t xml:space="preserve">ANNUAL </t>
  </si>
  <si>
    <t>(K)</t>
  </si>
  <si>
    <t>TOTAL</t>
  </si>
  <si>
    <t>(J)</t>
  </si>
  <si>
    <t>SUBTOTAL</t>
  </si>
  <si>
    <t xml:space="preserve">PER  </t>
  </si>
  <si>
    <t>RESPONSE</t>
  </si>
  <si>
    <t>TOTAL OF ALL PAGES</t>
  </si>
  <si>
    <t>PER</t>
  </si>
  <si>
    <t xml:space="preserve">COST </t>
  </si>
  <si>
    <t>COST</t>
  </si>
  <si>
    <t>(L)</t>
  </si>
  <si>
    <t>(M)</t>
  </si>
  <si>
    <t>TITLE OF INFORMATION COLLECTION REQUEST</t>
  </si>
  <si>
    <t>DATE PREPARED:</t>
  </si>
  <si>
    <t>NWOS Surveys (NWOS Long; NWOS Short +Science Modules; NWOS Short + State)</t>
  </si>
  <si>
    <t>Pre-Notice letter</t>
  </si>
  <si>
    <t>NWOS Urban Survey</t>
  </si>
  <si>
    <t>NWOS Focus Groups</t>
  </si>
  <si>
    <t>Focus Group Session</t>
  </si>
  <si>
    <t>NWOS Cognitive Interviews</t>
  </si>
  <si>
    <t>Cognitive Interview Session</t>
  </si>
  <si>
    <t>NUMBER OF</t>
  </si>
  <si>
    <t>NON-</t>
  </si>
  <si>
    <t>NON-RESPONSE</t>
  </si>
  <si>
    <t xml:space="preserve">OF </t>
  </si>
  <si>
    <t>OF RESPONSE</t>
  </si>
  <si>
    <t>First Mailing Questionnaire &amp; Cover Letter</t>
  </si>
  <si>
    <t>NON-RESPONSES</t>
  </si>
  <si>
    <t>FREQUENCY</t>
  </si>
  <si>
    <t>OF</t>
  </si>
  <si>
    <t>Second Questionnaire Mailing &amp; Cover Letter</t>
  </si>
  <si>
    <r>
      <t xml:space="preserve">INSTRUCTIONS:  </t>
    </r>
    <r>
      <rPr>
        <sz val="8"/>
        <rFont val="Tahoma"/>
        <family val="2"/>
      </rPr>
      <t xml:space="preserve">Use this form when a single information collection document involves multiple reporting and recordkeeping requirements.  </t>
    </r>
  </si>
  <si>
    <t>ESTIMATED RESPONSES</t>
  </si>
  <si>
    <t>0596-0078</t>
  </si>
  <si>
    <t>ANNUAL BURDEN ESTIMATE</t>
  </si>
  <si>
    <t>BURDEN</t>
  </si>
  <si>
    <t>SAMPLE</t>
  </si>
  <si>
    <t>SIZE</t>
  </si>
  <si>
    <t>(N)</t>
  </si>
  <si>
    <t>(O)</t>
  </si>
  <si>
    <t>(Col. C x E)</t>
  </si>
  <si>
    <t>(Col. F xG)</t>
  </si>
  <si>
    <t>(Col. C x I)</t>
  </si>
  <si>
    <t>(Col. J x K)</t>
  </si>
  <si>
    <t>(Col. H + L)</t>
  </si>
  <si>
    <t>(Col. M x N)</t>
  </si>
  <si>
    <t>TOTAL - COLUMNS "F" AND "J" = OMB 831, 13 b;                        COLUMNS "H" AND "L" = OMB 831, 13c</t>
  </si>
  <si>
    <t>Reminder / Thank You Letter</t>
  </si>
  <si>
    <t>Confirmation letter</t>
  </si>
  <si>
    <t>Face to Face Interview</t>
  </si>
  <si>
    <t>Online Survey</t>
  </si>
  <si>
    <t>Telephone Survey</t>
  </si>
  <si>
    <t>Door Hanger Survey and online survey</t>
  </si>
  <si>
    <t>Phone call screener guide</t>
  </si>
  <si>
    <t>HOUR*</t>
  </si>
  <si>
    <t>None</t>
  </si>
  <si>
    <t>National Woodland Owner Survey</t>
  </si>
  <si>
    <t>** Based on the U.S. Bureau of Labor Statistics' “Average hourly and weekly earnings of all employees on private nonfarm payrolls by industry sector, seasonally adjusted” (https://www.bls.gov/news.release/empsit.t19.htm; last accessed on 14-Oct-20)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</si>
</sst>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mmmm\ d\,\ yyyy"/>
    <numFmt numFmtId="166" formatCode="&quot;$&quot;#,##0.00"/>
    <numFmt numFmtId="167" formatCode="#,##0.0"/>
    <numFmt numFmtId="168" formatCode="&quot;$&quot;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6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60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0" xfId="0" applyFont="1" applyProtection="1">
      <protection locked="0"/>
    </xf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4" fontId="3" fillId="0" borderId="0" xfId="0" applyNumberFormat="1" applyFont="1" applyProtection="1"/>
    <xf numFmtId="4" fontId="2" fillId="0" borderId="0" xfId="0" applyNumberFormat="1" applyFont="1" applyProtection="1"/>
    <xf numFmtId="2" fontId="2" fillId="0" borderId="3" xfId="0" applyNumberFormat="1" applyFont="1" applyBorder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Protection="1"/>
    <xf numFmtId="0" fontId="2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2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15" xfId="0" applyFont="1" applyFill="1" applyBorder="1"/>
    <xf numFmtId="0" fontId="8" fillId="2" borderId="8" xfId="0" applyFont="1" applyFill="1" applyBorder="1"/>
    <xf numFmtId="2" fontId="8" fillId="2" borderId="3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Protection="1">
      <protection locked="0"/>
    </xf>
    <xf numFmtId="2" fontId="2" fillId="2" borderId="0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/>
    <xf numFmtId="0" fontId="2" fillId="0" borderId="3" xfId="0" applyFont="1" applyBorder="1"/>
    <xf numFmtId="0" fontId="2" fillId="0" borderId="3" xfId="0" applyFont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6" fillId="0" borderId="1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</xf>
    <xf numFmtId="2" fontId="8" fillId="0" borderId="0" xfId="0" applyNumberFormat="1" applyFont="1" applyBorder="1" applyProtection="1"/>
    <xf numFmtId="2" fontId="8" fillId="2" borderId="0" xfId="0" applyNumberFormat="1" applyFont="1" applyFill="1" applyBorder="1" applyProtection="1"/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Border="1"/>
    <xf numFmtId="0" fontId="10" fillId="2" borderId="2" xfId="0" applyFont="1" applyFill="1" applyBorder="1" applyAlignment="1" applyProtection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15" xfId="0" applyFont="1" applyFill="1" applyBorder="1"/>
    <xf numFmtId="0" fontId="2" fillId="2" borderId="2" xfId="0" applyFont="1" applyFill="1" applyBorder="1"/>
    <xf numFmtId="0" fontId="2" fillId="0" borderId="4" xfId="0" applyFont="1" applyBorder="1"/>
    <xf numFmtId="2" fontId="2" fillId="0" borderId="0" xfId="0" applyNumberFormat="1" applyFont="1" applyBorder="1" applyProtection="1"/>
    <xf numFmtId="4" fontId="5" fillId="0" borderId="23" xfId="0" applyNumberFormat="1" applyFont="1" applyBorder="1" applyAlignment="1" applyProtection="1">
      <alignment horizontal="center" vertical="center"/>
    </xf>
    <xf numFmtId="0" fontId="8" fillId="2" borderId="5" xfId="0" applyFont="1" applyFill="1" applyBorder="1"/>
    <xf numFmtId="0" fontId="8" fillId="2" borderId="3" xfId="0" applyFont="1" applyFill="1" applyBorder="1" applyAlignment="1" applyProtection="1">
      <alignment horizontal="center"/>
    </xf>
    <xf numFmtId="0" fontId="0" fillId="0" borderId="5" xfId="0" applyBorder="1" applyAlignment="1"/>
    <xf numFmtId="0" fontId="0" fillId="0" borderId="7" xfId="0" applyBorder="1" applyAlignment="1"/>
    <xf numFmtId="0" fontId="0" fillId="0" borderId="15" xfId="0" applyBorder="1" applyAlignment="1"/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 applyProtection="1">
      <alignment horizontal="center" vertical="center"/>
    </xf>
    <xf numFmtId="1" fontId="4" fillId="0" borderId="11" xfId="0" applyNumberFormat="1" applyFont="1" applyBorder="1" applyAlignment="1" applyProtection="1">
      <alignment horizontal="center" vertical="center"/>
    </xf>
    <xf numFmtId="3" fontId="4" fillId="0" borderId="22" xfId="0" applyNumberFormat="1" applyFont="1" applyBorder="1" applyAlignment="1" applyProtection="1">
      <alignment horizontal="center" vertical="center"/>
    </xf>
    <xf numFmtId="167" fontId="4" fillId="0" borderId="3" xfId="0" applyNumberFormat="1" applyFont="1" applyBorder="1" applyAlignment="1" applyProtection="1">
      <alignment horizontal="center" vertical="center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7" fontId="4" fillId="0" borderId="9" xfId="0" applyNumberFormat="1" applyFont="1" applyBorder="1" applyAlignment="1" applyProtection="1">
      <alignment horizontal="center" vertical="center"/>
    </xf>
    <xf numFmtId="167" fontId="5" fillId="0" borderId="23" xfId="0" applyNumberFormat="1" applyFont="1" applyBorder="1" applyAlignment="1" applyProtection="1">
      <alignment horizontal="center" vertical="center"/>
    </xf>
    <xf numFmtId="3" fontId="4" fillId="0" borderId="3" xfId="1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Protection="1"/>
    <xf numFmtId="2" fontId="2" fillId="2" borderId="0" xfId="0" applyNumberFormat="1" applyFont="1" applyFill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8" fillId="2" borderId="5" xfId="0" applyNumberFormat="1" applyFont="1" applyFill="1" applyBorder="1" applyProtection="1"/>
    <xf numFmtId="2" fontId="8" fillId="2" borderId="2" xfId="0" applyNumberFormat="1" applyFont="1" applyFill="1" applyBorder="1" applyAlignment="1" applyProtection="1">
      <alignment horizontal="center"/>
    </xf>
    <xf numFmtId="2" fontId="8" fillId="2" borderId="7" xfId="0" applyNumberFormat="1" applyFont="1" applyFill="1" applyBorder="1" applyAlignment="1" applyProtection="1">
      <alignment horizontal="center"/>
    </xf>
    <xf numFmtId="2" fontId="2" fillId="0" borderId="0" xfId="0" applyNumberFormat="1" applyFont="1" applyProtection="1"/>
    <xf numFmtId="2" fontId="2" fillId="0" borderId="0" xfId="0" applyNumberFormat="1" applyFont="1" applyProtection="1">
      <protection locked="0"/>
    </xf>
    <xf numFmtId="3" fontId="4" fillId="0" borderId="3" xfId="1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 applyProtection="1">
      <alignment horizontal="center" vertical="center"/>
    </xf>
    <xf numFmtId="2" fontId="9" fillId="0" borderId="0" xfId="0" applyNumberFormat="1" applyFont="1" applyBorder="1" applyProtection="1"/>
    <xf numFmtId="2" fontId="8" fillId="2" borderId="5" xfId="0" applyNumberFormat="1" applyFont="1" applyFill="1" applyBorder="1" applyAlignment="1" applyProtection="1">
      <alignment horizontal="center"/>
    </xf>
    <xf numFmtId="3" fontId="2" fillId="2" borderId="0" xfId="0" applyNumberFormat="1" applyFont="1" applyFill="1" applyProtection="1"/>
    <xf numFmtId="3" fontId="2" fillId="2" borderId="1" xfId="0" applyNumberFormat="1" applyFont="1" applyFill="1" applyBorder="1" applyProtection="1"/>
    <xf numFmtId="3" fontId="8" fillId="2" borderId="5" xfId="0" applyNumberFormat="1" applyFont="1" applyFill="1" applyBorder="1" applyProtection="1"/>
    <xf numFmtId="3" fontId="8" fillId="2" borderId="2" xfId="0" applyNumberFormat="1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center" vertical="center"/>
    </xf>
    <xf numFmtId="3" fontId="4" fillId="0" borderId="9" xfId="0" applyNumberFormat="1" applyFont="1" applyBorder="1" applyAlignment="1" applyProtection="1">
      <alignment horizontal="center" vertical="center"/>
    </xf>
    <xf numFmtId="3" fontId="5" fillId="0" borderId="23" xfId="0" applyNumberFormat="1" applyFont="1" applyBorder="1" applyAlignment="1" applyProtection="1">
      <alignment horizontal="center" vertical="center"/>
    </xf>
    <xf numFmtId="3" fontId="2" fillId="0" borderId="0" xfId="0" applyNumberFormat="1" applyFont="1" applyProtection="1"/>
    <xf numFmtId="167" fontId="4" fillId="0" borderId="5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 applyProtection="1">
      <alignment horizontal="center" vertical="center"/>
    </xf>
    <xf numFmtId="2" fontId="4" fillId="0" borderId="5" xfId="0" applyNumberFormat="1" applyFont="1" applyFill="1" applyBorder="1" applyAlignment="1" applyProtection="1">
      <alignment horizontal="center" vertical="center"/>
      <protection locked="0"/>
    </xf>
    <xf numFmtId="166" fontId="4" fillId="0" borderId="5" xfId="0" applyNumberFormat="1" applyFont="1" applyFill="1" applyBorder="1" applyAlignment="1" applyProtection="1">
      <alignment horizontal="center" vertical="center"/>
      <protection locked="0"/>
    </xf>
    <xf numFmtId="166" fontId="4" fillId="0" borderId="5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Border="1" applyAlignment="1" applyProtection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horizontal="center" vertical="center"/>
    </xf>
    <xf numFmtId="2" fontId="4" fillId="0" borderId="23" xfId="0" applyNumberFormat="1" applyFont="1" applyBorder="1" applyAlignment="1" applyProtection="1">
      <alignment horizontal="center" vertical="center"/>
    </xf>
    <xf numFmtId="166" fontId="8" fillId="0" borderId="20" xfId="0" applyNumberFormat="1" applyFont="1" applyBorder="1" applyAlignment="1" applyProtection="1">
      <alignment horizontal="center" vertical="center"/>
    </xf>
    <xf numFmtId="166" fontId="8" fillId="0" borderId="23" xfId="0" applyNumberFormat="1" applyFont="1" applyBorder="1" applyAlignment="1" applyProtection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</xf>
    <xf numFmtId="2" fontId="4" fillId="0" borderId="3" xfId="0" applyNumberFormat="1" applyFont="1" applyBorder="1" applyAlignment="1" applyProtection="1">
      <alignment horizontal="center" vertical="center"/>
    </xf>
    <xf numFmtId="2" fontId="5" fillId="0" borderId="23" xfId="0" applyNumberFormat="1" applyFont="1" applyBorder="1" applyAlignment="1" applyProtection="1">
      <alignment horizontal="center" vertical="center"/>
    </xf>
    <xf numFmtId="4" fontId="4" fillId="0" borderId="5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Protection="1"/>
    <xf numFmtId="3" fontId="14" fillId="0" borderId="0" xfId="0" applyNumberFormat="1" applyFont="1" applyFill="1" applyProtection="1"/>
    <xf numFmtId="0" fontId="15" fillId="0" borderId="4" xfId="0" applyFont="1" applyBorder="1" applyProtection="1"/>
    <xf numFmtId="0" fontId="2" fillId="0" borderId="0" xfId="0" applyFont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/>
    <xf numFmtId="2" fontId="2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/>
    <xf numFmtId="168" fontId="4" fillId="0" borderId="5" xfId="0" applyNumberFormat="1" applyFont="1" applyBorder="1" applyAlignment="1" applyProtection="1">
      <alignment horizontal="center" vertical="center"/>
    </xf>
    <xf numFmtId="168" fontId="4" fillId="0" borderId="9" xfId="0" applyNumberFormat="1" applyFont="1" applyBorder="1" applyAlignment="1" applyProtection="1">
      <alignment horizontal="center" vertical="center"/>
    </xf>
    <xf numFmtId="3" fontId="2" fillId="0" borderId="0" xfId="0" applyNumberFormat="1" applyFont="1" applyBorder="1" applyProtection="1"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2" fillId="0" borderId="14" xfId="0" applyFont="1" applyBorder="1" applyAlignment="1">
      <alignment horizontal="center"/>
    </xf>
    <xf numFmtId="0" fontId="0" fillId="0" borderId="13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3" xfId="0" applyBorder="1" applyAlignment="1"/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4" xfId="0" applyNumberFormat="1" applyFont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Border="1" applyAlignment="1" applyProtection="1">
      <alignment horizontal="left" vertical="center" wrapText="1" indent="1"/>
      <protection locked="0"/>
    </xf>
    <xf numFmtId="0" fontId="5" fillId="0" borderId="3" xfId="0" applyNumberFormat="1" applyFont="1" applyBorder="1" applyAlignment="1" applyProtection="1">
      <alignment horizontal="left" vertical="center" wrapText="1" indent="1"/>
      <protection locked="0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2" fontId="11" fillId="0" borderId="5" xfId="0" applyNumberFormat="1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 indent="1"/>
      <protection locked="0"/>
    </xf>
    <xf numFmtId="0" fontId="4" fillId="0" borderId="3" xfId="0" applyNumberFormat="1" applyFont="1" applyBorder="1" applyAlignment="1" applyProtection="1">
      <alignment horizontal="left" vertical="center" wrapText="1" indent="1"/>
      <protection locked="0"/>
    </xf>
    <xf numFmtId="0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20" xfId="0" applyNumberFormat="1" applyFont="1" applyBorder="1" applyAlignment="1" applyProtection="1">
      <alignment horizontal="right" vertical="center" wrapText="1"/>
    </xf>
    <xf numFmtId="49" fontId="5" fillId="0" borderId="21" xfId="0" applyNumberFormat="1" applyFont="1" applyBorder="1" applyAlignment="1" applyProtection="1">
      <alignment horizontal="right" vertical="center" wrapText="1"/>
    </xf>
    <xf numFmtId="49" fontId="5" fillId="0" borderId="22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4" fillId="0" borderId="15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8" xfId="0" applyNumberFormat="1" applyFont="1" applyBorder="1" applyAlignment="1" applyProtection="1">
      <alignment horizontal="left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C161"/>
  <sheetViews>
    <sheetView tabSelected="1" topLeftCell="A44" zoomScale="130" zoomScaleNormal="130" zoomScaleSheetLayoutView="75" zoomScalePageLayoutView="85" workbookViewId="0">
      <selection activeCell="A49" sqref="A49"/>
    </sheetView>
  </sheetViews>
  <sheetFormatPr defaultColWidth="9.15234375" defaultRowHeight="7.75" x14ac:dyDescent="0.2"/>
  <cols>
    <col min="1" max="1" width="8.15234375" style="64" customWidth="1"/>
    <col min="2" max="6" width="7.69140625" style="1" customWidth="1"/>
    <col min="7" max="7" width="9.15234375" style="4" customWidth="1"/>
    <col min="8" max="9" width="10.4609375" style="4" customWidth="1"/>
    <col min="10" max="10" width="10.69140625" style="115" customWidth="1"/>
    <col min="11" max="11" width="9.15234375" style="102" customWidth="1"/>
    <col min="12" max="12" width="12.15234375" style="1" customWidth="1"/>
    <col min="13" max="13" width="10.4609375" style="92" customWidth="1"/>
    <col min="14" max="14" width="10.4609375" style="4" customWidth="1"/>
    <col min="15" max="15" width="9.15234375" style="102" customWidth="1"/>
    <col min="16" max="16" width="11.4609375" style="10" customWidth="1"/>
    <col min="17" max="17" width="11.4609375" style="58" customWidth="1"/>
    <col min="18" max="18" width="9.15234375" style="1"/>
    <col min="19" max="19" width="10.3046875" style="45" customWidth="1"/>
    <col min="20" max="16384" width="9.15234375" style="1"/>
  </cols>
  <sheetData>
    <row r="1" spans="1:19" s="39" customFormat="1" x14ac:dyDescent="0.2">
      <c r="A1" s="61"/>
      <c r="G1" s="40"/>
      <c r="H1" s="40"/>
      <c r="I1" s="40"/>
      <c r="J1" s="107"/>
      <c r="K1" s="96"/>
      <c r="M1" s="84"/>
      <c r="N1" s="40"/>
      <c r="O1" s="96"/>
      <c r="P1" s="41"/>
      <c r="Q1" s="41"/>
      <c r="S1" s="21"/>
    </row>
    <row r="2" spans="1:19" s="39" customFormat="1" x14ac:dyDescent="0.2">
      <c r="A2" s="62"/>
      <c r="B2" s="42"/>
      <c r="C2" s="42"/>
      <c r="D2" s="42"/>
      <c r="E2" s="42"/>
      <c r="F2" s="42"/>
      <c r="G2" s="43"/>
      <c r="H2" s="43"/>
      <c r="I2" s="43"/>
      <c r="J2" s="108"/>
      <c r="K2" s="97"/>
      <c r="L2" s="42"/>
      <c r="M2" s="85"/>
      <c r="N2" s="43"/>
      <c r="O2" s="97"/>
      <c r="P2" s="44"/>
      <c r="Q2" s="41"/>
      <c r="S2" s="21"/>
    </row>
    <row r="3" spans="1:19" ht="9.25" customHeight="1" x14ac:dyDescent="0.3">
      <c r="A3" s="223" t="s">
        <v>52</v>
      </c>
      <c r="B3" s="224"/>
      <c r="C3" s="224"/>
      <c r="D3" s="224"/>
      <c r="E3" s="224"/>
      <c r="F3" s="224"/>
      <c r="G3" s="225"/>
      <c r="H3" s="168"/>
      <c r="I3" s="162" t="s">
        <v>33</v>
      </c>
      <c r="J3" s="163"/>
      <c r="K3" s="163"/>
      <c r="L3" s="163"/>
      <c r="M3" s="163"/>
      <c r="N3" s="164"/>
      <c r="O3" s="162" t="s">
        <v>1</v>
      </c>
      <c r="P3" s="244"/>
      <c r="Q3" s="50"/>
      <c r="R3" s="34"/>
      <c r="S3" s="35"/>
    </row>
    <row r="4" spans="1:19" ht="8.25" customHeight="1" x14ac:dyDescent="0.2">
      <c r="A4" s="226"/>
      <c r="B4" s="227"/>
      <c r="C4" s="227"/>
      <c r="D4" s="227"/>
      <c r="E4" s="227"/>
      <c r="F4" s="227"/>
      <c r="G4" s="228"/>
      <c r="H4" s="169"/>
      <c r="I4" s="165"/>
      <c r="J4" s="166"/>
      <c r="K4" s="166"/>
      <c r="L4" s="166"/>
      <c r="M4" s="166"/>
      <c r="N4" s="167"/>
      <c r="O4" s="245"/>
      <c r="P4" s="246"/>
      <c r="Q4" s="51"/>
      <c r="R4" s="48"/>
      <c r="S4" s="49"/>
    </row>
    <row r="5" spans="1:19" ht="12.75" customHeight="1" x14ac:dyDescent="0.2">
      <c r="A5" s="226"/>
      <c r="B5" s="227"/>
      <c r="C5" s="227"/>
      <c r="D5" s="227"/>
      <c r="E5" s="227"/>
      <c r="F5" s="227"/>
      <c r="G5" s="228"/>
      <c r="H5" s="169"/>
      <c r="I5" s="183" t="s">
        <v>77</v>
      </c>
      <c r="J5" s="166"/>
      <c r="K5" s="166"/>
      <c r="L5" s="166"/>
      <c r="M5" s="166"/>
      <c r="N5" s="167"/>
      <c r="O5" s="177" t="s">
        <v>54</v>
      </c>
      <c r="P5" s="178"/>
      <c r="Q5" s="53"/>
      <c r="R5" s="48"/>
      <c r="S5" s="49"/>
    </row>
    <row r="6" spans="1:19" ht="8.25" customHeight="1" x14ac:dyDescent="0.2">
      <c r="A6" s="226"/>
      <c r="B6" s="227"/>
      <c r="C6" s="227"/>
      <c r="D6" s="227"/>
      <c r="E6" s="227"/>
      <c r="F6" s="227"/>
      <c r="G6" s="228"/>
      <c r="H6" s="169"/>
      <c r="I6" s="165"/>
      <c r="J6" s="166"/>
      <c r="K6" s="166"/>
      <c r="L6" s="166"/>
      <c r="M6" s="166"/>
      <c r="N6" s="167"/>
      <c r="O6" s="179"/>
      <c r="P6" s="178"/>
      <c r="Q6" s="53"/>
      <c r="R6" s="218"/>
      <c r="S6" s="219"/>
    </row>
    <row r="7" spans="1:19" ht="8.25" customHeight="1" x14ac:dyDescent="0.2">
      <c r="A7" s="226"/>
      <c r="B7" s="227"/>
      <c r="C7" s="227"/>
      <c r="D7" s="227"/>
      <c r="E7" s="227"/>
      <c r="F7" s="227"/>
      <c r="G7" s="228"/>
      <c r="H7" s="169"/>
      <c r="I7" s="165"/>
      <c r="J7" s="166"/>
      <c r="K7" s="166"/>
      <c r="L7" s="166"/>
      <c r="M7" s="166"/>
      <c r="N7" s="167"/>
      <c r="O7" s="179"/>
      <c r="P7" s="178"/>
      <c r="Q7" s="53"/>
      <c r="R7" s="218"/>
      <c r="S7" s="219"/>
    </row>
    <row r="8" spans="1:19" ht="9.25" customHeight="1" x14ac:dyDescent="0.25">
      <c r="A8" s="226"/>
      <c r="B8" s="227"/>
      <c r="C8" s="227"/>
      <c r="D8" s="227"/>
      <c r="E8" s="227"/>
      <c r="F8" s="227"/>
      <c r="G8" s="228"/>
      <c r="H8" s="169"/>
      <c r="I8" s="165"/>
      <c r="J8" s="166"/>
      <c r="K8" s="166"/>
      <c r="L8" s="166"/>
      <c r="M8" s="166"/>
      <c r="N8" s="167"/>
      <c r="O8" s="105" t="s">
        <v>34</v>
      </c>
      <c r="P8" s="13"/>
      <c r="Q8" s="54"/>
      <c r="R8" s="48"/>
      <c r="S8" s="49"/>
    </row>
    <row r="9" spans="1:19" ht="8.25" customHeight="1" x14ac:dyDescent="0.2">
      <c r="A9" s="226"/>
      <c r="B9" s="227"/>
      <c r="C9" s="227"/>
      <c r="D9" s="227"/>
      <c r="E9" s="227"/>
      <c r="F9" s="227"/>
      <c r="G9" s="228"/>
      <c r="H9" s="169"/>
      <c r="I9" s="165"/>
      <c r="J9" s="166"/>
      <c r="K9" s="166"/>
      <c r="L9" s="166"/>
      <c r="M9" s="166"/>
      <c r="N9" s="167"/>
      <c r="O9" s="55"/>
      <c r="P9" s="38"/>
      <c r="Q9" s="55"/>
      <c r="R9" s="48"/>
      <c r="S9" s="49"/>
    </row>
    <row r="10" spans="1:19" ht="8.25" customHeight="1" x14ac:dyDescent="0.2">
      <c r="A10" s="226"/>
      <c r="B10" s="227"/>
      <c r="C10" s="227"/>
      <c r="D10" s="227"/>
      <c r="E10" s="227"/>
      <c r="F10" s="227"/>
      <c r="G10" s="228"/>
      <c r="H10" s="169"/>
      <c r="I10" s="165"/>
      <c r="J10" s="166"/>
      <c r="K10" s="166"/>
      <c r="L10" s="166"/>
      <c r="M10" s="166"/>
      <c r="N10" s="167"/>
      <c r="O10" s="256">
        <v>44467</v>
      </c>
      <c r="P10" s="257"/>
      <c r="Q10" s="56"/>
      <c r="R10" s="48"/>
      <c r="S10" s="49"/>
    </row>
    <row r="11" spans="1:19" ht="8.25" customHeight="1" x14ac:dyDescent="0.2">
      <c r="A11" s="229"/>
      <c r="B11" s="230"/>
      <c r="C11" s="230"/>
      <c r="D11" s="230"/>
      <c r="E11" s="230"/>
      <c r="F11" s="230"/>
      <c r="G11" s="231"/>
      <c r="H11" s="170"/>
      <c r="I11" s="184"/>
      <c r="J11" s="185"/>
      <c r="K11" s="185"/>
      <c r="L11" s="185"/>
      <c r="M11" s="185"/>
      <c r="N11" s="186"/>
      <c r="O11" s="258"/>
      <c r="P11" s="259"/>
      <c r="Q11" s="57"/>
      <c r="R11" s="36"/>
      <c r="S11" s="37"/>
    </row>
    <row r="12" spans="1:19" ht="8.25" customHeight="1" x14ac:dyDescent="0.2">
      <c r="A12" s="238" t="s">
        <v>0</v>
      </c>
      <c r="B12" s="239"/>
      <c r="C12" s="239"/>
      <c r="D12" s="239"/>
      <c r="E12" s="239"/>
      <c r="F12" s="240"/>
      <c r="G12" s="171" t="s">
        <v>55</v>
      </c>
      <c r="H12" s="172"/>
      <c r="I12" s="172"/>
      <c r="J12" s="172"/>
      <c r="K12" s="172"/>
      <c r="L12" s="172"/>
      <c r="M12" s="172"/>
      <c r="N12" s="172"/>
      <c r="O12" s="172"/>
      <c r="P12" s="172"/>
      <c r="Q12" s="173"/>
      <c r="R12" s="67"/>
      <c r="S12" s="67"/>
    </row>
    <row r="13" spans="1:19" x14ac:dyDescent="0.2">
      <c r="A13" s="241"/>
      <c r="B13" s="242"/>
      <c r="C13" s="242"/>
      <c r="D13" s="242"/>
      <c r="E13" s="242"/>
      <c r="F13" s="243"/>
      <c r="G13" s="174"/>
      <c r="H13" s="175"/>
      <c r="I13" s="175"/>
      <c r="J13" s="175"/>
      <c r="K13" s="175"/>
      <c r="L13" s="175"/>
      <c r="M13" s="175"/>
      <c r="N13" s="175"/>
      <c r="O13" s="175"/>
      <c r="P13" s="175"/>
      <c r="Q13" s="176"/>
      <c r="R13" s="30"/>
      <c r="S13" s="30"/>
    </row>
    <row r="14" spans="1:19" ht="8.25" customHeight="1" x14ac:dyDescent="0.3">
      <c r="A14" s="20"/>
      <c r="B14" s="24"/>
      <c r="C14" s="24"/>
      <c r="D14" s="24"/>
      <c r="E14" s="24"/>
      <c r="F14" s="25"/>
      <c r="G14" s="69"/>
      <c r="H14" s="69"/>
      <c r="I14" s="201" t="s">
        <v>53</v>
      </c>
      <c r="J14" s="202"/>
      <c r="K14" s="202"/>
      <c r="L14" s="203"/>
      <c r="M14" s="193" t="s">
        <v>48</v>
      </c>
      <c r="N14" s="194"/>
      <c r="O14" s="194"/>
      <c r="P14" s="195"/>
      <c r="Q14" s="199" t="s">
        <v>22</v>
      </c>
      <c r="R14" s="30"/>
      <c r="S14" s="30"/>
    </row>
    <row r="15" spans="1:19" ht="12.75" customHeight="1" x14ac:dyDescent="0.3">
      <c r="A15" s="63"/>
      <c r="B15" s="24"/>
      <c r="C15" s="24"/>
      <c r="D15" s="24"/>
      <c r="E15" s="24"/>
      <c r="F15" s="25"/>
      <c r="G15" s="70"/>
      <c r="H15" s="71"/>
      <c r="I15" s="204"/>
      <c r="J15" s="205"/>
      <c r="K15" s="205"/>
      <c r="L15" s="206"/>
      <c r="M15" s="196"/>
      <c r="N15" s="197"/>
      <c r="O15" s="197"/>
      <c r="P15" s="198"/>
      <c r="Q15" s="200"/>
      <c r="R15" s="30"/>
      <c r="S15" s="30"/>
    </row>
    <row r="16" spans="1:19" x14ac:dyDescent="0.2">
      <c r="A16" s="22"/>
      <c r="B16" s="24"/>
      <c r="C16" s="24"/>
      <c r="D16" s="24"/>
      <c r="E16" s="24"/>
      <c r="F16" s="25"/>
      <c r="G16" s="27"/>
      <c r="H16" s="27"/>
      <c r="I16" s="20"/>
      <c r="J16" s="109"/>
      <c r="K16" s="98"/>
      <c r="L16" s="29"/>
      <c r="M16" s="86"/>
      <c r="N16" s="29"/>
      <c r="O16" s="106"/>
      <c r="P16" s="29" t="s">
        <v>22</v>
      </c>
      <c r="Q16" s="23"/>
      <c r="R16" s="30"/>
      <c r="S16" s="30"/>
    </row>
    <row r="17" spans="1:25" x14ac:dyDescent="0.2">
      <c r="A17" s="26" t="s">
        <v>2</v>
      </c>
      <c r="B17" s="24"/>
      <c r="C17" s="24"/>
      <c r="D17" s="24"/>
      <c r="E17" s="24"/>
      <c r="F17" s="25"/>
      <c r="G17" s="47" t="s">
        <v>20</v>
      </c>
      <c r="H17" s="68" t="s">
        <v>57</v>
      </c>
      <c r="I17" s="23" t="s">
        <v>42</v>
      </c>
      <c r="J17" s="110" t="s">
        <v>12</v>
      </c>
      <c r="K17" s="99" t="s">
        <v>15</v>
      </c>
      <c r="L17" s="23" t="s">
        <v>17</v>
      </c>
      <c r="M17" s="87" t="s">
        <v>42</v>
      </c>
      <c r="N17" s="23" t="s">
        <v>12</v>
      </c>
      <c r="O17" s="99" t="s">
        <v>15</v>
      </c>
      <c r="P17" s="23" t="s">
        <v>15</v>
      </c>
      <c r="Q17" s="59" t="s">
        <v>22</v>
      </c>
      <c r="R17" s="31" t="s">
        <v>29</v>
      </c>
      <c r="S17" s="60" t="s">
        <v>22</v>
      </c>
    </row>
    <row r="18" spans="1:25" x14ac:dyDescent="0.2">
      <c r="A18" s="26" t="s">
        <v>4</v>
      </c>
      <c r="B18" s="180" t="s">
        <v>8</v>
      </c>
      <c r="C18" s="181"/>
      <c r="D18" s="181"/>
      <c r="E18" s="181"/>
      <c r="F18" s="182"/>
      <c r="G18" s="47" t="s">
        <v>49</v>
      </c>
      <c r="H18" s="68" t="s">
        <v>58</v>
      </c>
      <c r="I18" s="23" t="s">
        <v>10</v>
      </c>
      <c r="J18" s="110" t="s">
        <v>13</v>
      </c>
      <c r="K18" s="99" t="s">
        <v>25</v>
      </c>
      <c r="L18" s="23" t="s">
        <v>15</v>
      </c>
      <c r="M18" s="87" t="s">
        <v>43</v>
      </c>
      <c r="N18" s="23" t="s">
        <v>42</v>
      </c>
      <c r="O18" s="99" t="s">
        <v>25</v>
      </c>
      <c r="P18" s="23" t="s">
        <v>45</v>
      </c>
      <c r="Q18" s="59" t="s">
        <v>56</v>
      </c>
      <c r="R18" s="31" t="s">
        <v>28</v>
      </c>
      <c r="S18" s="60" t="s">
        <v>30</v>
      </c>
    </row>
    <row r="19" spans="1:25" ht="8.25" customHeight="1" x14ac:dyDescent="0.2">
      <c r="A19" s="26" t="s">
        <v>3</v>
      </c>
      <c r="B19" s="24"/>
      <c r="C19" s="24"/>
      <c r="D19" s="24"/>
      <c r="E19" s="24"/>
      <c r="F19" s="25"/>
      <c r="G19" s="47" t="s">
        <v>50</v>
      </c>
      <c r="H19" s="68"/>
      <c r="I19" s="23"/>
      <c r="J19" s="110" t="s">
        <v>61</v>
      </c>
      <c r="K19" s="99" t="s">
        <v>26</v>
      </c>
      <c r="L19" s="23" t="s">
        <v>46</v>
      </c>
      <c r="M19" s="87" t="s">
        <v>10</v>
      </c>
      <c r="N19" s="23" t="s">
        <v>48</v>
      </c>
      <c r="O19" s="99" t="s">
        <v>44</v>
      </c>
      <c r="P19" s="23" t="s">
        <v>44</v>
      </c>
      <c r="Q19" s="59" t="s">
        <v>15</v>
      </c>
      <c r="R19" s="31" t="s">
        <v>75</v>
      </c>
      <c r="S19" s="31"/>
      <c r="W19" s="3"/>
    </row>
    <row r="20" spans="1:25" ht="12.75" customHeight="1" x14ac:dyDescent="0.2">
      <c r="A20" s="22"/>
      <c r="B20" s="24"/>
      <c r="C20" s="24"/>
      <c r="D20" s="24"/>
      <c r="E20" s="24"/>
      <c r="F20" s="25"/>
      <c r="G20" s="47" t="s">
        <v>26</v>
      </c>
      <c r="H20" s="68"/>
      <c r="I20" s="23"/>
      <c r="J20" s="110"/>
      <c r="K20" s="99"/>
      <c r="L20" s="23" t="s">
        <v>62</v>
      </c>
      <c r="M20" s="87"/>
      <c r="N20" s="23" t="s">
        <v>63</v>
      </c>
      <c r="O20" s="99"/>
      <c r="P20" s="23" t="s">
        <v>64</v>
      </c>
      <c r="Q20" s="23" t="s">
        <v>65</v>
      </c>
      <c r="R20" s="30"/>
      <c r="S20" s="23" t="s">
        <v>66</v>
      </c>
      <c r="W20" s="3"/>
    </row>
    <row r="21" spans="1:25" ht="12.75" customHeight="1" x14ac:dyDescent="0.2">
      <c r="A21" s="14" t="s">
        <v>6</v>
      </c>
      <c r="B21" s="235" t="s">
        <v>7</v>
      </c>
      <c r="C21" s="236"/>
      <c r="D21" s="236"/>
      <c r="E21" s="236"/>
      <c r="F21" s="237"/>
      <c r="G21" s="28" t="s">
        <v>5</v>
      </c>
      <c r="H21" s="32" t="s">
        <v>9</v>
      </c>
      <c r="I21" s="32" t="s">
        <v>11</v>
      </c>
      <c r="J21" s="111" t="s">
        <v>14</v>
      </c>
      <c r="K21" s="100" t="s">
        <v>16</v>
      </c>
      <c r="L21" s="32" t="s">
        <v>18</v>
      </c>
      <c r="M21" s="88" t="s">
        <v>19</v>
      </c>
      <c r="N21" s="32" t="s">
        <v>23</v>
      </c>
      <c r="O21" s="100" t="s">
        <v>21</v>
      </c>
      <c r="P21" s="33" t="s">
        <v>31</v>
      </c>
      <c r="Q21" s="33" t="s">
        <v>32</v>
      </c>
      <c r="R21" s="33" t="s">
        <v>59</v>
      </c>
      <c r="S21" s="33" t="s">
        <v>60</v>
      </c>
      <c r="W21" s="3"/>
    </row>
    <row r="22" spans="1:25" s="2" customFormat="1" ht="39" customHeight="1" x14ac:dyDescent="0.35">
      <c r="A22" s="52"/>
      <c r="B22" s="232" t="s">
        <v>35</v>
      </c>
      <c r="C22" s="233"/>
      <c r="D22" s="233"/>
      <c r="E22" s="233"/>
      <c r="F22" s="234"/>
      <c r="G22" s="72"/>
      <c r="H22" s="79"/>
      <c r="I22" s="116"/>
      <c r="J22" s="117"/>
      <c r="K22" s="118"/>
      <c r="L22" s="136"/>
      <c r="M22" s="89"/>
      <c r="N22" s="145"/>
      <c r="O22" s="118"/>
      <c r="P22" s="139"/>
      <c r="Q22" s="143"/>
      <c r="R22" s="119"/>
      <c r="S22" s="120"/>
      <c r="T22" s="1"/>
      <c r="U22" s="1"/>
      <c r="V22" s="1"/>
      <c r="W22" s="3"/>
      <c r="X22" s="1"/>
      <c r="Y22" s="1"/>
    </row>
    <row r="23" spans="1:25" s="2" customFormat="1" ht="26.25" customHeight="1" x14ac:dyDescent="0.35">
      <c r="A23" s="18" t="s">
        <v>76</v>
      </c>
      <c r="B23" s="187" t="s">
        <v>36</v>
      </c>
      <c r="C23" s="188"/>
      <c r="D23" s="188"/>
      <c r="E23" s="188"/>
      <c r="F23" s="189"/>
      <c r="G23" s="73">
        <v>1</v>
      </c>
      <c r="H23" s="146">
        <v>3938</v>
      </c>
      <c r="I23" s="146">
        <v>2950</v>
      </c>
      <c r="J23" s="146">
        <f t="shared" ref="J23:J28" si="0">SUM(I23*G23)</f>
        <v>2950</v>
      </c>
      <c r="K23" s="144">
        <v>3.3000000000000002E-2</v>
      </c>
      <c r="L23" s="144">
        <f t="shared" ref="L23:L44" si="1">SUM(J23*K23)</f>
        <v>97.350000000000009</v>
      </c>
      <c r="M23" s="146">
        <v>788</v>
      </c>
      <c r="N23" s="146">
        <f t="shared" ref="N23:N28" si="2">G23*M23</f>
        <v>788</v>
      </c>
      <c r="O23" s="121">
        <v>3.3000000000000002E-2</v>
      </c>
      <c r="P23" s="140">
        <f t="shared" ref="P23:P44" si="3">SUM(N23*O23)</f>
        <v>26.004000000000001</v>
      </c>
      <c r="Q23" s="144">
        <f>L23+P23</f>
        <v>123.35400000000001</v>
      </c>
      <c r="R23" s="122">
        <v>29.47</v>
      </c>
      <c r="S23" s="123">
        <f>Q23*R23</f>
        <v>3635.2423800000001</v>
      </c>
      <c r="T23" s="158"/>
      <c r="U23" s="1"/>
      <c r="V23" s="1"/>
      <c r="W23" s="3"/>
      <c r="X23" s="1"/>
      <c r="Y23" s="1"/>
    </row>
    <row r="24" spans="1:25" s="2" customFormat="1" ht="26.25" customHeight="1" x14ac:dyDescent="0.35">
      <c r="A24" s="18" t="s">
        <v>76</v>
      </c>
      <c r="B24" s="187" t="s">
        <v>47</v>
      </c>
      <c r="C24" s="188"/>
      <c r="D24" s="188"/>
      <c r="E24" s="188"/>
      <c r="F24" s="189"/>
      <c r="G24" s="73">
        <v>1</v>
      </c>
      <c r="H24" s="146">
        <f>H23</f>
        <v>3938</v>
      </c>
      <c r="I24" s="146">
        <f>0.6*(I23-I28-I27)</f>
        <v>1327.5</v>
      </c>
      <c r="J24" s="146">
        <f t="shared" si="0"/>
        <v>1327.5</v>
      </c>
      <c r="K24" s="144">
        <v>0.42</v>
      </c>
      <c r="L24" s="144">
        <f t="shared" si="1"/>
        <v>557.54999999999995</v>
      </c>
      <c r="M24" s="146">
        <f>H24-I24</f>
        <v>2610.5</v>
      </c>
      <c r="N24" s="146">
        <f t="shared" si="2"/>
        <v>2610.5</v>
      </c>
      <c r="O24" s="121">
        <v>3.3000000000000002E-2</v>
      </c>
      <c r="P24" s="140">
        <f t="shared" si="3"/>
        <v>86.146500000000003</v>
      </c>
      <c r="Q24" s="144">
        <f t="shared" ref="Q24:Q45" si="4">L24+P24</f>
        <v>643.69650000000001</v>
      </c>
      <c r="R24" s="122">
        <f>$R$23</f>
        <v>29.47</v>
      </c>
      <c r="S24" s="123">
        <f t="shared" ref="S24:S45" si="5">Q24*R24</f>
        <v>18969.735854999999</v>
      </c>
      <c r="T24" s="1"/>
      <c r="U24" s="1"/>
      <c r="V24" s="1"/>
      <c r="W24" s="3"/>
      <c r="X24" s="1"/>
      <c r="Y24" s="1"/>
    </row>
    <row r="25" spans="1:25" s="2" customFormat="1" ht="26.25" customHeight="1" x14ac:dyDescent="0.35">
      <c r="A25" s="18" t="s">
        <v>76</v>
      </c>
      <c r="B25" s="187" t="s">
        <v>68</v>
      </c>
      <c r="C25" s="188"/>
      <c r="D25" s="188"/>
      <c r="E25" s="188"/>
      <c r="F25" s="189"/>
      <c r="G25" s="73">
        <v>1</v>
      </c>
      <c r="H25" s="146">
        <f>H23</f>
        <v>3938</v>
      </c>
      <c r="I25" s="146">
        <f>I24</f>
        <v>1327.5</v>
      </c>
      <c r="J25" s="146">
        <f t="shared" si="0"/>
        <v>1327.5</v>
      </c>
      <c r="K25" s="144">
        <v>3.3000000000000002E-2</v>
      </c>
      <c r="L25" s="144">
        <f t="shared" si="1"/>
        <v>43.807500000000005</v>
      </c>
      <c r="M25" s="146">
        <f>M24</f>
        <v>2610.5</v>
      </c>
      <c r="N25" s="146">
        <f t="shared" si="2"/>
        <v>2610.5</v>
      </c>
      <c r="O25" s="121">
        <v>3.3000000000000002E-2</v>
      </c>
      <c r="P25" s="140">
        <f t="shared" si="3"/>
        <v>86.146500000000003</v>
      </c>
      <c r="Q25" s="144">
        <f t="shared" si="4"/>
        <v>129.95400000000001</v>
      </c>
      <c r="R25" s="122">
        <f>$R$23</f>
        <v>29.47</v>
      </c>
      <c r="S25" s="123">
        <f t="shared" si="5"/>
        <v>3829.7443800000001</v>
      </c>
      <c r="T25" s="1"/>
      <c r="U25" s="1"/>
      <c r="V25" s="1"/>
      <c r="W25" s="3"/>
      <c r="X25" s="1"/>
      <c r="Y25" s="1"/>
    </row>
    <row r="26" spans="1:25" s="2" customFormat="1" ht="26.25" customHeight="1" x14ac:dyDescent="0.35">
      <c r="A26" s="18" t="s">
        <v>76</v>
      </c>
      <c r="B26" s="190" t="s">
        <v>51</v>
      </c>
      <c r="C26" s="210"/>
      <c r="D26" s="210"/>
      <c r="E26" s="210"/>
      <c r="F26" s="211"/>
      <c r="G26" s="74">
        <v>1</v>
      </c>
      <c r="H26" s="146">
        <f>I26+M26</f>
        <v>2610.5</v>
      </c>
      <c r="I26" s="146">
        <f>(I23-I28-I27)-I24</f>
        <v>885</v>
      </c>
      <c r="J26" s="146">
        <f t="shared" si="0"/>
        <v>885</v>
      </c>
      <c r="K26" s="144">
        <v>0.42</v>
      </c>
      <c r="L26" s="144">
        <f t="shared" si="1"/>
        <v>371.7</v>
      </c>
      <c r="M26" s="146">
        <f>H23-I24-I26</f>
        <v>1725.5</v>
      </c>
      <c r="N26" s="146">
        <f t="shared" si="2"/>
        <v>1725.5</v>
      </c>
      <c r="O26" s="121">
        <v>3.3000000000000002E-2</v>
      </c>
      <c r="P26" s="141">
        <f t="shared" si="3"/>
        <v>56.941500000000005</v>
      </c>
      <c r="Q26" s="144">
        <f t="shared" si="4"/>
        <v>428.64150000000001</v>
      </c>
      <c r="R26" s="122">
        <f>$R$23</f>
        <v>29.47</v>
      </c>
      <c r="S26" s="123">
        <f t="shared" si="5"/>
        <v>12632.065005</v>
      </c>
      <c r="T26" s="1"/>
      <c r="U26" s="1"/>
      <c r="V26" s="1"/>
      <c r="W26" s="3"/>
      <c r="X26" s="1"/>
      <c r="Y26" s="1"/>
    </row>
    <row r="27" spans="1:25" s="2" customFormat="1" ht="26.25" customHeight="1" x14ac:dyDescent="0.35">
      <c r="A27" s="18" t="s">
        <v>76</v>
      </c>
      <c r="B27" s="187" t="s">
        <v>71</v>
      </c>
      <c r="C27" s="188"/>
      <c r="D27" s="188"/>
      <c r="E27" s="188"/>
      <c r="F27" s="189"/>
      <c r="G27" s="74">
        <v>1</v>
      </c>
      <c r="H27" s="146">
        <f>I27</f>
        <v>147.5</v>
      </c>
      <c r="I27" s="146">
        <f>0.05*I23</f>
        <v>147.5</v>
      </c>
      <c r="J27" s="146">
        <f t="shared" si="0"/>
        <v>147.5</v>
      </c>
      <c r="K27" s="144">
        <v>0.42</v>
      </c>
      <c r="L27" s="144">
        <f t="shared" si="1"/>
        <v>61.949999999999996</v>
      </c>
      <c r="M27" s="146">
        <v>0</v>
      </c>
      <c r="N27" s="146">
        <f t="shared" si="2"/>
        <v>0</v>
      </c>
      <c r="O27" s="124">
        <v>3.3000000000000002E-2</v>
      </c>
      <c r="P27" s="141">
        <f t="shared" ref="P27" si="6">SUM(N27*O27)</f>
        <v>0</v>
      </c>
      <c r="Q27" s="144">
        <f t="shared" ref="Q27" si="7">L27+P27</f>
        <v>61.949999999999996</v>
      </c>
      <c r="R27" s="122">
        <f>$R$23</f>
        <v>29.47</v>
      </c>
      <c r="S27" s="123">
        <f t="shared" ref="S27" si="8">Q27*R27</f>
        <v>1825.6664999999998</v>
      </c>
      <c r="T27" s="1"/>
      <c r="U27" s="1"/>
      <c r="V27" s="1"/>
      <c r="W27" s="3"/>
      <c r="X27" s="1"/>
      <c r="Y27" s="1"/>
    </row>
    <row r="28" spans="1:25" s="2" customFormat="1" ht="26.25" customHeight="1" x14ac:dyDescent="0.35">
      <c r="A28" s="18" t="s">
        <v>76</v>
      </c>
      <c r="B28" s="190" t="s">
        <v>72</v>
      </c>
      <c r="C28" s="191"/>
      <c r="D28" s="191"/>
      <c r="E28" s="191"/>
      <c r="F28" s="192"/>
      <c r="G28" s="74">
        <v>1</v>
      </c>
      <c r="H28" s="146">
        <f>(0.2*I23)*2</f>
        <v>1180</v>
      </c>
      <c r="I28" s="146">
        <f>0.2*I23</f>
        <v>590</v>
      </c>
      <c r="J28" s="146">
        <f t="shared" si="0"/>
        <v>590</v>
      </c>
      <c r="K28" s="144">
        <v>0.42</v>
      </c>
      <c r="L28" s="144">
        <f t="shared" si="1"/>
        <v>247.79999999999998</v>
      </c>
      <c r="M28" s="146">
        <f>0.2*I23</f>
        <v>590</v>
      </c>
      <c r="N28" s="146">
        <f t="shared" si="2"/>
        <v>590</v>
      </c>
      <c r="O28" s="124">
        <v>3.3000000000000002E-2</v>
      </c>
      <c r="P28" s="141">
        <f t="shared" si="3"/>
        <v>19.470000000000002</v>
      </c>
      <c r="Q28" s="144">
        <f t="shared" si="4"/>
        <v>267.27</v>
      </c>
      <c r="R28" s="122">
        <f>$R$23</f>
        <v>29.47</v>
      </c>
      <c r="S28" s="123">
        <f t="shared" si="5"/>
        <v>7876.446899999999</v>
      </c>
      <c r="T28" s="1"/>
      <c r="U28" s="1"/>
      <c r="V28" s="1"/>
      <c r="W28" s="3"/>
      <c r="X28" s="1"/>
      <c r="Y28" s="1"/>
    </row>
    <row r="29" spans="1:25" s="5" customFormat="1" ht="26.25" customHeight="1" x14ac:dyDescent="0.35">
      <c r="A29" s="12"/>
      <c r="B29" s="215" t="s">
        <v>37</v>
      </c>
      <c r="C29" s="216"/>
      <c r="D29" s="216"/>
      <c r="E29" s="216"/>
      <c r="F29" s="217"/>
      <c r="G29" s="74"/>
      <c r="H29" s="146"/>
      <c r="I29" s="146"/>
      <c r="J29" s="146"/>
      <c r="K29" s="121"/>
      <c r="L29" s="144"/>
      <c r="M29" s="146"/>
      <c r="N29" s="146"/>
      <c r="O29" s="121"/>
      <c r="P29" s="141"/>
      <c r="Q29" s="144"/>
      <c r="R29" s="126"/>
      <c r="S29" s="123"/>
      <c r="T29" s="7"/>
      <c r="U29" s="7"/>
      <c r="V29" s="7"/>
      <c r="W29" s="8"/>
      <c r="X29" s="7"/>
    </row>
    <row r="30" spans="1:25" s="5" customFormat="1" ht="26.25" customHeight="1" x14ac:dyDescent="0.35">
      <c r="A30" s="18" t="s">
        <v>76</v>
      </c>
      <c r="B30" s="187" t="s">
        <v>36</v>
      </c>
      <c r="C30" s="188"/>
      <c r="D30" s="188"/>
      <c r="E30" s="188"/>
      <c r="F30" s="189"/>
      <c r="G30" s="74">
        <v>1</v>
      </c>
      <c r="H30" s="82">
        <f>SUM(I30,M30)</f>
        <v>793</v>
      </c>
      <c r="I30" s="103">
        <v>560</v>
      </c>
      <c r="J30" s="104">
        <f t="shared" ref="J30:J37" si="9">SUM(I30*G30)</f>
        <v>560</v>
      </c>
      <c r="K30" s="124">
        <v>3.3000000000000002E-2</v>
      </c>
      <c r="L30" s="144">
        <f t="shared" ref="L30:L37" si="10">SUM(J30*K30)</f>
        <v>18.48</v>
      </c>
      <c r="M30" s="104">
        <v>233</v>
      </c>
      <c r="N30" s="146">
        <f t="shared" ref="N30:N37" si="11">G30*M30</f>
        <v>233</v>
      </c>
      <c r="O30" s="121">
        <v>3.3000000000000002E-2</v>
      </c>
      <c r="P30" s="141">
        <f t="shared" ref="P30:P37" si="12">SUM(N30*O30)</f>
        <v>7.6890000000000001</v>
      </c>
      <c r="Q30" s="144">
        <f t="shared" si="4"/>
        <v>26.169</v>
      </c>
      <c r="R30" s="122">
        <f t="shared" ref="R30:R37" si="13">$R$23</f>
        <v>29.47</v>
      </c>
      <c r="S30" s="123">
        <f t="shared" si="5"/>
        <v>771.20042999999998</v>
      </c>
      <c r="T30" s="95"/>
      <c r="U30" s="7"/>
      <c r="V30" s="7"/>
      <c r="W30" s="8"/>
      <c r="X30" s="7"/>
    </row>
    <row r="31" spans="1:25" s="5" customFormat="1" ht="26.25" customHeight="1" x14ac:dyDescent="0.35">
      <c r="A31" s="18" t="s">
        <v>76</v>
      </c>
      <c r="B31" s="187" t="s">
        <v>47</v>
      </c>
      <c r="C31" s="188"/>
      <c r="D31" s="188"/>
      <c r="E31" s="188"/>
      <c r="F31" s="189"/>
      <c r="G31" s="74">
        <v>1</v>
      </c>
      <c r="H31" s="82">
        <f>H30</f>
        <v>793</v>
      </c>
      <c r="I31" s="19">
        <f>0.6*(I30-I37-I35-I36-I34)</f>
        <v>208.2</v>
      </c>
      <c r="J31" s="104">
        <f t="shared" si="9"/>
        <v>208.2</v>
      </c>
      <c r="K31" s="124">
        <v>0.42</v>
      </c>
      <c r="L31" s="144">
        <f t="shared" si="10"/>
        <v>87.443999999999988</v>
      </c>
      <c r="M31" s="83">
        <f>H31-I31</f>
        <v>584.79999999999995</v>
      </c>
      <c r="N31" s="146">
        <v>233</v>
      </c>
      <c r="O31" s="121">
        <v>3.3000000000000002E-2</v>
      </c>
      <c r="P31" s="141">
        <f t="shared" si="12"/>
        <v>7.6890000000000001</v>
      </c>
      <c r="Q31" s="144">
        <f t="shared" si="4"/>
        <v>95.132999999999981</v>
      </c>
      <c r="R31" s="122">
        <f t="shared" si="13"/>
        <v>29.47</v>
      </c>
      <c r="S31" s="123">
        <f t="shared" si="5"/>
        <v>2803.5695099999994</v>
      </c>
      <c r="T31" s="95"/>
      <c r="U31" s="7"/>
      <c r="V31" s="7"/>
      <c r="W31" s="8"/>
      <c r="X31" s="7"/>
    </row>
    <row r="32" spans="1:25" s="5" customFormat="1" ht="26.25" customHeight="1" x14ac:dyDescent="0.35">
      <c r="A32" s="18" t="s">
        <v>76</v>
      </c>
      <c r="B32" s="187" t="s">
        <v>68</v>
      </c>
      <c r="C32" s="188"/>
      <c r="D32" s="188"/>
      <c r="E32" s="188"/>
      <c r="F32" s="189"/>
      <c r="G32" s="74">
        <v>1</v>
      </c>
      <c r="H32" s="82">
        <f t="shared" ref="H32:H37" si="14">SUM(I32,M32)</f>
        <v>793</v>
      </c>
      <c r="I32" s="19">
        <f>I31</f>
        <v>208.2</v>
      </c>
      <c r="J32" s="104">
        <f t="shared" si="9"/>
        <v>208.2</v>
      </c>
      <c r="K32" s="124">
        <v>3.3000000000000002E-2</v>
      </c>
      <c r="L32" s="144">
        <f t="shared" si="10"/>
        <v>6.8705999999999996</v>
      </c>
      <c r="M32" s="83">
        <f>M31</f>
        <v>584.79999999999995</v>
      </c>
      <c r="N32" s="146">
        <f>N31</f>
        <v>233</v>
      </c>
      <c r="O32" s="121">
        <v>3.3000000000000002E-2</v>
      </c>
      <c r="P32" s="141">
        <f t="shared" si="12"/>
        <v>7.6890000000000001</v>
      </c>
      <c r="Q32" s="144">
        <f t="shared" si="4"/>
        <v>14.5596</v>
      </c>
      <c r="R32" s="122">
        <f t="shared" si="13"/>
        <v>29.47</v>
      </c>
      <c r="S32" s="123">
        <f t="shared" si="5"/>
        <v>429.07141199999995</v>
      </c>
      <c r="T32" s="95"/>
      <c r="U32" s="7"/>
      <c r="V32" s="7"/>
      <c r="W32" s="8"/>
      <c r="X32" s="7"/>
    </row>
    <row r="33" spans="1:29" s="5" customFormat="1" ht="26.25" customHeight="1" x14ac:dyDescent="0.35">
      <c r="A33" s="18" t="s">
        <v>76</v>
      </c>
      <c r="B33" s="190" t="s">
        <v>51</v>
      </c>
      <c r="C33" s="210"/>
      <c r="D33" s="210"/>
      <c r="E33" s="210"/>
      <c r="F33" s="211"/>
      <c r="G33" s="74">
        <v>1</v>
      </c>
      <c r="H33" s="82">
        <f t="shared" si="14"/>
        <v>584.79999999999995</v>
      </c>
      <c r="I33" s="93">
        <f>(I30-I37-I35-I36-I34)-I31</f>
        <v>138.80000000000001</v>
      </c>
      <c r="J33" s="104">
        <f t="shared" si="9"/>
        <v>138.80000000000001</v>
      </c>
      <c r="K33" s="124">
        <v>0.42</v>
      </c>
      <c r="L33" s="144">
        <f t="shared" si="10"/>
        <v>58.295999999999999</v>
      </c>
      <c r="M33" s="93">
        <f>H30-I31-I33</f>
        <v>445.99999999999994</v>
      </c>
      <c r="N33" s="146">
        <f t="shared" si="11"/>
        <v>445.99999999999994</v>
      </c>
      <c r="O33" s="121">
        <v>3.3000000000000002E-2</v>
      </c>
      <c r="P33" s="141">
        <f t="shared" si="12"/>
        <v>14.717999999999998</v>
      </c>
      <c r="Q33" s="144">
        <f t="shared" si="4"/>
        <v>73.013999999999996</v>
      </c>
      <c r="R33" s="122">
        <f t="shared" si="13"/>
        <v>29.47</v>
      </c>
      <c r="S33" s="123">
        <f t="shared" si="5"/>
        <v>2151.7225799999997</v>
      </c>
      <c r="T33" s="95"/>
      <c r="U33" s="7"/>
      <c r="V33" s="7"/>
      <c r="W33" s="8"/>
      <c r="X33" s="7"/>
    </row>
    <row r="34" spans="1:29" s="5" customFormat="1" ht="26.25" customHeight="1" x14ac:dyDescent="0.35">
      <c r="A34" s="18" t="s">
        <v>76</v>
      </c>
      <c r="B34" s="190" t="s">
        <v>71</v>
      </c>
      <c r="C34" s="191"/>
      <c r="D34" s="191"/>
      <c r="E34" s="191"/>
      <c r="F34" s="192"/>
      <c r="G34" s="74">
        <v>1</v>
      </c>
      <c r="H34" s="82">
        <f>0.05*I30</f>
        <v>28</v>
      </c>
      <c r="I34" s="93">
        <v>17</v>
      </c>
      <c r="J34" s="104">
        <f t="shared" ref="J34" si="15">SUM(I34*G34)</f>
        <v>17</v>
      </c>
      <c r="K34" s="124">
        <v>0.42</v>
      </c>
      <c r="L34" s="144">
        <f t="shared" si="10"/>
        <v>7.14</v>
      </c>
      <c r="M34" s="147">
        <v>0</v>
      </c>
      <c r="N34" s="146">
        <f t="shared" ref="N34" si="16">G34*M34</f>
        <v>0</v>
      </c>
      <c r="O34" s="121">
        <v>0.03</v>
      </c>
      <c r="P34" s="141">
        <f t="shared" ref="P34" si="17">SUM(N34*O34)</f>
        <v>0</v>
      </c>
      <c r="Q34" s="144">
        <f t="shared" ref="Q34" si="18">L34+P34</f>
        <v>7.14</v>
      </c>
      <c r="R34" s="122">
        <f t="shared" si="13"/>
        <v>29.47</v>
      </c>
      <c r="S34" s="123">
        <f t="shared" ref="S34" si="19">Q34*R34</f>
        <v>210.41579999999999</v>
      </c>
      <c r="T34" s="95"/>
      <c r="U34" s="7"/>
      <c r="V34" s="7"/>
      <c r="W34" s="8"/>
      <c r="X34" s="7"/>
    </row>
    <row r="35" spans="1:29" s="5" customFormat="1" ht="26.25" customHeight="1" x14ac:dyDescent="0.35">
      <c r="A35" s="18" t="s">
        <v>76</v>
      </c>
      <c r="B35" s="187" t="s">
        <v>70</v>
      </c>
      <c r="C35" s="188"/>
      <c r="D35" s="188"/>
      <c r="E35" s="188"/>
      <c r="F35" s="189"/>
      <c r="G35" s="74">
        <v>1</v>
      </c>
      <c r="H35" s="82">
        <f t="shared" si="14"/>
        <v>64</v>
      </c>
      <c r="I35" s="93">
        <f>0.1*I30</f>
        <v>56</v>
      </c>
      <c r="J35" s="104">
        <f t="shared" si="9"/>
        <v>56</v>
      </c>
      <c r="K35" s="124">
        <v>0.42</v>
      </c>
      <c r="L35" s="144">
        <f t="shared" ref="L35:L36" si="20">SUM(J35*K35)</f>
        <v>23.52</v>
      </c>
      <c r="M35" s="83">
        <v>8</v>
      </c>
      <c r="N35" s="146">
        <f t="shared" si="11"/>
        <v>8</v>
      </c>
      <c r="O35" s="121">
        <v>3.3000000000000002E-2</v>
      </c>
      <c r="P35" s="141">
        <f t="shared" ref="P35:P36" si="21">SUM(N35*O35)</f>
        <v>0.26400000000000001</v>
      </c>
      <c r="Q35" s="144">
        <f t="shared" ref="Q35:Q36" si="22">L35+P35</f>
        <v>23.783999999999999</v>
      </c>
      <c r="R35" s="122">
        <f t="shared" si="13"/>
        <v>29.47</v>
      </c>
      <c r="S35" s="123">
        <f t="shared" ref="S35:S36" si="23">Q35*R35</f>
        <v>700.91447999999991</v>
      </c>
      <c r="T35" s="95"/>
      <c r="U35" s="7"/>
      <c r="V35" s="7"/>
      <c r="W35" s="8"/>
      <c r="X35" s="7"/>
    </row>
    <row r="36" spans="1:29" s="5" customFormat="1" ht="26.25" customHeight="1" x14ac:dyDescent="0.35">
      <c r="A36" s="18" t="s">
        <v>76</v>
      </c>
      <c r="B36" s="187" t="s">
        <v>73</v>
      </c>
      <c r="C36" s="188"/>
      <c r="D36" s="188"/>
      <c r="E36" s="188"/>
      <c r="F36" s="189"/>
      <c r="G36" s="74">
        <v>1</v>
      </c>
      <c r="H36" s="82">
        <f t="shared" si="14"/>
        <v>31</v>
      </c>
      <c r="I36" s="93">
        <f>0.05*I30</f>
        <v>28</v>
      </c>
      <c r="J36" s="104">
        <f t="shared" si="9"/>
        <v>28</v>
      </c>
      <c r="K36" s="124">
        <v>0.42</v>
      </c>
      <c r="L36" s="144">
        <f t="shared" si="20"/>
        <v>11.76</v>
      </c>
      <c r="M36" s="93">
        <v>3</v>
      </c>
      <c r="N36" s="146">
        <f t="shared" si="11"/>
        <v>3</v>
      </c>
      <c r="O36" s="121">
        <v>3.3000000000000002E-2</v>
      </c>
      <c r="P36" s="141">
        <f t="shared" si="21"/>
        <v>9.9000000000000005E-2</v>
      </c>
      <c r="Q36" s="144">
        <f t="shared" si="22"/>
        <v>11.859</v>
      </c>
      <c r="R36" s="122">
        <f t="shared" si="13"/>
        <v>29.47</v>
      </c>
      <c r="S36" s="123">
        <f t="shared" si="23"/>
        <v>349.48473000000001</v>
      </c>
      <c r="T36" s="95"/>
      <c r="U36" s="7"/>
      <c r="V36" s="7"/>
      <c r="W36" s="8"/>
      <c r="X36" s="7"/>
    </row>
    <row r="37" spans="1:29" s="5" customFormat="1" ht="26.25" customHeight="1" x14ac:dyDescent="0.35">
      <c r="A37" s="18" t="s">
        <v>76</v>
      </c>
      <c r="B37" s="190" t="s">
        <v>72</v>
      </c>
      <c r="C37" s="191"/>
      <c r="D37" s="191"/>
      <c r="E37" s="191"/>
      <c r="F37" s="192"/>
      <c r="G37" s="74">
        <v>1</v>
      </c>
      <c r="H37" s="82">
        <f t="shared" si="14"/>
        <v>224</v>
      </c>
      <c r="I37" s="93">
        <f>0.2*I30</f>
        <v>112</v>
      </c>
      <c r="J37" s="104">
        <f t="shared" si="9"/>
        <v>112</v>
      </c>
      <c r="K37" s="124">
        <v>0.42</v>
      </c>
      <c r="L37" s="138">
        <f t="shared" si="10"/>
        <v>47.04</v>
      </c>
      <c r="M37" s="94">
        <f>0.2*I30</f>
        <v>112</v>
      </c>
      <c r="N37" s="146">
        <f t="shared" si="11"/>
        <v>112</v>
      </c>
      <c r="O37" s="121">
        <v>3.3000000000000002E-2</v>
      </c>
      <c r="P37" s="141">
        <f t="shared" si="12"/>
        <v>3.6960000000000002</v>
      </c>
      <c r="Q37" s="144">
        <f t="shared" si="4"/>
        <v>50.735999999999997</v>
      </c>
      <c r="R37" s="122">
        <f t="shared" si="13"/>
        <v>29.47</v>
      </c>
      <c r="S37" s="123">
        <f t="shared" si="5"/>
        <v>1495.1899199999998</v>
      </c>
      <c r="T37" s="95"/>
      <c r="U37" s="7"/>
      <c r="V37" s="7"/>
      <c r="W37" s="8"/>
      <c r="X37" s="7"/>
    </row>
    <row r="38" spans="1:29" s="5" customFormat="1" ht="30" customHeight="1" x14ac:dyDescent="0.2">
      <c r="A38" s="15"/>
      <c r="B38" s="212" t="s">
        <v>38</v>
      </c>
      <c r="C38" s="213"/>
      <c r="D38" s="213"/>
      <c r="E38" s="213"/>
      <c r="F38" s="214"/>
      <c r="G38" s="74"/>
      <c r="H38" s="11"/>
      <c r="I38" s="78"/>
      <c r="J38" s="125"/>
      <c r="K38" s="121"/>
      <c r="L38" s="137"/>
      <c r="M38" s="90"/>
      <c r="N38" s="146"/>
      <c r="O38" s="121"/>
      <c r="P38" s="141"/>
      <c r="Q38" s="144"/>
      <c r="R38" s="126"/>
      <c r="S38" s="123"/>
    </row>
    <row r="39" spans="1:29" s="5" customFormat="1" ht="30" customHeight="1" x14ac:dyDescent="0.2">
      <c r="A39" s="18" t="s">
        <v>76</v>
      </c>
      <c r="B39" s="190" t="s">
        <v>74</v>
      </c>
      <c r="C39" s="210"/>
      <c r="D39" s="210"/>
      <c r="E39" s="210"/>
      <c r="F39" s="211"/>
      <c r="G39" s="74">
        <v>1</v>
      </c>
      <c r="H39" s="93">
        <f>I39*5</f>
        <v>210</v>
      </c>
      <c r="I39" s="93">
        <v>42</v>
      </c>
      <c r="J39" s="104">
        <f>SUM(I39*G39)</f>
        <v>42</v>
      </c>
      <c r="K39" s="124">
        <f>10/60</f>
        <v>0.16666666666666666</v>
      </c>
      <c r="L39" s="138">
        <f t="shared" si="1"/>
        <v>7</v>
      </c>
      <c r="M39" s="104">
        <v>345</v>
      </c>
      <c r="N39" s="146">
        <f t="shared" ref="N39:N41" si="24">G39*M39</f>
        <v>345</v>
      </c>
      <c r="O39" s="124">
        <f>10/60</f>
        <v>0.16666666666666666</v>
      </c>
      <c r="P39" s="141">
        <f t="shared" si="3"/>
        <v>57.5</v>
      </c>
      <c r="Q39" s="144">
        <f t="shared" si="4"/>
        <v>64.5</v>
      </c>
      <c r="R39" s="122">
        <f>$R$23</f>
        <v>29.47</v>
      </c>
      <c r="S39" s="123">
        <f t="shared" si="5"/>
        <v>1900.8149999999998</v>
      </c>
    </row>
    <row r="40" spans="1:29" s="5" customFormat="1" ht="30" customHeight="1" x14ac:dyDescent="0.2">
      <c r="A40" s="18" t="s">
        <v>76</v>
      </c>
      <c r="B40" s="190" t="s">
        <v>69</v>
      </c>
      <c r="C40" s="210"/>
      <c r="D40" s="210"/>
      <c r="E40" s="210"/>
      <c r="F40" s="211"/>
      <c r="G40" s="74">
        <v>1</v>
      </c>
      <c r="H40" s="93">
        <f>I39</f>
        <v>42</v>
      </c>
      <c r="I40" s="93">
        <f>I39</f>
        <v>42</v>
      </c>
      <c r="J40" s="104">
        <f>SUM(I40*G40)</f>
        <v>42</v>
      </c>
      <c r="K40" s="124">
        <v>3.3000000000000002E-2</v>
      </c>
      <c r="L40" s="138">
        <f t="shared" si="1"/>
        <v>1.3860000000000001</v>
      </c>
      <c r="M40" s="104">
        <v>0</v>
      </c>
      <c r="N40" s="146">
        <f t="shared" si="24"/>
        <v>0</v>
      </c>
      <c r="O40" s="124">
        <v>0</v>
      </c>
      <c r="P40" s="141">
        <f t="shared" si="3"/>
        <v>0</v>
      </c>
      <c r="Q40" s="144">
        <f t="shared" si="4"/>
        <v>1.3860000000000001</v>
      </c>
      <c r="R40" s="122">
        <f>$R$23</f>
        <v>29.47</v>
      </c>
      <c r="S40" s="123">
        <f t="shared" si="5"/>
        <v>40.845420000000004</v>
      </c>
    </row>
    <row r="41" spans="1:29" s="5" customFormat="1" ht="30" customHeight="1" x14ac:dyDescent="0.2">
      <c r="A41" s="18" t="s">
        <v>76</v>
      </c>
      <c r="B41" s="190" t="s">
        <v>39</v>
      </c>
      <c r="C41" s="210"/>
      <c r="D41" s="210"/>
      <c r="E41" s="210"/>
      <c r="F41" s="211"/>
      <c r="G41" s="74">
        <v>1</v>
      </c>
      <c r="H41" s="93">
        <f>I39</f>
        <v>42</v>
      </c>
      <c r="I41" s="93">
        <f>I39</f>
        <v>42</v>
      </c>
      <c r="J41" s="104">
        <f>SUM(I41*G41)</f>
        <v>42</v>
      </c>
      <c r="K41" s="124">
        <v>2</v>
      </c>
      <c r="L41" s="138">
        <f t="shared" si="1"/>
        <v>84</v>
      </c>
      <c r="M41" s="104">
        <v>0</v>
      </c>
      <c r="N41" s="146">
        <f t="shared" si="24"/>
        <v>0</v>
      </c>
      <c r="O41" s="124">
        <v>0</v>
      </c>
      <c r="P41" s="141">
        <f t="shared" si="3"/>
        <v>0</v>
      </c>
      <c r="Q41" s="144">
        <f t="shared" si="4"/>
        <v>84</v>
      </c>
      <c r="R41" s="122">
        <f>$R$23</f>
        <v>29.47</v>
      </c>
      <c r="S41" s="123">
        <f t="shared" si="5"/>
        <v>2475.48</v>
      </c>
    </row>
    <row r="42" spans="1:29" s="5" customFormat="1" ht="30" customHeight="1" x14ac:dyDescent="0.2">
      <c r="A42" s="15"/>
      <c r="B42" s="212" t="s">
        <v>40</v>
      </c>
      <c r="C42" s="213"/>
      <c r="D42" s="213"/>
      <c r="E42" s="213"/>
      <c r="F42" s="214"/>
      <c r="G42" s="74"/>
      <c r="H42" s="11"/>
      <c r="I42" s="78"/>
      <c r="J42" s="125"/>
      <c r="K42" s="121"/>
      <c r="L42" s="137"/>
      <c r="M42" s="90"/>
      <c r="N42" s="146"/>
      <c r="O42" s="121"/>
      <c r="P42" s="141"/>
      <c r="Q42" s="144"/>
      <c r="R42" s="126"/>
      <c r="S42" s="123"/>
    </row>
    <row r="43" spans="1:29" s="5" customFormat="1" ht="26.25" customHeight="1" x14ac:dyDescent="0.2">
      <c r="A43" s="18" t="s">
        <v>76</v>
      </c>
      <c r="B43" s="190" t="s">
        <v>74</v>
      </c>
      <c r="C43" s="210"/>
      <c r="D43" s="210"/>
      <c r="E43" s="210"/>
      <c r="F43" s="211"/>
      <c r="G43" s="74">
        <v>1</v>
      </c>
      <c r="H43" s="93">
        <f>I43/0.2</f>
        <v>30</v>
      </c>
      <c r="I43" s="93">
        <v>6</v>
      </c>
      <c r="J43" s="104">
        <f>SUM(I43*G43)</f>
        <v>6</v>
      </c>
      <c r="K43" s="124">
        <v>0.08</v>
      </c>
      <c r="L43" s="138">
        <f t="shared" si="1"/>
        <v>0.48</v>
      </c>
      <c r="M43" s="104">
        <f>H43-I43</f>
        <v>24</v>
      </c>
      <c r="N43" s="146">
        <f>G43*M43</f>
        <v>24</v>
      </c>
      <c r="O43" s="121">
        <v>0.17</v>
      </c>
      <c r="P43" s="141">
        <f t="shared" si="3"/>
        <v>4.08</v>
      </c>
      <c r="Q43" s="144">
        <f t="shared" si="4"/>
        <v>4.5600000000000005</v>
      </c>
      <c r="R43" s="122">
        <f>$R$23</f>
        <v>29.47</v>
      </c>
      <c r="S43" s="123">
        <f t="shared" si="5"/>
        <v>134.38320000000002</v>
      </c>
    </row>
    <row r="44" spans="1:29" s="5" customFormat="1" ht="26.25" customHeight="1" x14ac:dyDescent="0.2">
      <c r="A44" s="18" t="s">
        <v>76</v>
      </c>
      <c r="B44" s="190" t="s">
        <v>69</v>
      </c>
      <c r="C44" s="210"/>
      <c r="D44" s="210"/>
      <c r="E44" s="210"/>
      <c r="F44" s="211"/>
      <c r="G44" s="74">
        <v>1</v>
      </c>
      <c r="H44" s="93">
        <f>I43</f>
        <v>6</v>
      </c>
      <c r="I44" s="93">
        <f>I43</f>
        <v>6</v>
      </c>
      <c r="J44" s="104">
        <f>SUM(I44*G44)</f>
        <v>6</v>
      </c>
      <c r="K44" s="124">
        <v>3.3000000000000002E-2</v>
      </c>
      <c r="L44" s="138">
        <f t="shared" si="1"/>
        <v>0.19800000000000001</v>
      </c>
      <c r="M44" s="104">
        <v>0</v>
      </c>
      <c r="N44" s="146">
        <f>G44*M44</f>
        <v>0</v>
      </c>
      <c r="O44" s="124">
        <v>0</v>
      </c>
      <c r="P44" s="141">
        <f t="shared" si="3"/>
        <v>0</v>
      </c>
      <c r="Q44" s="144">
        <f t="shared" si="4"/>
        <v>0.19800000000000001</v>
      </c>
      <c r="R44" s="122">
        <f>$R$23</f>
        <v>29.47</v>
      </c>
      <c r="S44" s="123">
        <f t="shared" si="5"/>
        <v>5.8350600000000004</v>
      </c>
    </row>
    <row r="45" spans="1:29" s="5" customFormat="1" ht="26.25" customHeight="1" x14ac:dyDescent="0.2">
      <c r="A45" s="18" t="s">
        <v>76</v>
      </c>
      <c r="B45" s="190" t="s">
        <v>41</v>
      </c>
      <c r="C45" s="210"/>
      <c r="D45" s="210"/>
      <c r="E45" s="210"/>
      <c r="F45" s="211"/>
      <c r="G45" s="74">
        <v>1</v>
      </c>
      <c r="H45" s="93">
        <f>I43</f>
        <v>6</v>
      </c>
      <c r="I45" s="93">
        <f>I43</f>
        <v>6</v>
      </c>
      <c r="J45" s="104">
        <f>SUM(I45*G45)</f>
        <v>6</v>
      </c>
      <c r="K45" s="124">
        <v>1</v>
      </c>
      <c r="L45" s="138">
        <f t="shared" ref="L45" si="25">SUM(J45*K45)</f>
        <v>6</v>
      </c>
      <c r="M45" s="104">
        <v>0</v>
      </c>
      <c r="N45" s="146">
        <f>G45*M45</f>
        <v>0</v>
      </c>
      <c r="O45" s="124">
        <v>0</v>
      </c>
      <c r="P45" s="141">
        <f t="shared" ref="P45" si="26">SUM(N45*O45)</f>
        <v>0</v>
      </c>
      <c r="Q45" s="144">
        <f t="shared" si="4"/>
        <v>6</v>
      </c>
      <c r="R45" s="122">
        <f>$R$23</f>
        <v>29.47</v>
      </c>
      <c r="S45" s="123">
        <f t="shared" si="5"/>
        <v>176.82</v>
      </c>
    </row>
    <row r="46" spans="1:29" s="5" customFormat="1" ht="26.25" customHeight="1" x14ac:dyDescent="0.2">
      <c r="A46" s="15"/>
      <c r="B46" s="207"/>
      <c r="C46" s="208"/>
      <c r="D46" s="208"/>
      <c r="E46" s="208"/>
      <c r="F46" s="209"/>
      <c r="G46" s="74"/>
      <c r="H46" s="11"/>
      <c r="I46" s="78"/>
      <c r="J46" s="125"/>
      <c r="K46" s="121"/>
      <c r="L46" s="137"/>
      <c r="M46" s="90"/>
      <c r="N46" s="146"/>
      <c r="O46" s="121"/>
      <c r="P46" s="141"/>
      <c r="Q46" s="144"/>
      <c r="R46" s="126"/>
      <c r="S46" s="123"/>
      <c r="T46" s="6"/>
      <c r="U46" s="6"/>
      <c r="V46" s="6"/>
      <c r="W46" s="9"/>
      <c r="X46" s="6"/>
      <c r="Y46" s="6"/>
      <c r="Z46" s="6"/>
      <c r="AA46" s="6"/>
      <c r="AB46" s="6"/>
      <c r="AC46" s="6"/>
    </row>
    <row r="47" spans="1:29" s="5" customFormat="1" ht="30" customHeight="1" x14ac:dyDescent="0.2">
      <c r="A47" s="15"/>
      <c r="B47" s="253"/>
      <c r="C47" s="254"/>
      <c r="D47" s="254"/>
      <c r="E47" s="254"/>
      <c r="F47" s="255"/>
      <c r="G47" s="74"/>
      <c r="H47" s="11"/>
      <c r="I47" s="78"/>
      <c r="J47" s="125"/>
      <c r="K47" s="121"/>
      <c r="L47" s="137"/>
      <c r="M47" s="90"/>
      <c r="N47" s="146"/>
      <c r="O47" s="121"/>
      <c r="P47" s="141"/>
      <c r="Q47" s="144"/>
      <c r="R47" s="126"/>
      <c r="S47" s="123"/>
      <c r="T47" s="6"/>
      <c r="U47" s="6"/>
      <c r="V47" s="6"/>
      <c r="W47" s="9"/>
      <c r="X47" s="6"/>
      <c r="Y47" s="6"/>
      <c r="Z47" s="6"/>
      <c r="AA47" s="6"/>
      <c r="AB47" s="6"/>
      <c r="AC47" s="6"/>
    </row>
    <row r="48" spans="1:29" s="5" customFormat="1" ht="30" customHeight="1" thickBot="1" x14ac:dyDescent="0.25">
      <c r="A48" s="16"/>
      <c r="B48" s="250" t="s">
        <v>24</v>
      </c>
      <c r="C48" s="251"/>
      <c r="D48" s="251"/>
      <c r="E48" s="251"/>
      <c r="F48" s="252"/>
      <c r="G48" s="75"/>
      <c r="H48" s="127">
        <f>H23+H30+H39+H43</f>
        <v>4971</v>
      </c>
      <c r="I48" s="112">
        <f>SUM(I24,I26,I27,I28,I31,I33,I34,I35,I36,I37,I39,I43)</f>
        <v>3558</v>
      </c>
      <c r="J48" s="112">
        <f>SUM(J22:J47)</f>
        <v>8699.6999999999989</v>
      </c>
      <c r="K48" s="128"/>
      <c r="L48" s="112">
        <f>SUM(L22:L47)</f>
        <v>1739.7721000000001</v>
      </c>
      <c r="M48" s="112">
        <f>SUM(M24,M26,M27,M28,M31,M33,M34,M35,M36,M37,M39,M43)</f>
        <v>6448.8</v>
      </c>
      <c r="N48" s="112">
        <f>SUM(N22:N47)</f>
        <v>9961.5</v>
      </c>
      <c r="O48" s="128"/>
      <c r="P48" s="112">
        <f>SUM(P22:P47)</f>
        <v>378.13250000000016</v>
      </c>
      <c r="Q48" s="112">
        <f>SUM(Q22:Q47)</f>
        <v>2117.9045999999998</v>
      </c>
      <c r="R48" s="129"/>
      <c r="S48" s="159">
        <f>SUM(S22:S47)</f>
        <v>62414.648561999995</v>
      </c>
      <c r="T48" s="6"/>
      <c r="U48" s="6"/>
      <c r="V48" s="6"/>
      <c r="W48" s="9"/>
      <c r="X48" s="6"/>
      <c r="Y48" s="6"/>
      <c r="Z48" s="6"/>
      <c r="AA48" s="6"/>
      <c r="AB48" s="6"/>
      <c r="AC48" s="6"/>
    </row>
    <row r="49" spans="1:29" s="5" customFormat="1" ht="30" customHeight="1" thickBot="1" x14ac:dyDescent="0.25">
      <c r="A49" s="17"/>
      <c r="B49" s="247" t="s">
        <v>27</v>
      </c>
      <c r="C49" s="248"/>
      <c r="D49" s="248"/>
      <c r="E49" s="248"/>
      <c r="F49" s="249"/>
      <c r="G49" s="76"/>
      <c r="H49" s="130"/>
      <c r="I49" s="113">
        <f>I48</f>
        <v>3558</v>
      </c>
      <c r="J49" s="113">
        <f>J48</f>
        <v>8699.6999999999989</v>
      </c>
      <c r="K49" s="131"/>
      <c r="L49" s="113">
        <f>L48</f>
        <v>1739.7721000000001</v>
      </c>
      <c r="M49" s="80"/>
      <c r="N49" s="113">
        <f>N48</f>
        <v>9961.5</v>
      </c>
      <c r="O49" s="131"/>
      <c r="P49" s="113">
        <f>P48</f>
        <v>378.13250000000016</v>
      </c>
      <c r="Q49" s="113">
        <f>Q48</f>
        <v>2117.9045999999998</v>
      </c>
      <c r="R49" s="132"/>
      <c r="S49" s="160">
        <f>(S48)</f>
        <v>62414.648561999995</v>
      </c>
      <c r="T49" s="6"/>
      <c r="U49" s="6"/>
      <c r="V49" s="6"/>
      <c r="W49" s="9"/>
      <c r="X49" s="6"/>
      <c r="Y49" s="6"/>
      <c r="Z49" s="6"/>
      <c r="AA49" s="6"/>
      <c r="AB49" s="6"/>
      <c r="AC49" s="6"/>
    </row>
    <row r="50" spans="1:29" s="5" customFormat="1" ht="40.299999999999997" customHeight="1" x14ac:dyDescent="0.2">
      <c r="A50" s="220" t="s">
        <v>67</v>
      </c>
      <c r="B50" s="221"/>
      <c r="C50" s="221"/>
      <c r="D50" s="221"/>
      <c r="E50" s="221"/>
      <c r="F50" s="222"/>
      <c r="G50" s="77"/>
      <c r="H50" s="77"/>
      <c r="I50" s="114">
        <f>SUM(I49+M49)</f>
        <v>3558</v>
      </c>
      <c r="J50" s="114">
        <f>SUM(J49+N49)</f>
        <v>18661.199999999997</v>
      </c>
      <c r="K50" s="133"/>
      <c r="L50" s="114">
        <f>SUM(L49+P49)</f>
        <v>2117.9046000000003</v>
      </c>
      <c r="M50" s="81"/>
      <c r="N50" s="66"/>
      <c r="O50" s="133"/>
      <c r="P50" s="142"/>
      <c r="Q50" s="114">
        <f>SUM(Q49)</f>
        <v>2117.9045999999998</v>
      </c>
      <c r="R50" s="134"/>
      <c r="S50" s="135"/>
      <c r="T50" s="6"/>
      <c r="U50" s="6"/>
      <c r="V50" s="6"/>
      <c r="W50" s="9"/>
      <c r="X50" s="6"/>
      <c r="Y50" s="6"/>
      <c r="Z50" s="6"/>
      <c r="AA50" s="6"/>
      <c r="AB50" s="6"/>
      <c r="AC50" s="6"/>
    </row>
    <row r="51" spans="1:29" s="5" customFormat="1" ht="11.25" customHeight="1" x14ac:dyDescent="0.35">
      <c r="A51" s="150" t="s">
        <v>78</v>
      </c>
      <c r="B51" s="6"/>
      <c r="C51" s="6"/>
      <c r="D51" s="148"/>
      <c r="E51" s="149"/>
      <c r="F51" s="6"/>
      <c r="G51" s="6"/>
      <c r="H51" s="6"/>
      <c r="I51" s="6"/>
      <c r="J51" s="115"/>
      <c r="K51" s="101"/>
      <c r="L51" s="6"/>
      <c r="M51" s="91"/>
      <c r="N51" s="6"/>
      <c r="O51" s="101"/>
      <c r="P51" s="65"/>
      <c r="Q51" s="65"/>
      <c r="S51" s="46"/>
      <c r="T51" s="6"/>
      <c r="U51" s="6"/>
      <c r="V51" s="6"/>
      <c r="W51" s="9"/>
      <c r="X51" s="6"/>
      <c r="Y51" s="6"/>
      <c r="Z51" s="6"/>
      <c r="AA51" s="6"/>
      <c r="AB51" s="6"/>
      <c r="AC51" s="6"/>
    </row>
    <row r="52" spans="1:29" s="151" customFormat="1" x14ac:dyDescent="0.2">
      <c r="D52" s="152"/>
      <c r="E52" s="153"/>
      <c r="G52" s="154"/>
      <c r="H52" s="154"/>
      <c r="I52" s="154"/>
      <c r="J52" s="155"/>
      <c r="K52" s="156"/>
      <c r="M52" s="157"/>
      <c r="N52" s="154"/>
      <c r="O52" s="156"/>
      <c r="P52" s="58"/>
      <c r="Q52" s="58"/>
    </row>
    <row r="53" spans="1:29" s="151" customFormat="1" x14ac:dyDescent="0.2">
      <c r="G53" s="154"/>
      <c r="H53" s="154"/>
      <c r="I53" s="154"/>
      <c r="J53" s="155"/>
      <c r="K53" s="156"/>
      <c r="M53" s="157"/>
      <c r="N53" s="154"/>
      <c r="O53" s="156"/>
      <c r="P53" s="58"/>
      <c r="Q53" s="58"/>
    </row>
    <row r="54" spans="1:29" s="151" customFormat="1" x14ac:dyDescent="0.2">
      <c r="G54" s="154"/>
      <c r="H54" s="154"/>
      <c r="I54" s="161">
        <f>H48-I48</f>
        <v>1413</v>
      </c>
      <c r="J54" s="155"/>
      <c r="K54" s="156"/>
      <c r="M54" s="157"/>
      <c r="N54" s="154"/>
      <c r="O54" s="156"/>
      <c r="P54" s="58"/>
      <c r="Q54" s="58"/>
    </row>
    <row r="55" spans="1:29" s="151" customFormat="1" x14ac:dyDescent="0.2">
      <c r="G55" s="154"/>
      <c r="H55" s="154"/>
      <c r="I55" s="154"/>
      <c r="J55" s="155"/>
      <c r="K55" s="156"/>
      <c r="M55" s="157"/>
      <c r="N55" s="154"/>
      <c r="O55" s="156"/>
      <c r="P55" s="58"/>
      <c r="Q55" s="58"/>
    </row>
    <row r="56" spans="1:29" s="151" customFormat="1" x14ac:dyDescent="0.2">
      <c r="G56" s="154"/>
      <c r="H56" s="161"/>
      <c r="I56" s="161"/>
      <c r="J56" s="155"/>
      <c r="K56" s="156"/>
      <c r="M56" s="157"/>
      <c r="N56" s="154"/>
      <c r="O56" s="156"/>
      <c r="P56" s="58"/>
      <c r="Q56" s="58"/>
    </row>
    <row r="57" spans="1:29" s="151" customFormat="1" x14ac:dyDescent="0.2">
      <c r="G57" s="154"/>
      <c r="H57" s="154"/>
      <c r="I57" s="161"/>
      <c r="J57" s="155"/>
      <c r="K57" s="156"/>
      <c r="M57" s="157"/>
      <c r="N57" s="154"/>
      <c r="O57" s="156"/>
      <c r="P57" s="58"/>
      <c r="Q57" s="58"/>
    </row>
    <row r="58" spans="1:29" s="151" customFormat="1" x14ac:dyDescent="0.2">
      <c r="G58" s="154"/>
      <c r="H58" s="154"/>
      <c r="I58" s="154"/>
      <c r="J58" s="155"/>
      <c r="K58" s="156"/>
      <c r="M58" s="157"/>
      <c r="N58" s="154"/>
      <c r="O58" s="156"/>
      <c r="P58" s="58"/>
      <c r="Q58" s="58"/>
    </row>
    <row r="59" spans="1:29" s="151" customFormat="1" x14ac:dyDescent="0.2">
      <c r="G59" s="154"/>
      <c r="H59" s="154"/>
      <c r="I59" s="154"/>
      <c r="J59" s="155"/>
      <c r="K59" s="156"/>
      <c r="M59" s="157"/>
      <c r="N59" s="154"/>
      <c r="O59" s="156"/>
      <c r="P59" s="58"/>
      <c r="Q59" s="58"/>
    </row>
    <row r="60" spans="1:29" s="151" customFormat="1" x14ac:dyDescent="0.2">
      <c r="G60" s="154"/>
      <c r="H60" s="154"/>
      <c r="I60" s="154"/>
      <c r="J60" s="155"/>
      <c r="K60" s="156"/>
      <c r="M60" s="157"/>
      <c r="N60" s="154"/>
      <c r="O60" s="156"/>
      <c r="P60" s="58"/>
      <c r="Q60" s="58"/>
    </row>
    <row r="61" spans="1:29" s="151" customFormat="1" x14ac:dyDescent="0.2">
      <c r="G61" s="154"/>
      <c r="H61" s="154"/>
      <c r="I61" s="154"/>
      <c r="J61" s="155"/>
      <c r="K61" s="156"/>
      <c r="M61" s="157"/>
      <c r="N61" s="154"/>
      <c r="O61" s="156"/>
      <c r="P61" s="58"/>
      <c r="Q61" s="58"/>
    </row>
    <row r="62" spans="1:29" s="151" customFormat="1" x14ac:dyDescent="0.2">
      <c r="G62" s="154"/>
      <c r="H62" s="154"/>
      <c r="I62" s="154"/>
      <c r="J62" s="155"/>
      <c r="K62" s="156"/>
      <c r="M62" s="157"/>
      <c r="N62" s="154"/>
      <c r="O62" s="156"/>
      <c r="P62" s="58"/>
      <c r="Q62" s="58"/>
    </row>
    <row r="63" spans="1:29" s="151" customFormat="1" x14ac:dyDescent="0.2">
      <c r="G63" s="154"/>
      <c r="H63" s="154"/>
      <c r="I63" s="154"/>
      <c r="J63" s="155"/>
      <c r="K63" s="156"/>
      <c r="M63" s="157"/>
      <c r="N63" s="154"/>
      <c r="O63" s="156"/>
      <c r="P63" s="58"/>
      <c r="Q63" s="58"/>
    </row>
    <row r="64" spans="1:29" s="151" customFormat="1" x14ac:dyDescent="0.2">
      <c r="G64" s="154"/>
      <c r="H64" s="154"/>
      <c r="I64" s="154"/>
      <c r="J64" s="155"/>
      <c r="K64" s="156"/>
      <c r="M64" s="157"/>
      <c r="N64" s="154"/>
      <c r="O64" s="156"/>
      <c r="P64" s="58"/>
      <c r="Q64" s="58"/>
    </row>
    <row r="65" spans="7:17" s="151" customFormat="1" x14ac:dyDescent="0.2">
      <c r="G65" s="154"/>
      <c r="H65" s="154"/>
      <c r="I65" s="154"/>
      <c r="J65" s="155"/>
      <c r="K65" s="156"/>
      <c r="M65" s="157"/>
      <c r="N65" s="154"/>
      <c r="O65" s="156"/>
      <c r="P65" s="58"/>
      <c r="Q65" s="58"/>
    </row>
    <row r="66" spans="7:17" s="151" customFormat="1" x14ac:dyDescent="0.2">
      <c r="G66" s="154"/>
      <c r="H66" s="154"/>
      <c r="I66" s="154"/>
      <c r="J66" s="155"/>
      <c r="K66" s="156"/>
      <c r="M66" s="157"/>
      <c r="N66" s="154"/>
      <c r="O66" s="156"/>
      <c r="P66" s="58"/>
      <c r="Q66" s="58"/>
    </row>
    <row r="67" spans="7:17" s="151" customFormat="1" x14ac:dyDescent="0.2">
      <c r="G67" s="154"/>
      <c r="H67" s="154"/>
      <c r="I67" s="154"/>
      <c r="J67" s="155"/>
      <c r="K67" s="156"/>
      <c r="M67" s="157"/>
      <c r="N67" s="154"/>
      <c r="O67" s="156"/>
      <c r="P67" s="58"/>
      <c r="Q67" s="58"/>
    </row>
    <row r="68" spans="7:17" s="151" customFormat="1" x14ac:dyDescent="0.2">
      <c r="G68" s="154"/>
      <c r="H68" s="154"/>
      <c r="I68" s="154"/>
      <c r="J68" s="155"/>
      <c r="K68" s="156"/>
      <c r="M68" s="157"/>
      <c r="N68" s="154"/>
      <c r="O68" s="156"/>
      <c r="P68" s="58"/>
      <c r="Q68" s="58"/>
    </row>
    <row r="69" spans="7:17" s="151" customFormat="1" x14ac:dyDescent="0.2">
      <c r="G69" s="154"/>
      <c r="H69" s="154"/>
      <c r="I69" s="154"/>
      <c r="J69" s="155"/>
      <c r="K69" s="156"/>
      <c r="M69" s="157"/>
      <c r="N69" s="154"/>
      <c r="O69" s="156"/>
      <c r="P69" s="58"/>
      <c r="Q69" s="58"/>
    </row>
    <row r="70" spans="7:17" s="151" customFormat="1" x14ac:dyDescent="0.2">
      <c r="G70" s="154"/>
      <c r="H70" s="154"/>
      <c r="I70" s="154"/>
      <c r="J70" s="155"/>
      <c r="K70" s="156"/>
      <c r="M70" s="157"/>
      <c r="N70" s="154"/>
      <c r="O70" s="156"/>
      <c r="P70" s="58"/>
      <c r="Q70" s="58"/>
    </row>
    <row r="71" spans="7:17" s="151" customFormat="1" x14ac:dyDescent="0.2">
      <c r="G71" s="154"/>
      <c r="H71" s="154"/>
      <c r="I71" s="154"/>
      <c r="J71" s="155"/>
      <c r="K71" s="156"/>
      <c r="M71" s="157"/>
      <c r="N71" s="154"/>
      <c r="O71" s="156"/>
      <c r="P71" s="58"/>
      <c r="Q71" s="58"/>
    </row>
    <row r="72" spans="7:17" s="151" customFormat="1" x14ac:dyDescent="0.2">
      <c r="G72" s="154"/>
      <c r="H72" s="154"/>
      <c r="I72" s="154"/>
      <c r="J72" s="155"/>
      <c r="K72" s="156"/>
      <c r="M72" s="157"/>
      <c r="N72" s="154"/>
      <c r="O72" s="156"/>
      <c r="P72" s="58"/>
      <c r="Q72" s="58"/>
    </row>
    <row r="73" spans="7:17" s="151" customFormat="1" x14ac:dyDescent="0.2">
      <c r="G73" s="154"/>
      <c r="H73" s="154"/>
      <c r="I73" s="154"/>
      <c r="J73" s="155"/>
      <c r="K73" s="156"/>
      <c r="M73" s="157"/>
      <c r="N73" s="154"/>
      <c r="O73" s="156"/>
      <c r="P73" s="58"/>
      <c r="Q73" s="58"/>
    </row>
    <row r="74" spans="7:17" s="151" customFormat="1" x14ac:dyDescent="0.2">
      <c r="G74" s="154"/>
      <c r="H74" s="154"/>
      <c r="I74" s="154"/>
      <c r="J74" s="155"/>
      <c r="K74" s="156"/>
      <c r="M74" s="157"/>
      <c r="N74" s="154"/>
      <c r="O74" s="156"/>
      <c r="P74" s="58"/>
      <c r="Q74" s="58"/>
    </row>
    <row r="75" spans="7:17" s="151" customFormat="1" x14ac:dyDescent="0.2">
      <c r="G75" s="154"/>
      <c r="H75" s="154"/>
      <c r="I75" s="154"/>
      <c r="J75" s="155"/>
      <c r="K75" s="156"/>
      <c r="M75" s="157"/>
      <c r="N75" s="154"/>
      <c r="O75" s="156"/>
      <c r="P75" s="58"/>
      <c r="Q75" s="58"/>
    </row>
    <row r="76" spans="7:17" s="151" customFormat="1" x14ac:dyDescent="0.2">
      <c r="G76" s="154"/>
      <c r="H76" s="154"/>
      <c r="I76" s="154"/>
      <c r="J76" s="155"/>
      <c r="K76" s="156"/>
      <c r="M76" s="157"/>
      <c r="N76" s="154"/>
      <c r="O76" s="156"/>
      <c r="P76" s="58"/>
      <c r="Q76" s="58"/>
    </row>
    <row r="77" spans="7:17" s="151" customFormat="1" x14ac:dyDescent="0.2">
      <c r="G77" s="154"/>
      <c r="H77" s="154"/>
      <c r="I77" s="154"/>
      <c r="J77" s="155"/>
      <c r="K77" s="156"/>
      <c r="M77" s="157"/>
      <c r="N77" s="154"/>
      <c r="O77" s="156"/>
      <c r="P77" s="58"/>
      <c r="Q77" s="58"/>
    </row>
    <row r="78" spans="7:17" s="151" customFormat="1" x14ac:dyDescent="0.2">
      <c r="G78" s="154"/>
      <c r="H78" s="154"/>
      <c r="I78" s="154"/>
      <c r="J78" s="155"/>
      <c r="K78" s="156"/>
      <c r="M78" s="157"/>
      <c r="N78" s="154"/>
      <c r="O78" s="156"/>
      <c r="P78" s="58"/>
      <c r="Q78" s="58"/>
    </row>
    <row r="79" spans="7:17" s="151" customFormat="1" x14ac:dyDescent="0.2">
      <c r="G79" s="154"/>
      <c r="H79" s="154"/>
      <c r="I79" s="154"/>
      <c r="J79" s="155"/>
      <c r="K79" s="156"/>
      <c r="M79" s="157"/>
      <c r="N79" s="154"/>
      <c r="O79" s="156"/>
      <c r="P79" s="58"/>
      <c r="Q79" s="58"/>
    </row>
    <row r="80" spans="7:17" s="151" customFormat="1" x14ac:dyDescent="0.2">
      <c r="G80" s="154"/>
      <c r="H80" s="154"/>
      <c r="I80" s="154"/>
      <c r="J80" s="155"/>
      <c r="K80" s="156"/>
      <c r="M80" s="157"/>
      <c r="N80" s="154"/>
      <c r="O80" s="156"/>
      <c r="P80" s="58"/>
      <c r="Q80" s="58"/>
    </row>
    <row r="81" spans="7:17" s="151" customFormat="1" x14ac:dyDescent="0.2">
      <c r="G81" s="154"/>
      <c r="H81" s="154"/>
      <c r="I81" s="154"/>
      <c r="J81" s="155"/>
      <c r="K81" s="156"/>
      <c r="M81" s="157"/>
      <c r="N81" s="154"/>
      <c r="O81" s="156"/>
      <c r="P81" s="58"/>
      <c r="Q81" s="58"/>
    </row>
    <row r="82" spans="7:17" s="151" customFormat="1" x14ac:dyDescent="0.2">
      <c r="G82" s="154"/>
      <c r="H82" s="154"/>
      <c r="I82" s="154"/>
      <c r="J82" s="155"/>
      <c r="K82" s="156"/>
      <c r="M82" s="157"/>
      <c r="N82" s="154"/>
      <c r="O82" s="156"/>
      <c r="P82" s="58"/>
      <c r="Q82" s="58"/>
    </row>
    <row r="83" spans="7:17" s="151" customFormat="1" x14ac:dyDescent="0.2">
      <c r="G83" s="154"/>
      <c r="H83" s="154"/>
      <c r="I83" s="154"/>
      <c r="J83" s="155"/>
      <c r="K83" s="156"/>
      <c r="M83" s="157"/>
      <c r="N83" s="154"/>
      <c r="O83" s="156"/>
      <c r="P83" s="58"/>
      <c r="Q83" s="58"/>
    </row>
    <row r="84" spans="7:17" s="151" customFormat="1" x14ac:dyDescent="0.2">
      <c r="G84" s="154"/>
      <c r="H84" s="154"/>
      <c r="I84" s="154"/>
      <c r="J84" s="155"/>
      <c r="K84" s="156"/>
      <c r="M84" s="157"/>
      <c r="N84" s="154"/>
      <c r="O84" s="156"/>
      <c r="P84" s="58"/>
      <c r="Q84" s="58"/>
    </row>
    <row r="85" spans="7:17" s="151" customFormat="1" x14ac:dyDescent="0.2">
      <c r="G85" s="154"/>
      <c r="H85" s="154"/>
      <c r="I85" s="154"/>
      <c r="J85" s="155"/>
      <c r="K85" s="156"/>
      <c r="M85" s="157"/>
      <c r="N85" s="154"/>
      <c r="O85" s="156"/>
      <c r="P85" s="58"/>
      <c r="Q85" s="58"/>
    </row>
    <row r="86" spans="7:17" s="151" customFormat="1" x14ac:dyDescent="0.2">
      <c r="G86" s="154"/>
      <c r="H86" s="154"/>
      <c r="I86" s="154"/>
      <c r="J86" s="155"/>
      <c r="K86" s="156"/>
      <c r="M86" s="157"/>
      <c r="N86" s="154"/>
      <c r="O86" s="156"/>
      <c r="P86" s="58"/>
      <c r="Q86" s="58"/>
    </row>
    <row r="87" spans="7:17" s="151" customFormat="1" x14ac:dyDescent="0.2">
      <c r="G87" s="154"/>
      <c r="H87" s="154"/>
      <c r="I87" s="154"/>
      <c r="J87" s="155"/>
      <c r="K87" s="156"/>
      <c r="M87" s="157"/>
      <c r="N87" s="154"/>
      <c r="O87" s="156"/>
      <c r="P87" s="58"/>
      <c r="Q87" s="58"/>
    </row>
    <row r="88" spans="7:17" s="151" customFormat="1" x14ac:dyDescent="0.2">
      <c r="G88" s="154"/>
      <c r="H88" s="154"/>
      <c r="I88" s="154"/>
      <c r="J88" s="155"/>
      <c r="K88" s="156"/>
      <c r="M88" s="157"/>
      <c r="N88" s="154"/>
      <c r="O88" s="156"/>
      <c r="P88" s="58"/>
      <c r="Q88" s="58"/>
    </row>
    <row r="89" spans="7:17" s="151" customFormat="1" x14ac:dyDescent="0.2">
      <c r="G89" s="154"/>
      <c r="H89" s="154"/>
      <c r="I89" s="154"/>
      <c r="J89" s="155"/>
      <c r="K89" s="156"/>
      <c r="M89" s="157"/>
      <c r="N89" s="154"/>
      <c r="O89" s="156"/>
      <c r="P89" s="58"/>
      <c r="Q89" s="58"/>
    </row>
    <row r="90" spans="7:17" s="151" customFormat="1" x14ac:dyDescent="0.2">
      <c r="G90" s="154"/>
      <c r="H90" s="154"/>
      <c r="I90" s="154"/>
      <c r="J90" s="155"/>
      <c r="K90" s="156"/>
      <c r="M90" s="157"/>
      <c r="N90" s="154"/>
      <c r="O90" s="156"/>
      <c r="P90" s="58"/>
      <c r="Q90" s="58"/>
    </row>
    <row r="91" spans="7:17" s="151" customFormat="1" x14ac:dyDescent="0.2">
      <c r="G91" s="154"/>
      <c r="H91" s="154"/>
      <c r="I91" s="154"/>
      <c r="J91" s="155"/>
      <c r="K91" s="156"/>
      <c r="M91" s="157"/>
      <c r="N91" s="154"/>
      <c r="O91" s="156"/>
      <c r="P91" s="58"/>
      <c r="Q91" s="58"/>
    </row>
    <row r="92" spans="7:17" s="151" customFormat="1" x14ac:dyDescent="0.2">
      <c r="G92" s="154"/>
      <c r="H92" s="154"/>
      <c r="I92" s="154"/>
      <c r="J92" s="155"/>
      <c r="K92" s="156"/>
      <c r="M92" s="157"/>
      <c r="N92" s="154"/>
      <c r="O92" s="156"/>
      <c r="P92" s="58"/>
      <c r="Q92" s="58"/>
    </row>
    <row r="93" spans="7:17" s="151" customFormat="1" x14ac:dyDescent="0.2">
      <c r="G93" s="154"/>
      <c r="H93" s="154"/>
      <c r="I93" s="154"/>
      <c r="J93" s="155"/>
      <c r="K93" s="156"/>
      <c r="M93" s="157"/>
      <c r="N93" s="154"/>
      <c r="O93" s="156"/>
      <c r="P93" s="58"/>
      <c r="Q93" s="58"/>
    </row>
    <row r="94" spans="7:17" s="151" customFormat="1" x14ac:dyDescent="0.2">
      <c r="G94" s="154"/>
      <c r="H94" s="154"/>
      <c r="I94" s="154"/>
      <c r="J94" s="155"/>
      <c r="K94" s="156"/>
      <c r="M94" s="157"/>
      <c r="N94" s="154"/>
      <c r="O94" s="156"/>
      <c r="P94" s="58"/>
      <c r="Q94" s="58"/>
    </row>
    <row r="95" spans="7:17" s="151" customFormat="1" x14ac:dyDescent="0.2">
      <c r="G95" s="154"/>
      <c r="H95" s="154"/>
      <c r="I95" s="154"/>
      <c r="J95" s="155"/>
      <c r="K95" s="156"/>
      <c r="M95" s="157"/>
      <c r="N95" s="154"/>
      <c r="O95" s="156"/>
      <c r="P95" s="58"/>
      <c r="Q95" s="58"/>
    </row>
    <row r="96" spans="7:17" s="151" customFormat="1" x14ac:dyDescent="0.2">
      <c r="G96" s="154"/>
      <c r="H96" s="154"/>
      <c r="I96" s="154"/>
      <c r="J96" s="155"/>
      <c r="K96" s="156"/>
      <c r="M96" s="157"/>
      <c r="N96" s="154"/>
      <c r="O96" s="156"/>
      <c r="P96" s="58"/>
      <c r="Q96" s="58"/>
    </row>
    <row r="97" spans="7:17" s="151" customFormat="1" x14ac:dyDescent="0.2">
      <c r="G97" s="154"/>
      <c r="H97" s="154"/>
      <c r="I97" s="154"/>
      <c r="J97" s="155"/>
      <c r="K97" s="156"/>
      <c r="M97" s="157"/>
      <c r="N97" s="154"/>
      <c r="O97" s="156"/>
      <c r="P97" s="58"/>
      <c r="Q97" s="58"/>
    </row>
    <row r="98" spans="7:17" s="151" customFormat="1" x14ac:dyDescent="0.2">
      <c r="G98" s="154"/>
      <c r="H98" s="154"/>
      <c r="I98" s="154"/>
      <c r="J98" s="155"/>
      <c r="K98" s="156"/>
      <c r="M98" s="157"/>
      <c r="N98" s="154"/>
      <c r="O98" s="156"/>
      <c r="P98" s="58"/>
      <c r="Q98" s="58"/>
    </row>
    <row r="99" spans="7:17" s="151" customFormat="1" x14ac:dyDescent="0.2">
      <c r="G99" s="154"/>
      <c r="H99" s="154"/>
      <c r="I99" s="154"/>
      <c r="J99" s="155"/>
      <c r="K99" s="156"/>
      <c r="M99" s="157"/>
      <c r="N99" s="154"/>
      <c r="O99" s="156"/>
      <c r="P99" s="58"/>
      <c r="Q99" s="58"/>
    </row>
    <row r="100" spans="7:17" s="151" customFormat="1" x14ac:dyDescent="0.2">
      <c r="G100" s="154"/>
      <c r="H100" s="154"/>
      <c r="I100" s="154"/>
      <c r="J100" s="155"/>
      <c r="K100" s="156"/>
      <c r="M100" s="157"/>
      <c r="N100" s="154"/>
      <c r="O100" s="156"/>
      <c r="P100" s="58"/>
      <c r="Q100" s="58"/>
    </row>
    <row r="101" spans="7:17" s="151" customFormat="1" x14ac:dyDescent="0.2">
      <c r="G101" s="154"/>
      <c r="H101" s="154"/>
      <c r="I101" s="154"/>
      <c r="J101" s="155"/>
      <c r="K101" s="156"/>
      <c r="M101" s="157"/>
      <c r="N101" s="154"/>
      <c r="O101" s="156"/>
      <c r="P101" s="58"/>
      <c r="Q101" s="58"/>
    </row>
    <row r="102" spans="7:17" s="151" customFormat="1" x14ac:dyDescent="0.2">
      <c r="G102" s="154"/>
      <c r="H102" s="154"/>
      <c r="I102" s="154"/>
      <c r="J102" s="155"/>
      <c r="K102" s="156"/>
      <c r="M102" s="157"/>
      <c r="N102" s="154"/>
      <c r="O102" s="156"/>
      <c r="P102" s="58"/>
      <c r="Q102" s="58"/>
    </row>
    <row r="103" spans="7:17" s="151" customFormat="1" x14ac:dyDescent="0.2">
      <c r="G103" s="154"/>
      <c r="H103" s="154"/>
      <c r="I103" s="154"/>
      <c r="J103" s="155"/>
      <c r="K103" s="156"/>
      <c r="M103" s="157"/>
      <c r="N103" s="154"/>
      <c r="O103" s="156"/>
      <c r="P103" s="58"/>
      <c r="Q103" s="58"/>
    </row>
    <row r="104" spans="7:17" s="151" customFormat="1" x14ac:dyDescent="0.2">
      <c r="G104" s="154"/>
      <c r="H104" s="154"/>
      <c r="I104" s="154"/>
      <c r="J104" s="155"/>
      <c r="K104" s="156"/>
      <c r="M104" s="157"/>
      <c r="N104" s="154"/>
      <c r="O104" s="156"/>
      <c r="P104" s="58"/>
      <c r="Q104" s="58"/>
    </row>
    <row r="105" spans="7:17" s="151" customFormat="1" x14ac:dyDescent="0.2">
      <c r="G105" s="154"/>
      <c r="H105" s="154"/>
      <c r="I105" s="154"/>
      <c r="J105" s="155"/>
      <c r="K105" s="156"/>
      <c r="M105" s="157"/>
      <c r="N105" s="154"/>
      <c r="O105" s="156"/>
      <c r="P105" s="58"/>
      <c r="Q105" s="58"/>
    </row>
    <row r="106" spans="7:17" s="151" customFormat="1" x14ac:dyDescent="0.2">
      <c r="G106" s="154"/>
      <c r="H106" s="154"/>
      <c r="I106" s="154"/>
      <c r="J106" s="155"/>
      <c r="K106" s="156"/>
      <c r="M106" s="157"/>
      <c r="N106" s="154"/>
      <c r="O106" s="156"/>
      <c r="P106" s="58"/>
      <c r="Q106" s="58"/>
    </row>
    <row r="107" spans="7:17" s="151" customFormat="1" x14ac:dyDescent="0.2">
      <c r="G107" s="154"/>
      <c r="H107" s="154"/>
      <c r="I107" s="154"/>
      <c r="J107" s="155"/>
      <c r="K107" s="156"/>
      <c r="M107" s="157"/>
      <c r="N107" s="154"/>
      <c r="O107" s="156"/>
      <c r="P107" s="58"/>
      <c r="Q107" s="58"/>
    </row>
    <row r="108" spans="7:17" s="151" customFormat="1" x14ac:dyDescent="0.2">
      <c r="G108" s="154"/>
      <c r="H108" s="154"/>
      <c r="I108" s="154"/>
      <c r="J108" s="155"/>
      <c r="K108" s="156"/>
      <c r="M108" s="157"/>
      <c r="N108" s="154"/>
      <c r="O108" s="156"/>
      <c r="P108" s="58"/>
      <c r="Q108" s="58"/>
    </row>
    <row r="109" spans="7:17" s="151" customFormat="1" x14ac:dyDescent="0.2">
      <c r="G109" s="154"/>
      <c r="H109" s="154"/>
      <c r="I109" s="154"/>
      <c r="J109" s="155"/>
      <c r="K109" s="156"/>
      <c r="M109" s="157"/>
      <c r="N109" s="154"/>
      <c r="O109" s="156"/>
      <c r="P109" s="58"/>
      <c r="Q109" s="58"/>
    </row>
    <row r="110" spans="7:17" s="151" customFormat="1" x14ac:dyDescent="0.2">
      <c r="G110" s="154"/>
      <c r="H110" s="154"/>
      <c r="I110" s="154"/>
      <c r="J110" s="155"/>
      <c r="K110" s="156"/>
      <c r="M110" s="157"/>
      <c r="N110" s="154"/>
      <c r="O110" s="156"/>
      <c r="P110" s="58"/>
      <c r="Q110" s="58"/>
    </row>
    <row r="111" spans="7:17" s="151" customFormat="1" x14ac:dyDescent="0.2">
      <c r="G111" s="154"/>
      <c r="H111" s="154"/>
      <c r="I111" s="154"/>
      <c r="J111" s="155"/>
      <c r="K111" s="156"/>
      <c r="M111" s="157"/>
      <c r="N111" s="154"/>
      <c r="O111" s="156"/>
      <c r="P111" s="58"/>
      <c r="Q111" s="58"/>
    </row>
    <row r="112" spans="7:17" s="151" customFormat="1" x14ac:dyDescent="0.2">
      <c r="G112" s="154"/>
      <c r="H112" s="154"/>
      <c r="I112" s="154"/>
      <c r="J112" s="155"/>
      <c r="K112" s="156"/>
      <c r="M112" s="157"/>
      <c r="N112" s="154"/>
      <c r="O112" s="156"/>
      <c r="P112" s="58"/>
      <c r="Q112" s="58"/>
    </row>
    <row r="113" spans="7:17" s="151" customFormat="1" x14ac:dyDescent="0.2">
      <c r="G113" s="154"/>
      <c r="H113" s="154"/>
      <c r="I113" s="154"/>
      <c r="J113" s="155"/>
      <c r="K113" s="156"/>
      <c r="M113" s="157"/>
      <c r="N113" s="154"/>
      <c r="O113" s="156"/>
      <c r="P113" s="58"/>
      <c r="Q113" s="58"/>
    </row>
    <row r="114" spans="7:17" s="151" customFormat="1" x14ac:dyDescent="0.2">
      <c r="G114" s="154"/>
      <c r="H114" s="154"/>
      <c r="I114" s="154"/>
      <c r="J114" s="155"/>
      <c r="K114" s="156"/>
      <c r="M114" s="157"/>
      <c r="N114" s="154"/>
      <c r="O114" s="156"/>
      <c r="P114" s="58"/>
      <c r="Q114" s="58"/>
    </row>
    <row r="115" spans="7:17" s="151" customFormat="1" x14ac:dyDescent="0.2">
      <c r="G115" s="154"/>
      <c r="H115" s="154"/>
      <c r="I115" s="154"/>
      <c r="J115" s="155"/>
      <c r="K115" s="156"/>
      <c r="M115" s="157"/>
      <c r="N115" s="154"/>
      <c r="O115" s="156"/>
      <c r="P115" s="58"/>
      <c r="Q115" s="58"/>
    </row>
    <row r="116" spans="7:17" s="151" customFormat="1" x14ac:dyDescent="0.2">
      <c r="G116" s="154"/>
      <c r="H116" s="154"/>
      <c r="I116" s="154"/>
      <c r="J116" s="155"/>
      <c r="K116" s="156"/>
      <c r="M116" s="157"/>
      <c r="N116" s="154"/>
      <c r="O116" s="156"/>
      <c r="P116" s="58"/>
      <c r="Q116" s="58"/>
    </row>
    <row r="117" spans="7:17" s="151" customFormat="1" x14ac:dyDescent="0.2">
      <c r="G117" s="154"/>
      <c r="H117" s="154"/>
      <c r="I117" s="154"/>
      <c r="J117" s="155"/>
      <c r="K117" s="156"/>
      <c r="M117" s="157"/>
      <c r="N117" s="154"/>
      <c r="O117" s="156"/>
      <c r="P117" s="58"/>
      <c r="Q117" s="58"/>
    </row>
    <row r="118" spans="7:17" s="151" customFormat="1" x14ac:dyDescent="0.2">
      <c r="G118" s="154"/>
      <c r="H118" s="154"/>
      <c r="I118" s="154"/>
      <c r="J118" s="155"/>
      <c r="K118" s="156"/>
      <c r="M118" s="157"/>
      <c r="N118" s="154"/>
      <c r="O118" s="156"/>
      <c r="P118" s="58"/>
      <c r="Q118" s="58"/>
    </row>
    <row r="119" spans="7:17" s="151" customFormat="1" x14ac:dyDescent="0.2">
      <c r="G119" s="154"/>
      <c r="H119" s="154"/>
      <c r="I119" s="154"/>
      <c r="J119" s="155"/>
      <c r="K119" s="156"/>
      <c r="M119" s="157"/>
      <c r="N119" s="154"/>
      <c r="O119" s="156"/>
      <c r="P119" s="58"/>
      <c r="Q119" s="58"/>
    </row>
    <row r="120" spans="7:17" s="151" customFormat="1" x14ac:dyDescent="0.2">
      <c r="G120" s="154"/>
      <c r="H120" s="154"/>
      <c r="I120" s="154"/>
      <c r="J120" s="155"/>
      <c r="K120" s="156"/>
      <c r="M120" s="157"/>
      <c r="N120" s="154"/>
      <c r="O120" s="156"/>
      <c r="P120" s="58"/>
      <c r="Q120" s="58"/>
    </row>
    <row r="121" spans="7:17" s="151" customFormat="1" x14ac:dyDescent="0.2">
      <c r="G121" s="154"/>
      <c r="H121" s="154"/>
      <c r="I121" s="154"/>
      <c r="J121" s="155"/>
      <c r="K121" s="156"/>
      <c r="M121" s="157"/>
      <c r="N121" s="154"/>
      <c r="O121" s="156"/>
      <c r="P121" s="58"/>
      <c r="Q121" s="58"/>
    </row>
    <row r="122" spans="7:17" s="151" customFormat="1" x14ac:dyDescent="0.2">
      <c r="G122" s="154"/>
      <c r="H122" s="154"/>
      <c r="I122" s="154"/>
      <c r="J122" s="155"/>
      <c r="K122" s="156"/>
      <c r="M122" s="157"/>
      <c r="N122" s="154"/>
      <c r="O122" s="156"/>
      <c r="P122" s="58"/>
      <c r="Q122" s="58"/>
    </row>
    <row r="123" spans="7:17" s="151" customFormat="1" x14ac:dyDescent="0.2">
      <c r="G123" s="154"/>
      <c r="H123" s="154"/>
      <c r="I123" s="154"/>
      <c r="J123" s="155"/>
      <c r="K123" s="156"/>
      <c r="M123" s="157"/>
      <c r="N123" s="154"/>
      <c r="O123" s="156"/>
      <c r="P123" s="58"/>
      <c r="Q123" s="58"/>
    </row>
    <row r="124" spans="7:17" s="151" customFormat="1" x14ac:dyDescent="0.2">
      <c r="G124" s="154"/>
      <c r="H124" s="154"/>
      <c r="I124" s="154"/>
      <c r="J124" s="155"/>
      <c r="K124" s="156"/>
      <c r="M124" s="157"/>
      <c r="N124" s="154"/>
      <c r="O124" s="156"/>
      <c r="P124" s="58"/>
      <c r="Q124" s="58"/>
    </row>
    <row r="125" spans="7:17" s="151" customFormat="1" x14ac:dyDescent="0.2">
      <c r="G125" s="154"/>
      <c r="H125" s="154"/>
      <c r="I125" s="154"/>
      <c r="J125" s="155"/>
      <c r="K125" s="156"/>
      <c r="M125" s="157"/>
      <c r="N125" s="154"/>
      <c r="O125" s="156"/>
      <c r="P125" s="58"/>
      <c r="Q125" s="58"/>
    </row>
    <row r="126" spans="7:17" s="151" customFormat="1" x14ac:dyDescent="0.2">
      <c r="G126" s="154"/>
      <c r="H126" s="154"/>
      <c r="I126" s="154"/>
      <c r="J126" s="155"/>
      <c r="K126" s="156"/>
      <c r="M126" s="157"/>
      <c r="N126" s="154"/>
      <c r="O126" s="156"/>
      <c r="P126" s="58"/>
      <c r="Q126" s="58"/>
    </row>
    <row r="127" spans="7:17" s="151" customFormat="1" x14ac:dyDescent="0.2">
      <c r="G127" s="154"/>
      <c r="H127" s="154"/>
      <c r="I127" s="154"/>
      <c r="J127" s="155"/>
      <c r="K127" s="156"/>
      <c r="M127" s="157"/>
      <c r="N127" s="154"/>
      <c r="O127" s="156"/>
      <c r="P127" s="58"/>
      <c r="Q127" s="58"/>
    </row>
    <row r="128" spans="7:17" s="151" customFormat="1" x14ac:dyDescent="0.2">
      <c r="G128" s="154"/>
      <c r="H128" s="154"/>
      <c r="I128" s="154"/>
      <c r="J128" s="155"/>
      <c r="K128" s="156"/>
      <c r="M128" s="157"/>
      <c r="N128" s="154"/>
      <c r="O128" s="156"/>
      <c r="P128" s="58"/>
      <c r="Q128" s="58"/>
    </row>
    <row r="129" spans="7:17" s="151" customFormat="1" x14ac:dyDescent="0.2">
      <c r="G129" s="154"/>
      <c r="H129" s="154"/>
      <c r="I129" s="154"/>
      <c r="J129" s="155"/>
      <c r="K129" s="156"/>
      <c r="M129" s="157"/>
      <c r="N129" s="154"/>
      <c r="O129" s="156"/>
      <c r="P129" s="58"/>
      <c r="Q129" s="58"/>
    </row>
    <row r="130" spans="7:17" s="151" customFormat="1" x14ac:dyDescent="0.2">
      <c r="G130" s="154"/>
      <c r="H130" s="154"/>
      <c r="I130" s="154"/>
      <c r="J130" s="155"/>
      <c r="K130" s="156"/>
      <c r="M130" s="157"/>
      <c r="N130" s="154"/>
      <c r="O130" s="156"/>
      <c r="P130" s="58"/>
      <c r="Q130" s="58"/>
    </row>
    <row r="131" spans="7:17" s="151" customFormat="1" x14ac:dyDescent="0.2">
      <c r="G131" s="154"/>
      <c r="H131" s="154"/>
      <c r="I131" s="154"/>
      <c r="J131" s="155"/>
      <c r="K131" s="156"/>
      <c r="M131" s="157"/>
      <c r="N131" s="154"/>
      <c r="O131" s="156"/>
      <c r="P131" s="58"/>
      <c r="Q131" s="58"/>
    </row>
    <row r="132" spans="7:17" s="151" customFormat="1" x14ac:dyDescent="0.2">
      <c r="G132" s="154"/>
      <c r="H132" s="154"/>
      <c r="I132" s="154"/>
      <c r="J132" s="155"/>
      <c r="K132" s="156"/>
      <c r="M132" s="157"/>
      <c r="N132" s="154"/>
      <c r="O132" s="156"/>
      <c r="P132" s="58"/>
      <c r="Q132" s="58"/>
    </row>
    <row r="133" spans="7:17" s="151" customFormat="1" x14ac:dyDescent="0.2">
      <c r="G133" s="154"/>
      <c r="H133" s="154"/>
      <c r="I133" s="154"/>
      <c r="J133" s="155"/>
      <c r="K133" s="156"/>
      <c r="M133" s="157"/>
      <c r="N133" s="154"/>
      <c r="O133" s="156"/>
      <c r="P133" s="58"/>
      <c r="Q133" s="58"/>
    </row>
    <row r="134" spans="7:17" s="151" customFormat="1" x14ac:dyDescent="0.2">
      <c r="G134" s="154"/>
      <c r="H134" s="154"/>
      <c r="I134" s="154"/>
      <c r="J134" s="155"/>
      <c r="K134" s="156"/>
      <c r="M134" s="157"/>
      <c r="N134" s="154"/>
      <c r="O134" s="156"/>
      <c r="P134" s="58"/>
      <c r="Q134" s="58"/>
    </row>
    <row r="135" spans="7:17" s="151" customFormat="1" x14ac:dyDescent="0.2">
      <c r="G135" s="154"/>
      <c r="H135" s="154"/>
      <c r="I135" s="154"/>
      <c r="J135" s="155"/>
      <c r="K135" s="156"/>
      <c r="M135" s="157"/>
      <c r="N135" s="154"/>
      <c r="O135" s="156"/>
      <c r="P135" s="58"/>
      <c r="Q135" s="58"/>
    </row>
    <row r="136" spans="7:17" s="151" customFormat="1" x14ac:dyDescent="0.2">
      <c r="G136" s="154"/>
      <c r="H136" s="154"/>
      <c r="I136" s="154"/>
      <c r="J136" s="155"/>
      <c r="K136" s="156"/>
      <c r="M136" s="157"/>
      <c r="N136" s="154"/>
      <c r="O136" s="156"/>
      <c r="P136" s="58"/>
      <c r="Q136" s="58"/>
    </row>
    <row r="137" spans="7:17" s="151" customFormat="1" x14ac:dyDescent="0.2">
      <c r="G137" s="154"/>
      <c r="H137" s="154"/>
      <c r="I137" s="154"/>
      <c r="J137" s="155"/>
      <c r="K137" s="156"/>
      <c r="M137" s="157"/>
      <c r="N137" s="154"/>
      <c r="O137" s="156"/>
      <c r="P137" s="58"/>
      <c r="Q137" s="58"/>
    </row>
    <row r="138" spans="7:17" s="151" customFormat="1" x14ac:dyDescent="0.2">
      <c r="G138" s="154"/>
      <c r="H138" s="154"/>
      <c r="I138" s="154"/>
      <c r="J138" s="155"/>
      <c r="K138" s="156"/>
      <c r="M138" s="157"/>
      <c r="N138" s="154"/>
      <c r="O138" s="156"/>
      <c r="P138" s="58"/>
      <c r="Q138" s="58"/>
    </row>
    <row r="139" spans="7:17" s="151" customFormat="1" x14ac:dyDescent="0.2">
      <c r="G139" s="154"/>
      <c r="H139" s="154"/>
      <c r="I139" s="154"/>
      <c r="J139" s="155"/>
      <c r="K139" s="156"/>
      <c r="M139" s="157"/>
      <c r="N139" s="154"/>
      <c r="O139" s="156"/>
      <c r="P139" s="58"/>
      <c r="Q139" s="58"/>
    </row>
    <row r="140" spans="7:17" s="151" customFormat="1" x14ac:dyDescent="0.2">
      <c r="G140" s="154"/>
      <c r="H140" s="154"/>
      <c r="I140" s="154"/>
      <c r="J140" s="155"/>
      <c r="K140" s="156"/>
      <c r="M140" s="157"/>
      <c r="N140" s="154"/>
      <c r="O140" s="156"/>
      <c r="P140" s="58"/>
      <c r="Q140" s="58"/>
    </row>
    <row r="141" spans="7:17" s="151" customFormat="1" x14ac:dyDescent="0.2">
      <c r="G141" s="154"/>
      <c r="H141" s="154"/>
      <c r="I141" s="154"/>
      <c r="J141" s="155"/>
      <c r="K141" s="156"/>
      <c r="M141" s="157"/>
      <c r="N141" s="154"/>
      <c r="O141" s="156"/>
      <c r="P141" s="58"/>
      <c r="Q141" s="58"/>
    </row>
    <row r="142" spans="7:17" s="151" customFormat="1" x14ac:dyDescent="0.2">
      <c r="G142" s="154"/>
      <c r="H142" s="154"/>
      <c r="I142" s="154"/>
      <c r="J142" s="155"/>
      <c r="K142" s="156"/>
      <c r="M142" s="157"/>
      <c r="N142" s="154"/>
      <c r="O142" s="156"/>
      <c r="P142" s="58"/>
      <c r="Q142" s="58"/>
    </row>
    <row r="143" spans="7:17" s="151" customFormat="1" x14ac:dyDescent="0.2">
      <c r="G143" s="154"/>
      <c r="H143" s="154"/>
      <c r="I143" s="154"/>
      <c r="J143" s="155"/>
      <c r="K143" s="156"/>
      <c r="M143" s="157"/>
      <c r="N143" s="154"/>
      <c r="O143" s="156"/>
      <c r="P143" s="58"/>
      <c r="Q143" s="58"/>
    </row>
    <row r="144" spans="7:17" s="151" customFormat="1" x14ac:dyDescent="0.2">
      <c r="G144" s="154"/>
      <c r="H144" s="154"/>
      <c r="I144" s="154"/>
      <c r="J144" s="155"/>
      <c r="K144" s="156"/>
      <c r="M144" s="157"/>
      <c r="N144" s="154"/>
      <c r="O144" s="156"/>
      <c r="P144" s="58"/>
      <c r="Q144" s="58"/>
    </row>
    <row r="145" spans="7:17" s="151" customFormat="1" x14ac:dyDescent="0.2">
      <c r="G145" s="154"/>
      <c r="H145" s="154"/>
      <c r="I145" s="154"/>
      <c r="J145" s="155"/>
      <c r="K145" s="156"/>
      <c r="M145" s="157"/>
      <c r="N145" s="154"/>
      <c r="O145" s="156"/>
      <c r="P145" s="58"/>
      <c r="Q145" s="58"/>
    </row>
    <row r="146" spans="7:17" s="151" customFormat="1" x14ac:dyDescent="0.2">
      <c r="G146" s="154"/>
      <c r="H146" s="154"/>
      <c r="I146" s="154"/>
      <c r="J146" s="155"/>
      <c r="K146" s="156"/>
      <c r="M146" s="157"/>
      <c r="N146" s="154"/>
      <c r="O146" s="156"/>
      <c r="P146" s="58"/>
      <c r="Q146" s="58"/>
    </row>
    <row r="147" spans="7:17" s="151" customFormat="1" x14ac:dyDescent="0.2">
      <c r="G147" s="154"/>
      <c r="H147" s="154"/>
      <c r="I147" s="154"/>
      <c r="J147" s="155"/>
      <c r="K147" s="156"/>
      <c r="M147" s="157"/>
      <c r="N147" s="154"/>
      <c r="O147" s="156"/>
      <c r="P147" s="58"/>
      <c r="Q147" s="58"/>
    </row>
    <row r="148" spans="7:17" s="151" customFormat="1" x14ac:dyDescent="0.2">
      <c r="G148" s="154"/>
      <c r="H148" s="154"/>
      <c r="I148" s="154"/>
      <c r="J148" s="155"/>
      <c r="K148" s="156"/>
      <c r="M148" s="157"/>
      <c r="N148" s="154"/>
      <c r="O148" s="156"/>
      <c r="P148" s="58"/>
      <c r="Q148" s="58"/>
    </row>
    <row r="149" spans="7:17" s="151" customFormat="1" x14ac:dyDescent="0.2">
      <c r="G149" s="154"/>
      <c r="H149" s="154"/>
      <c r="I149" s="154"/>
      <c r="J149" s="155"/>
      <c r="K149" s="156"/>
      <c r="M149" s="157"/>
      <c r="N149" s="154"/>
      <c r="O149" s="156"/>
      <c r="P149" s="58"/>
      <c r="Q149" s="58"/>
    </row>
    <row r="150" spans="7:17" s="151" customFormat="1" x14ac:dyDescent="0.2">
      <c r="G150" s="154"/>
      <c r="H150" s="154"/>
      <c r="I150" s="154"/>
      <c r="J150" s="155"/>
      <c r="K150" s="156"/>
      <c r="M150" s="157"/>
      <c r="N150" s="154"/>
      <c r="O150" s="156"/>
      <c r="P150" s="58"/>
      <c r="Q150" s="58"/>
    </row>
    <row r="151" spans="7:17" s="151" customFormat="1" x14ac:dyDescent="0.2">
      <c r="G151" s="154"/>
      <c r="H151" s="154"/>
      <c r="I151" s="154"/>
      <c r="J151" s="155"/>
      <c r="K151" s="156"/>
      <c r="M151" s="157"/>
      <c r="N151" s="154"/>
      <c r="O151" s="156"/>
      <c r="P151" s="58"/>
      <c r="Q151" s="58"/>
    </row>
    <row r="152" spans="7:17" s="151" customFormat="1" x14ac:dyDescent="0.2">
      <c r="G152" s="154"/>
      <c r="H152" s="154"/>
      <c r="I152" s="154"/>
      <c r="J152" s="155"/>
      <c r="K152" s="156"/>
      <c r="M152" s="157"/>
      <c r="N152" s="154"/>
      <c r="O152" s="156"/>
      <c r="P152" s="58"/>
      <c r="Q152" s="58"/>
    </row>
    <row r="153" spans="7:17" s="151" customFormat="1" x14ac:dyDescent="0.2">
      <c r="G153" s="154"/>
      <c r="H153" s="154"/>
      <c r="I153" s="154"/>
      <c r="J153" s="155"/>
      <c r="K153" s="156"/>
      <c r="M153" s="157"/>
      <c r="N153" s="154"/>
      <c r="O153" s="156"/>
      <c r="P153" s="58"/>
      <c r="Q153" s="58"/>
    </row>
    <row r="154" spans="7:17" s="151" customFormat="1" x14ac:dyDescent="0.2">
      <c r="G154" s="154"/>
      <c r="H154" s="154"/>
      <c r="I154" s="154"/>
      <c r="J154" s="155"/>
      <c r="K154" s="156"/>
      <c r="M154" s="157"/>
      <c r="N154" s="154"/>
      <c r="O154" s="156"/>
      <c r="P154" s="58"/>
      <c r="Q154" s="58"/>
    </row>
    <row r="155" spans="7:17" s="151" customFormat="1" x14ac:dyDescent="0.2">
      <c r="G155" s="154"/>
      <c r="H155" s="154"/>
      <c r="I155" s="154"/>
      <c r="J155" s="155"/>
      <c r="K155" s="156"/>
      <c r="M155" s="157"/>
      <c r="N155" s="154"/>
      <c r="O155" s="156"/>
      <c r="P155" s="58"/>
      <c r="Q155" s="58"/>
    </row>
    <row r="156" spans="7:17" s="151" customFormat="1" x14ac:dyDescent="0.2">
      <c r="G156" s="154"/>
      <c r="H156" s="154"/>
      <c r="I156" s="154"/>
      <c r="J156" s="155"/>
      <c r="K156" s="156"/>
      <c r="M156" s="157"/>
      <c r="N156" s="154"/>
      <c r="O156" s="156"/>
      <c r="P156" s="58"/>
      <c r="Q156" s="58"/>
    </row>
    <row r="157" spans="7:17" s="151" customFormat="1" x14ac:dyDescent="0.2">
      <c r="G157" s="154"/>
      <c r="H157" s="154"/>
      <c r="I157" s="154"/>
      <c r="J157" s="155"/>
      <c r="K157" s="156"/>
      <c r="M157" s="157"/>
      <c r="N157" s="154"/>
      <c r="O157" s="156"/>
      <c r="P157" s="58"/>
      <c r="Q157" s="58"/>
    </row>
    <row r="158" spans="7:17" s="151" customFormat="1" x14ac:dyDescent="0.2">
      <c r="G158" s="154"/>
      <c r="H158" s="154"/>
      <c r="I158" s="154"/>
      <c r="J158" s="155"/>
      <c r="K158" s="156"/>
      <c r="M158" s="157"/>
      <c r="N158" s="154"/>
      <c r="O158" s="156"/>
      <c r="P158" s="58"/>
      <c r="Q158" s="58"/>
    </row>
    <row r="159" spans="7:17" s="151" customFormat="1" x14ac:dyDescent="0.2">
      <c r="G159" s="154"/>
      <c r="H159" s="154"/>
      <c r="I159" s="154"/>
      <c r="J159" s="155"/>
      <c r="K159" s="156"/>
      <c r="M159" s="157"/>
      <c r="N159" s="154"/>
      <c r="O159" s="156"/>
      <c r="P159" s="58"/>
      <c r="Q159" s="58"/>
    </row>
    <row r="160" spans="7:17" s="151" customFormat="1" x14ac:dyDescent="0.2">
      <c r="G160" s="154"/>
      <c r="H160" s="154"/>
      <c r="I160" s="154"/>
      <c r="J160" s="155"/>
      <c r="K160" s="156"/>
      <c r="M160" s="157"/>
      <c r="N160" s="154"/>
      <c r="O160" s="156"/>
      <c r="P160" s="58"/>
      <c r="Q160" s="58"/>
    </row>
    <row r="161" spans="7:17" s="151" customFormat="1" x14ac:dyDescent="0.2">
      <c r="G161" s="154"/>
      <c r="H161" s="154"/>
      <c r="I161" s="154"/>
      <c r="J161" s="155"/>
      <c r="K161" s="156"/>
      <c r="M161" s="157"/>
      <c r="N161" s="154"/>
      <c r="O161" s="156"/>
      <c r="P161" s="58"/>
      <c r="Q161" s="58"/>
    </row>
  </sheetData>
  <sheetProtection selectLockedCells="1" selectUnlockedCells="1"/>
  <mergeCells count="44">
    <mergeCell ref="R6:S7"/>
    <mergeCell ref="A50:F50"/>
    <mergeCell ref="A3:G11"/>
    <mergeCell ref="B22:F22"/>
    <mergeCell ref="B21:F21"/>
    <mergeCell ref="A12:F13"/>
    <mergeCell ref="O10:P11"/>
    <mergeCell ref="O3:P4"/>
    <mergeCell ref="B49:F49"/>
    <mergeCell ref="B48:F48"/>
    <mergeCell ref="B43:F43"/>
    <mergeCell ref="B44:F44"/>
    <mergeCell ref="B40:F40"/>
    <mergeCell ref="B38:F38"/>
    <mergeCell ref="B47:F47"/>
    <mergeCell ref="B45:F45"/>
    <mergeCell ref="B46:F46"/>
    <mergeCell ref="B39:F39"/>
    <mergeCell ref="B41:F41"/>
    <mergeCell ref="B42:F42"/>
    <mergeCell ref="B24:F24"/>
    <mergeCell ref="B25:F25"/>
    <mergeCell ref="B26:F26"/>
    <mergeCell ref="B28:F28"/>
    <mergeCell ref="B30:F30"/>
    <mergeCell ref="B29:F29"/>
    <mergeCell ref="B27:F27"/>
    <mergeCell ref="B31:F31"/>
    <mergeCell ref="B32:F32"/>
    <mergeCell ref="B33:F33"/>
    <mergeCell ref="B37:F37"/>
    <mergeCell ref="B35:F35"/>
    <mergeCell ref="B36:F36"/>
    <mergeCell ref="B34:F34"/>
    <mergeCell ref="M14:P15"/>
    <mergeCell ref="Q14:Q15"/>
    <mergeCell ref="B23:F23"/>
    <mergeCell ref="I14:L15"/>
    <mergeCell ref="I3:N4"/>
    <mergeCell ref="H3:H11"/>
    <mergeCell ref="G12:Q13"/>
    <mergeCell ref="O5:P7"/>
    <mergeCell ref="B18:F18"/>
    <mergeCell ref="I5:N11"/>
  </mergeCells>
  <phoneticPr fontId="0" type="noConversion"/>
  <printOptions horizontalCentered="1"/>
  <pageMargins left="0.25" right="0.25" top="0.4" bottom="0.5" header="0.25" footer="0"/>
  <pageSetup scale="73" fitToHeight="2" orientation="landscape" r:id="rId1"/>
  <headerFooter alignWithMargins="0">
    <oddHeader xml:space="preserve">&amp;LUSDA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Burden Estimate</vt:lpstr>
      <vt:lpstr>'Burden Estimate'!Print_Area</vt:lpstr>
      <vt:lpstr>'Burden Estimate'!Print_Titles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Dannette</cp:lastModifiedBy>
  <cp:lastPrinted>2015-01-16T19:58:04Z</cp:lastPrinted>
  <dcterms:created xsi:type="dcterms:W3CDTF">2000-01-10T18:54:20Z</dcterms:created>
  <dcterms:modified xsi:type="dcterms:W3CDTF">2021-10-14T19:54:46Z</dcterms:modified>
</cp:coreProperties>
</file>