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53712772-EBE9-4F10-8699-E13C66ECA3F2}"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8" i="1" l="1"/>
  <c r="I30" i="1"/>
  <c r="F30" i="1"/>
  <c r="F38" i="1"/>
  <c r="F39" i="1" l="1"/>
  <c r="K40" i="1"/>
  <c r="I39" i="1"/>
  <c r="I7" i="1"/>
  <c r="I40" i="1" l="1"/>
  <c r="E14" i="2" l="1"/>
  <c r="E15" i="2"/>
  <c r="E6" i="2"/>
  <c r="D23" i="2"/>
  <c r="D22" i="2"/>
  <c r="F22" i="2" s="1"/>
  <c r="H22" i="2" s="1"/>
  <c r="D21" i="2"/>
  <c r="F21" i="2" s="1"/>
  <c r="H21" i="2" s="1"/>
  <c r="D20" i="2"/>
  <c r="F20" i="2" s="1"/>
  <c r="H20" i="2" s="1"/>
  <c r="D19" i="2"/>
  <c r="F19" i="2" s="1"/>
  <c r="H19" i="2" s="1"/>
  <c r="D18" i="2"/>
  <c r="D15" i="2"/>
  <c r="F15" i="2" s="1"/>
  <c r="H15" i="2" s="1"/>
  <c r="D14" i="2"/>
  <c r="D12" i="2"/>
  <c r="F12" i="2" s="1"/>
  <c r="H12" i="2" s="1"/>
  <c r="D11" i="2"/>
  <c r="F11" i="2" s="1"/>
  <c r="H11" i="2" s="1"/>
  <c r="D10" i="2"/>
  <c r="F10" i="2" s="1"/>
  <c r="H10" i="2" s="1"/>
  <c r="D9" i="2"/>
  <c r="F9" i="2" s="1"/>
  <c r="H9" i="2" s="1"/>
  <c r="D8" i="2"/>
  <c r="F8" i="2" s="1"/>
  <c r="H8" i="2" s="1"/>
  <c r="D6" i="2"/>
  <c r="D5" i="2"/>
  <c r="F5" i="2" s="1"/>
  <c r="E14" i="1"/>
  <c r="D36" i="1"/>
  <c r="F36" i="1" s="1"/>
  <c r="D35" i="1"/>
  <c r="F35" i="1" s="1"/>
  <c r="H35" i="1" s="1"/>
  <c r="D34" i="1"/>
  <c r="F34" i="1" s="1"/>
  <c r="D29" i="1"/>
  <c r="F29" i="1" s="1"/>
  <c r="H29" i="1" s="1"/>
  <c r="D28" i="1"/>
  <c r="F28" i="1" s="1"/>
  <c r="H28" i="1" s="1"/>
  <c r="D27" i="1"/>
  <c r="D26" i="1"/>
  <c r="F26" i="1" s="1"/>
  <c r="H26" i="1" s="1"/>
  <c r="D24" i="1"/>
  <c r="F24" i="1" s="1"/>
  <c r="H24" i="1" s="1"/>
  <c r="D23" i="1"/>
  <c r="F23" i="1" s="1"/>
  <c r="H23" i="1" s="1"/>
  <c r="D22" i="1"/>
  <c r="F22" i="1" s="1"/>
  <c r="H22" i="1" s="1"/>
  <c r="D21" i="1"/>
  <c r="F21" i="1" s="1"/>
  <c r="H21" i="1" s="1"/>
  <c r="D20" i="1"/>
  <c r="F20" i="1" s="1"/>
  <c r="H20" i="1" s="1"/>
  <c r="D19" i="1"/>
  <c r="F19" i="1" s="1"/>
  <c r="H19" i="1" s="1"/>
  <c r="D18" i="1"/>
  <c r="F18" i="1" s="1"/>
  <c r="H18" i="1" s="1"/>
  <c r="D17" i="1"/>
  <c r="D16" i="1"/>
  <c r="F16" i="1" s="1"/>
  <c r="H16" i="1" s="1"/>
  <c r="D14" i="1"/>
  <c r="D33" i="1"/>
  <c r="F33" i="1" s="1"/>
  <c r="H33" i="1" s="1"/>
  <c r="D32" i="1"/>
  <c r="F32" i="1" s="1"/>
  <c r="D13" i="1"/>
  <c r="F13" i="1" s="1"/>
  <c r="H13" i="1" s="1"/>
  <c r="D12" i="1"/>
  <c r="F12" i="1" s="1"/>
  <c r="H12" i="1" s="1"/>
  <c r="D11" i="1"/>
  <c r="F11" i="1" s="1"/>
  <c r="H11" i="1" s="1"/>
  <c r="D10" i="1"/>
  <c r="F10" i="1" s="1"/>
  <c r="H10" i="1" s="1"/>
  <c r="D7" i="1"/>
  <c r="F7" i="1" s="1"/>
  <c r="H32" i="1" l="1"/>
  <c r="F17" i="1"/>
  <c r="H17" i="1" s="1"/>
  <c r="F14" i="1"/>
  <c r="H14" i="1" s="1"/>
  <c r="F14" i="2"/>
  <c r="H14" i="2" s="1"/>
  <c r="F6" i="2"/>
  <c r="H6" i="2" s="1"/>
  <c r="G7" i="1"/>
  <c r="H7" i="1"/>
  <c r="F27" i="1"/>
  <c r="H27" i="1" s="1"/>
  <c r="F18" i="2"/>
  <c r="H18" i="2" s="1"/>
  <c r="F23" i="2"/>
  <c r="H23" i="2" s="1"/>
  <c r="H5" i="2"/>
  <c r="G5" i="2"/>
  <c r="G22" i="2"/>
  <c r="I22" i="2" s="1"/>
  <c r="G21" i="2"/>
  <c r="I21" i="2" s="1"/>
  <c r="G20" i="2"/>
  <c r="I20" i="2" s="1"/>
  <c r="G19" i="2"/>
  <c r="I19" i="2" s="1"/>
  <c r="G18" i="2"/>
  <c r="G15" i="2"/>
  <c r="I15" i="2" s="1"/>
  <c r="G12" i="2"/>
  <c r="I12" i="2" s="1"/>
  <c r="G11" i="2"/>
  <c r="I11" i="2" s="1"/>
  <c r="G10" i="2"/>
  <c r="I10" i="2" s="1"/>
  <c r="G9" i="2"/>
  <c r="I9" i="2" s="1"/>
  <c r="G8" i="2"/>
  <c r="I8" i="2" s="1"/>
  <c r="G6" i="2"/>
  <c r="I6" i="2" s="1"/>
  <c r="G35" i="1"/>
  <c r="I35" i="1" s="1"/>
  <c r="H36" i="1"/>
  <c r="G36" i="1"/>
  <c r="H34" i="1"/>
  <c r="G34" i="1"/>
  <c r="G10" i="1"/>
  <c r="I10" i="1" s="1"/>
  <c r="G11" i="1"/>
  <c r="I11" i="1" s="1"/>
  <c r="G12" i="1"/>
  <c r="I12" i="1" s="1"/>
  <c r="G13" i="1"/>
  <c r="I13" i="1" s="1"/>
  <c r="G32" i="1"/>
  <c r="G33" i="1"/>
  <c r="I33" i="1" s="1"/>
  <c r="G16" i="1"/>
  <c r="I16" i="1" s="1"/>
  <c r="G18" i="1"/>
  <c r="I18" i="1" s="1"/>
  <c r="G19" i="1"/>
  <c r="I19" i="1" s="1"/>
  <c r="G20" i="1"/>
  <c r="I20" i="1" s="1"/>
  <c r="G21" i="1"/>
  <c r="I21" i="1" s="1"/>
  <c r="G22" i="1"/>
  <c r="I22" i="1" s="1"/>
  <c r="G23" i="1"/>
  <c r="I23" i="1" s="1"/>
  <c r="G24" i="1"/>
  <c r="I24" i="1" s="1"/>
  <c r="G26" i="1"/>
  <c r="I26" i="1" s="1"/>
  <c r="G28" i="1"/>
  <c r="I28" i="1" s="1"/>
  <c r="G29" i="1"/>
  <c r="I29" i="1" s="1"/>
  <c r="F24" i="2" l="1"/>
  <c r="G17" i="1"/>
  <c r="I32" i="1"/>
  <c r="I17" i="1"/>
  <c r="I36" i="1"/>
  <c r="G14" i="1"/>
  <c r="I14" i="1" s="1"/>
  <c r="I34" i="1"/>
  <c r="I5" i="2"/>
  <c r="G14" i="2"/>
  <c r="I14" i="2" s="1"/>
  <c r="G27" i="1"/>
  <c r="I27" i="1" s="1"/>
  <c r="G23" i="2"/>
  <c r="I23" i="2" s="1"/>
  <c r="I18" i="2"/>
  <c r="I24" i="2" l="1"/>
  <c r="K39" i="1"/>
  <c r="I41" i="1" l="1"/>
</calcChain>
</file>

<file path=xl/sharedStrings.xml><?xml version="1.0" encoding="utf-8"?>
<sst xmlns="http://schemas.openxmlformats.org/spreadsheetml/2006/main" count="113" uniqueCount="109">
  <si>
    <t>Burden item</t>
  </si>
  <si>
    <t>1. Applications</t>
  </si>
  <si>
    <t>N/A</t>
  </si>
  <si>
    <t xml:space="preserve">2. Surveys and studies </t>
  </si>
  <si>
    <t>3. Reporting Requirements</t>
  </si>
  <si>
    <t>B. Required Activities</t>
  </si>
  <si>
    <t>New</t>
  </si>
  <si>
    <t>Reconstructed</t>
  </si>
  <si>
    <t>Wastewater</t>
  </si>
  <si>
    <t>C. Write reports</t>
  </si>
  <si>
    <t xml:space="preserve">i. Notification of construction/reconstruction </t>
  </si>
  <si>
    <t>x. Semiannual summary report</t>
  </si>
  <si>
    <t>Subtotal for Reporting Requirements</t>
  </si>
  <si>
    <t>4. Recordkeeping requirements</t>
  </si>
  <si>
    <t>Subtotal for Recordkeeping Requirements</t>
  </si>
  <si>
    <t>Assumptions:</t>
  </si>
  <si>
    <t>See 3C</t>
  </si>
  <si>
    <t>Activity</t>
  </si>
  <si>
    <t>1. Required activities</t>
  </si>
  <si>
    <t>ii. Notification of actual startup</t>
  </si>
  <si>
    <t>iii. Notification of demonstration of CMS</t>
  </si>
  <si>
    <t>v. Notification of compliance status report</t>
  </si>
  <si>
    <t>3. Report review - on-going</t>
  </si>
  <si>
    <t>i. Semiannual summary report</t>
  </si>
  <si>
    <t>b. Without emissions averaging</t>
  </si>
  <si>
    <r>
      <t>a</t>
    </r>
    <r>
      <rPr>
        <sz val="10"/>
        <rFont val="Times New Roman"/>
        <family val="1"/>
      </rPr>
      <t xml:space="preserve">  We have assumed that the average number of respondents that will be subject to this rule will be 27.  There will be no new additional sources during the next three years of this ICR.</t>
    </r>
  </si>
  <si>
    <r>
      <t>f</t>
    </r>
    <r>
      <rPr>
        <sz val="10"/>
        <rFont val="Times New Roman"/>
        <family val="1"/>
      </rPr>
      <t xml:space="preserve">  We have assumed that each respondent will take 40 hours two times per year to complete the startup, shutdown, malfunction reports.</t>
    </r>
  </si>
  <si>
    <r>
      <t>h</t>
    </r>
    <r>
      <rPr>
        <sz val="10"/>
        <rFont val="Times New Roman"/>
        <family val="1"/>
      </rPr>
      <t xml:space="preserve">  We have assumed that 10 percent of respondents will each take 24 hours two times per year to complete the deviation report.</t>
    </r>
  </si>
  <si>
    <r>
      <t>j</t>
    </r>
    <r>
      <rPr>
        <sz val="10"/>
        <rFont val="Times New Roman"/>
        <family val="1"/>
      </rPr>
      <t xml:space="preserve">  We have assumed that ten percent of respondents will each take 20 hours two times per year to complete the emissions averaging report.</t>
    </r>
  </si>
  <si>
    <r>
      <t>k</t>
    </r>
    <r>
      <rPr>
        <sz val="10"/>
        <rFont val="Times New Roman"/>
        <family val="1"/>
      </rPr>
      <t xml:space="preserve">  We have assumed that it will take each respondent 1 hour 365 times per year to record the operating parameters for control devices.</t>
    </r>
  </si>
  <si>
    <r>
      <t>m</t>
    </r>
    <r>
      <rPr>
        <sz val="10"/>
        <rFont val="Times New Roman"/>
        <family val="1"/>
      </rPr>
      <t xml:space="preserve">  We have assumed that it will take each respondent 16 hours one time per year to record the calibration of CMS. 
</t>
    </r>
    <r>
      <rPr>
        <vertAlign val="superscript"/>
        <sz val="10"/>
        <color theme="1"/>
        <rFont val="Times New Roman"/>
        <family val="1"/>
      </rPr>
      <t/>
    </r>
  </si>
  <si>
    <r>
      <t>e</t>
    </r>
    <r>
      <rPr>
        <sz val="10"/>
        <rFont val="Times New Roman"/>
        <family val="1"/>
      </rPr>
      <t xml:space="preserve">  We have assumed that 50 percent of new facilities will submit a pre-compliance report.</t>
    </r>
  </si>
  <si>
    <t>(A)
Person hours per occurrence</t>
  </si>
  <si>
    <t>(B)
No. of occurrences per respondent per year</t>
  </si>
  <si>
    <t>(A)
EPA person hours per occurrence</t>
  </si>
  <si>
    <t>(B)
No. of occurrences per plant per year</t>
  </si>
  <si>
    <t>(E) 
Technical person-hours per year
(CxD)</t>
  </si>
  <si>
    <t>(E)
Technical person-hours per year
(CxD)</t>
  </si>
  <si>
    <t>A. Familiarization with Regulatory Requirements</t>
  </si>
  <si>
    <r>
      <t>j</t>
    </r>
    <r>
      <rPr>
        <sz val="10"/>
        <rFont val="Times New Roman"/>
        <family val="1"/>
      </rPr>
      <t xml:space="preserve">  We have assumed that each respondent will report actions on malfunction that are consistent.</t>
    </r>
  </si>
  <si>
    <t>iv. Initial notification of applicability</t>
  </si>
  <si>
    <r>
      <t>g</t>
    </r>
    <r>
      <rPr>
        <sz val="10"/>
        <rFont val="Times New Roman"/>
        <family val="1"/>
      </rPr>
      <t xml:space="preserve">  We have assumed that 90 percent of respondents will report no deviations.</t>
    </r>
  </si>
  <si>
    <r>
      <t>h</t>
    </r>
    <r>
      <rPr>
        <sz val="10"/>
        <rFont val="Times New Roman"/>
        <family val="1"/>
      </rPr>
      <t xml:space="preserve">  We have assumed that 10 percent of respondents will have to report deviations.</t>
    </r>
  </si>
  <si>
    <r>
      <t>l</t>
    </r>
    <r>
      <rPr>
        <sz val="10"/>
        <rFont val="Times New Roman"/>
        <family val="1"/>
      </rPr>
      <t xml:space="preserve">  We have assumed that 10 percent of respondents will submit the emission averaging report.</t>
    </r>
  </si>
  <si>
    <r>
      <t>i</t>
    </r>
    <r>
      <rPr>
        <sz val="10"/>
        <rFont val="Times New Roman"/>
        <family val="1"/>
      </rPr>
      <t xml:space="preserve">  We have assumed that each respondent will be required to submit the physical/operational changes three times per year over the next three-year period of this ICR.</t>
    </r>
  </si>
  <si>
    <t>A. Develop record system</t>
  </si>
  <si>
    <t>B. Train personnel</t>
  </si>
  <si>
    <t>F. LDAR</t>
  </si>
  <si>
    <r>
      <t>d</t>
    </r>
    <r>
      <rPr>
        <sz val="10"/>
        <rFont val="Times New Roman"/>
        <family val="1"/>
      </rPr>
      <t xml:space="preserve">  We have assumed that 20 percent of new respondents would have to repeat initial performance tests due to failure. Since there are no new respondents estimated, no one is assumed to conduct a repeat test.</t>
    </r>
  </si>
  <si>
    <r>
      <t>i</t>
    </r>
    <r>
      <rPr>
        <sz val="10"/>
        <rFont val="Times New Roman"/>
        <family val="1"/>
      </rPr>
      <t xml:space="preserve">  We have assumed that it will take each respondent 432 hours two times per year to complete the LDAR report.</t>
    </r>
  </si>
  <si>
    <r>
      <rPr>
        <vertAlign val="superscript"/>
        <sz val="10"/>
        <rFont val="Times New Roman"/>
        <family val="1"/>
      </rPr>
      <t xml:space="preserve">n  </t>
    </r>
    <r>
      <rPr>
        <sz val="10"/>
        <rFont val="Times New Roman"/>
        <family val="1"/>
      </rPr>
      <t>Totals have been rounded to 3 significant figures. Figures may not add exactly due to rounding.</t>
    </r>
  </si>
  <si>
    <r>
      <t>c</t>
    </r>
    <r>
      <rPr>
        <sz val="10"/>
        <rFont val="Times New Roman"/>
        <family val="1"/>
      </rPr>
      <t xml:space="preserve">  We have assumed that there will be no new or reconstructed facilities during the next three years of this ICR, and these one-time initial requirements do not apply.</t>
    </r>
  </si>
  <si>
    <r>
      <t>d</t>
    </r>
    <r>
      <rPr>
        <sz val="10"/>
        <rFont val="Times New Roman"/>
        <family val="1"/>
      </rPr>
      <t xml:space="preserve">  We have assumed that 20 percent of respondents would have to repeat performance tests due to failure.</t>
    </r>
    <r>
      <rPr>
        <vertAlign val="superscript"/>
        <sz val="10"/>
        <rFont val="Times New Roman"/>
        <family val="1"/>
      </rPr>
      <t xml:space="preserve"> </t>
    </r>
    <r>
      <rPr>
        <sz val="10"/>
        <rFont val="Times New Roman"/>
        <family val="1"/>
      </rPr>
      <t>Since there are no new respondents estimated, no one is assumed to conduct a repeat test.</t>
    </r>
  </si>
  <si>
    <r>
      <t>f</t>
    </r>
    <r>
      <rPr>
        <sz val="10"/>
        <rFont val="Times New Roman"/>
        <family val="1"/>
      </rPr>
      <t xml:space="preserve">  We have assumed that 10 percent of existing facilities will have to comply with emission averaging requirements; however, this is a one-time requirement; new facilities are not allowed to use emissions averaging. </t>
    </r>
  </si>
  <si>
    <r>
      <t>k</t>
    </r>
    <r>
      <rPr>
        <sz val="10"/>
        <rFont val="Times New Roman"/>
        <family val="1"/>
      </rPr>
      <t xml:space="preserve">  We have assumed that each respondent will have to comply with the LDAR report two times per year.</t>
    </r>
  </si>
  <si>
    <r>
      <rPr>
        <vertAlign val="superscript"/>
        <sz val="10"/>
        <rFont val="Times New Roman"/>
        <family val="1"/>
      </rPr>
      <t xml:space="preserve">m  </t>
    </r>
    <r>
      <rPr>
        <sz val="10"/>
        <rFont val="Times New Roman"/>
        <family val="1"/>
      </rPr>
      <t>Totals have been rounded to 3 significant figures. Figures may not add exactly due to rounding.</t>
    </r>
  </si>
  <si>
    <r>
      <t>l</t>
    </r>
    <r>
      <rPr>
        <sz val="10"/>
        <rFont val="Times New Roman"/>
        <family val="1"/>
      </rPr>
      <t xml:space="preserve">  We have assumed that it will take each respondent 2 hours 26 times per year to record the occurrence and duration of each malfunction.</t>
    </r>
  </si>
  <si>
    <t>(C)
Person hours per respondent per year
(AxB)</t>
  </si>
  <si>
    <t>(F) 
Management person hours per year
(Ex0.05)</t>
  </si>
  <si>
    <t>(G) 
Clerical person hours per year
(Ex0.1)</t>
  </si>
  <si>
    <t>(C)
EPA person hours per plant per year
(AxB)</t>
  </si>
  <si>
    <t>(F)
Management person hours per year
(Ex0.05)</t>
  </si>
  <si>
    <t>(G)
Clerical person hours per year
(Ex0.1)</t>
  </si>
  <si>
    <r>
      <t xml:space="preserve">(H)
Cost, $ </t>
    </r>
    <r>
      <rPr>
        <b/>
        <vertAlign val="superscript"/>
        <sz val="10"/>
        <rFont val="Times New Roman"/>
        <family val="1"/>
      </rPr>
      <t>b</t>
    </r>
  </si>
  <si>
    <r>
      <t xml:space="preserve">(D)
Plants per year </t>
    </r>
    <r>
      <rPr>
        <b/>
        <vertAlign val="superscript"/>
        <sz val="10"/>
        <rFont val="Times New Roman"/>
        <family val="1"/>
      </rPr>
      <t>a</t>
    </r>
  </si>
  <si>
    <r>
      <t xml:space="preserve">i. Initial performance tests </t>
    </r>
    <r>
      <rPr>
        <vertAlign val="superscript"/>
        <sz val="11"/>
        <rFont val="Times New Roman"/>
        <family val="1"/>
      </rPr>
      <t>c</t>
    </r>
  </si>
  <si>
    <r>
      <t xml:space="preserve">ii. Repeat performance test </t>
    </r>
    <r>
      <rPr>
        <vertAlign val="superscript"/>
        <sz val="11"/>
        <rFont val="Times New Roman"/>
        <family val="1"/>
      </rPr>
      <t>d</t>
    </r>
  </si>
  <si>
    <r>
      <t xml:space="preserve">2. Report review - one time </t>
    </r>
    <r>
      <rPr>
        <vertAlign val="superscript"/>
        <sz val="11"/>
        <rFont val="Times New Roman"/>
        <family val="1"/>
      </rPr>
      <t>c</t>
    </r>
  </si>
  <si>
    <r>
      <t xml:space="preserve">vi. Pre-compliance report </t>
    </r>
    <r>
      <rPr>
        <vertAlign val="superscript"/>
        <sz val="11"/>
        <rFont val="Times New Roman"/>
        <family val="1"/>
      </rPr>
      <t>e</t>
    </r>
  </si>
  <si>
    <r>
      <t xml:space="preserve">a. With emissions averaging </t>
    </r>
    <r>
      <rPr>
        <vertAlign val="superscript"/>
        <sz val="11"/>
        <rFont val="Times New Roman"/>
        <family val="1"/>
      </rPr>
      <t>f</t>
    </r>
  </si>
  <si>
    <r>
      <t xml:space="preserve">a. No deviations </t>
    </r>
    <r>
      <rPr>
        <vertAlign val="superscript"/>
        <sz val="11"/>
        <rFont val="Times New Roman"/>
        <family val="1"/>
      </rPr>
      <t>g</t>
    </r>
  </si>
  <si>
    <r>
      <t xml:space="preserve">b. Deviations </t>
    </r>
    <r>
      <rPr>
        <vertAlign val="superscript"/>
        <sz val="11"/>
        <rFont val="Times New Roman"/>
        <family val="1"/>
      </rPr>
      <t>h</t>
    </r>
  </si>
  <si>
    <r>
      <t xml:space="preserve">ii. Notification of physical or operational changes </t>
    </r>
    <r>
      <rPr>
        <vertAlign val="superscript"/>
        <sz val="11"/>
        <rFont val="Times New Roman"/>
        <family val="1"/>
      </rPr>
      <t>i</t>
    </r>
  </si>
  <si>
    <r>
      <t xml:space="preserve">iii. Malfunction </t>
    </r>
    <r>
      <rPr>
        <vertAlign val="superscript"/>
        <sz val="11"/>
        <rFont val="Times New Roman"/>
        <family val="1"/>
      </rPr>
      <t>j</t>
    </r>
  </si>
  <si>
    <r>
      <t xml:space="preserve">iv. Leak detection and repair (LDAR) report </t>
    </r>
    <r>
      <rPr>
        <vertAlign val="superscript"/>
        <sz val="11"/>
        <rFont val="Times New Roman"/>
        <family val="1"/>
      </rPr>
      <t>k</t>
    </r>
  </si>
  <si>
    <r>
      <t xml:space="preserve">v. Emissions averaging report </t>
    </r>
    <r>
      <rPr>
        <vertAlign val="superscript"/>
        <sz val="11"/>
        <rFont val="Times New Roman"/>
        <family val="1"/>
      </rPr>
      <t>l</t>
    </r>
  </si>
  <si>
    <r>
      <t xml:space="preserve">(D)
Respondents per year </t>
    </r>
    <r>
      <rPr>
        <b/>
        <vertAlign val="superscript"/>
        <sz val="10"/>
        <rFont val="Times New Roman"/>
        <family val="1"/>
      </rPr>
      <t>a</t>
    </r>
  </si>
  <si>
    <r>
      <t xml:space="preserve">(H) 
Total Cost per year, $ </t>
    </r>
    <r>
      <rPr>
        <b/>
        <vertAlign val="superscript"/>
        <sz val="10"/>
        <rFont val="Times New Roman"/>
        <family val="1"/>
      </rPr>
      <t>b</t>
    </r>
  </si>
  <si>
    <r>
      <t xml:space="preserve">i. Initial Performance Tests </t>
    </r>
    <r>
      <rPr>
        <vertAlign val="superscript"/>
        <sz val="11"/>
        <rFont val="Times New Roman"/>
        <family val="1"/>
      </rPr>
      <t>c</t>
    </r>
  </si>
  <si>
    <r>
      <t xml:space="preserve">ii. Quality control plan for CMS </t>
    </r>
    <r>
      <rPr>
        <vertAlign val="superscript"/>
        <sz val="11"/>
        <rFont val="Times New Roman"/>
        <family val="1"/>
      </rPr>
      <t>c</t>
    </r>
  </si>
  <si>
    <r>
      <t xml:space="preserve">iii. Repeat performance test </t>
    </r>
    <r>
      <rPr>
        <vertAlign val="superscript"/>
        <sz val="11"/>
        <rFont val="Times New Roman"/>
        <family val="1"/>
      </rPr>
      <t>d</t>
    </r>
  </si>
  <si>
    <r>
      <t xml:space="preserve">i. Notification of construction/reconstruction </t>
    </r>
    <r>
      <rPr>
        <vertAlign val="superscript"/>
        <sz val="11"/>
        <rFont val="Times New Roman"/>
        <family val="1"/>
      </rPr>
      <t>c</t>
    </r>
  </si>
  <si>
    <r>
      <t xml:space="preserve">ii. Notification of physical or operational changes </t>
    </r>
    <r>
      <rPr>
        <vertAlign val="superscript"/>
        <sz val="11"/>
        <rFont val="Times New Roman"/>
        <family val="1"/>
      </rPr>
      <t>c, e</t>
    </r>
  </si>
  <si>
    <r>
      <t xml:space="preserve">iii. Notification of actual startup </t>
    </r>
    <r>
      <rPr>
        <vertAlign val="superscript"/>
        <sz val="11"/>
        <rFont val="Times New Roman"/>
        <family val="1"/>
      </rPr>
      <t>c</t>
    </r>
  </si>
  <si>
    <r>
      <t xml:space="preserve">iv. Notification of initial performance test </t>
    </r>
    <r>
      <rPr>
        <vertAlign val="superscript"/>
        <sz val="11"/>
        <rFont val="Times New Roman"/>
        <family val="1"/>
      </rPr>
      <t>c</t>
    </r>
  </si>
  <si>
    <r>
      <t xml:space="preserve">v. Notification of applicability </t>
    </r>
    <r>
      <rPr>
        <vertAlign val="superscript"/>
        <sz val="11"/>
        <rFont val="Times New Roman"/>
        <family val="1"/>
      </rPr>
      <t>c</t>
    </r>
  </si>
  <si>
    <r>
      <t xml:space="preserve">vi. Notification of demonstration of CMS </t>
    </r>
    <r>
      <rPr>
        <vertAlign val="superscript"/>
        <sz val="11"/>
        <rFont val="Times New Roman"/>
        <family val="1"/>
      </rPr>
      <t>c</t>
    </r>
  </si>
  <si>
    <r>
      <t xml:space="preserve">vii. Notification of compliance status </t>
    </r>
    <r>
      <rPr>
        <vertAlign val="superscript"/>
        <sz val="11"/>
        <rFont val="Times New Roman"/>
        <family val="1"/>
      </rPr>
      <t>c</t>
    </r>
  </si>
  <si>
    <r>
      <t xml:space="preserve">viii. Pre-compliance report (with and without emission averaging implementation plan) </t>
    </r>
    <r>
      <rPr>
        <vertAlign val="superscript"/>
        <sz val="11"/>
        <rFont val="Times New Roman"/>
        <family val="1"/>
      </rPr>
      <t>c</t>
    </r>
  </si>
  <si>
    <r>
      <t xml:space="preserve">ix. Malfunction report </t>
    </r>
    <r>
      <rPr>
        <vertAlign val="superscript"/>
        <sz val="11"/>
        <rFont val="Times New Roman"/>
        <family val="1"/>
      </rPr>
      <t>f</t>
    </r>
  </si>
  <si>
    <r>
      <t xml:space="preserve">xi. Leak detection and repair (LDAR) report </t>
    </r>
    <r>
      <rPr>
        <vertAlign val="superscript"/>
        <sz val="11"/>
        <rFont val="Times New Roman"/>
        <family val="1"/>
      </rPr>
      <t>i</t>
    </r>
  </si>
  <si>
    <r>
      <t xml:space="preserve">xii. Emissions averaging report </t>
    </r>
    <r>
      <rPr>
        <vertAlign val="superscript"/>
        <sz val="11"/>
        <rFont val="Times New Roman"/>
        <family val="1"/>
      </rPr>
      <t>j</t>
    </r>
  </si>
  <si>
    <r>
      <t xml:space="preserve">C. Records for operating parameters for control devices </t>
    </r>
    <r>
      <rPr>
        <vertAlign val="superscript"/>
        <sz val="11"/>
        <rFont val="Times New Roman"/>
        <family val="1"/>
      </rPr>
      <t>k</t>
    </r>
  </si>
  <si>
    <r>
      <t xml:space="preserve">D. Records of malfunctions </t>
    </r>
    <r>
      <rPr>
        <vertAlign val="superscript"/>
        <sz val="11"/>
        <rFont val="Times New Roman"/>
        <family val="1"/>
      </rPr>
      <t>l</t>
    </r>
  </si>
  <si>
    <r>
      <t xml:space="preserve">E. Calibration of CMS </t>
    </r>
    <r>
      <rPr>
        <vertAlign val="superscript"/>
        <sz val="11"/>
        <rFont val="Times New Roman"/>
        <family val="1"/>
      </rPr>
      <t>m</t>
    </r>
  </si>
  <si>
    <r>
      <t xml:space="preserve">TOTAL LABOR BURDEN AND COST (rounded) </t>
    </r>
    <r>
      <rPr>
        <b/>
        <vertAlign val="superscript"/>
        <sz val="10"/>
        <rFont val="Times New Roman"/>
        <family val="1"/>
      </rPr>
      <t>n</t>
    </r>
  </si>
  <si>
    <r>
      <t xml:space="preserve">TOTAL CAPITAL AND O&amp;M COST (rounded) </t>
    </r>
    <r>
      <rPr>
        <b/>
        <vertAlign val="superscript"/>
        <sz val="10"/>
        <rFont val="Times New Roman"/>
        <family val="1"/>
      </rPr>
      <t>n</t>
    </r>
  </si>
  <si>
    <r>
      <t xml:space="preserve">GRAND TOTAL (rounded) </t>
    </r>
    <r>
      <rPr>
        <b/>
        <vertAlign val="superscript"/>
        <sz val="10"/>
        <rFont val="Times New Roman"/>
        <family val="1"/>
      </rPr>
      <t>n</t>
    </r>
  </si>
  <si>
    <r>
      <t>g</t>
    </r>
    <r>
      <rPr>
        <sz val="10"/>
        <rFont val="Times New Roman"/>
        <family val="1"/>
      </rPr>
      <t xml:space="preserve">  We have assumed that 90 percent of respondents will each take eight hours two times per year to complete the no deviation report.</t>
    </r>
  </si>
  <si>
    <r>
      <t xml:space="preserve">Table 1: Annual Respondent Burden and Cost </t>
    </r>
    <r>
      <rPr>
        <b/>
        <sz val="12"/>
        <color theme="1"/>
        <rFont val="Times New Roman"/>
        <family val="1"/>
      </rPr>
      <t>– NESHAP for Pharmaceuticals Production (40 CFR Part 63, Subpart GGG) (Renewal)</t>
    </r>
  </si>
  <si>
    <r>
      <t xml:space="preserve">Table 2: Average Annual EPA Burden and Cost – </t>
    </r>
    <r>
      <rPr>
        <b/>
        <sz val="12"/>
        <color theme="1"/>
        <rFont val="Times New Roman"/>
        <family val="1"/>
      </rPr>
      <t>NESHAP for Pharmaceuticals Production (40 CFR Part 63, Subpart GGG) (Renewal</t>
    </r>
    <r>
      <rPr>
        <b/>
        <sz val="12"/>
        <color rgb="FF000000"/>
        <rFont val="Times New Roman"/>
        <family val="1"/>
      </rPr>
      <t>)</t>
    </r>
  </si>
  <si>
    <r>
      <t>b</t>
    </r>
    <r>
      <rPr>
        <sz val="10"/>
        <rFont val="Times New Roman"/>
        <family val="1"/>
      </rPr>
      <t xml:space="preserve">  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</si>
  <si>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b</t>
    </r>
    <r>
      <rPr>
        <sz val="10"/>
        <rFont val="Times New Roman"/>
        <family val="1"/>
      </rPr>
      <t xml:space="preserve">  This cost is based on the following hourly labor rates times a 1.6 benefits multiplication factor to account for government overhead expenses: $68.37 for Managerial, $50.72 for Technical and $27.46 Clerical.  These rates are from the Office of Personnel Management (OPM) 2020 General Schedule which excludes locality rates of pay.</t>
    </r>
  </si>
  <si>
    <r>
      <t>a</t>
    </r>
    <r>
      <rPr>
        <sz val="10"/>
        <rFont val="Times New Roman"/>
        <family val="1"/>
      </rPr>
      <t xml:space="preserve">  We have assumed that the annual average number of respondents that will be subject to this rule will be 27.  There will be no new additional sources during the next three years of this ICR.</t>
    </r>
  </si>
  <si>
    <r>
      <t>c</t>
    </r>
    <r>
      <rPr>
        <sz val="10"/>
        <rFont val="Times New Roman"/>
        <family val="1"/>
      </rPr>
      <t xml:space="preserve">  We have assumed that there will be no new or reconstructed facilities during the next three years of this ICR, and these one-time initial requirements do not apply; however, the ICR estimates that all existing sources will have changes in their operations</t>
    </r>
    <r>
      <rPr>
        <vertAlign val="superscript"/>
        <sz val="10"/>
        <rFont val="Times New Roman"/>
        <family val="1"/>
      </rPr>
      <t>.</t>
    </r>
  </si>
  <si>
    <t>Hrs/Respondent</t>
  </si>
  <si>
    <t>Hrs/Response</t>
  </si>
  <si>
    <r>
      <t>e</t>
    </r>
    <r>
      <rPr>
        <sz val="10"/>
        <rFont val="Times New Roman"/>
        <family val="1"/>
      </rPr>
      <t xml:space="preserve">  We have assumed that each source will require an average of three processing changes each year over the next three years of this ICR.</t>
    </r>
  </si>
  <si>
    <r>
      <t xml:space="preserve">TOTAL (rounded) </t>
    </r>
    <r>
      <rPr>
        <b/>
        <vertAlign val="superscript"/>
        <sz val="11"/>
        <rFont val="Times New Roman"/>
        <family val="1"/>
      </rPr>
      <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</si>
</sst>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0.0"/>
  </numFmts>
  <fonts count="17" x14ac:knownFonts="1">
    <font>
      <sz val="11"/>
      <color theme="1"/>
      <name val="Calibri"/>
      <family val="2"/>
      <scheme val="minor"/>
    </font>
    <font>
      <vertAlign val="superscript"/>
      <sz val="10"/>
      <color theme="1"/>
      <name val="Times New Roman"/>
      <family val="1"/>
    </font>
    <font>
      <sz val="11"/>
      <name val="Calibri"/>
      <family val="2"/>
      <scheme val="minor"/>
    </font>
    <font>
      <b/>
      <sz val="10"/>
      <name val="Times New Roman"/>
      <family val="1"/>
    </font>
    <font>
      <vertAlign val="superscript"/>
      <sz val="12"/>
      <name val="Times New Roman"/>
      <family val="1"/>
    </font>
    <font>
      <sz val="10"/>
      <name val="Times New Roman"/>
      <family val="1"/>
    </font>
    <font>
      <vertAlign val="superscript"/>
      <sz val="10"/>
      <name val="Times New Roman"/>
      <family val="1"/>
    </font>
    <font>
      <sz val="11"/>
      <name val="Times New Roman"/>
      <family val="1"/>
    </font>
    <font>
      <b/>
      <sz val="11"/>
      <name val="Times New Roman"/>
      <family val="1"/>
    </font>
    <font>
      <b/>
      <vertAlign val="superscript"/>
      <sz val="11"/>
      <name val="Times New Roman"/>
      <family val="1"/>
    </font>
    <font>
      <vertAlign val="superscript"/>
      <sz val="11"/>
      <name val="Times New Roman"/>
      <family val="1"/>
    </font>
    <font>
      <b/>
      <vertAlign val="superscript"/>
      <sz val="10"/>
      <name val="Times New Roman"/>
      <family val="1"/>
    </font>
    <font>
      <sz val="11"/>
      <color rgb="FFFF0000"/>
      <name val="Times New Roman"/>
      <family val="1"/>
    </font>
    <font>
      <b/>
      <i/>
      <sz val="11"/>
      <name val="Times New Roman"/>
      <family val="1"/>
    </font>
    <font>
      <b/>
      <sz val="12"/>
      <color theme="1"/>
      <name val="Times New Roman"/>
      <family val="1"/>
    </font>
    <font>
      <b/>
      <sz val="12"/>
      <color rgb="FF000000"/>
      <name val="Times New Roman"/>
      <family val="1"/>
    </font>
    <font>
      <sz val="11"/>
      <color rgb="FFFF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2" fillId="0" borderId="0" xfId="0" applyFont="1" applyFill="1"/>
    <xf numFmtId="164" fontId="2" fillId="0" borderId="0" xfId="0" applyNumberFormat="1" applyFont="1" applyFill="1"/>
    <xf numFmtId="0" fontId="2" fillId="0" borderId="0" xfId="0" applyFont="1" applyFill="1" applyAlignment="1">
      <alignment wrapText="1"/>
    </xf>
    <xf numFmtId="9" fontId="2" fillId="0" borderId="0" xfId="0" applyNumberFormat="1" applyFont="1" applyFill="1"/>
    <xf numFmtId="2" fontId="2" fillId="0" borderId="0" xfId="0" applyNumberFormat="1" applyFont="1" applyFill="1"/>
    <xf numFmtId="0" fontId="3" fillId="0" borderId="0" xfId="0" applyFont="1" applyFill="1"/>
    <xf numFmtId="0" fontId="2" fillId="0" borderId="0" xfId="0" applyFont="1"/>
    <xf numFmtId="9" fontId="2" fillId="0" borderId="0" xfId="0" applyNumberFormat="1" applyFont="1"/>
    <xf numFmtId="0" fontId="3" fillId="0" borderId="0" xfId="0" applyFont="1"/>
    <xf numFmtId="0" fontId="7" fillId="0" borderId="0" xfId="0" applyFont="1" applyFill="1"/>
    <xf numFmtId="164" fontId="7" fillId="0" borderId="0" xfId="0" applyNumberFormat="1" applyFont="1" applyFill="1"/>
    <xf numFmtId="0" fontId="8" fillId="0" borderId="1" xfId="0" applyFont="1" applyFill="1" applyBorder="1" applyAlignment="1">
      <alignment horizontal="center" vertical="center" wrapText="1"/>
    </xf>
    <xf numFmtId="0" fontId="7" fillId="0" borderId="1" xfId="0" applyFont="1" applyFill="1" applyBorder="1"/>
    <xf numFmtId="164" fontId="7" fillId="0" borderId="1" xfId="0" applyNumberFormat="1" applyFont="1" applyFill="1" applyBorder="1"/>
    <xf numFmtId="0" fontId="7" fillId="0" borderId="1" xfId="0" applyFont="1" applyFill="1" applyBorder="1" applyAlignment="1">
      <alignment horizontal="left" indent="2"/>
    </xf>
    <xf numFmtId="0" fontId="7" fillId="0" borderId="1" xfId="0" applyFont="1" applyFill="1" applyBorder="1" applyAlignment="1">
      <alignment horizontal="left" indent="3"/>
    </xf>
    <xf numFmtId="0" fontId="7" fillId="0" borderId="1" xfId="0" applyFont="1" applyFill="1" applyBorder="1" applyAlignment="1">
      <alignment horizontal="left"/>
    </xf>
    <xf numFmtId="165" fontId="8" fillId="0" borderId="1" xfId="0" applyNumberFormat="1" applyFont="1" applyFill="1" applyBorder="1"/>
    <xf numFmtId="0" fontId="7" fillId="0" borderId="0" xfId="0" applyFont="1"/>
    <xf numFmtId="0" fontId="8" fillId="0" borderId="1" xfId="0" applyFont="1" applyBorder="1" applyAlignment="1">
      <alignment horizontal="center" vertical="center" wrapText="1"/>
    </xf>
    <xf numFmtId="0" fontId="7" fillId="0" borderId="1" xfId="0" applyFont="1" applyBorder="1"/>
    <xf numFmtId="0" fontId="7" fillId="0" borderId="1" xfId="0" applyFont="1" applyBorder="1" applyAlignment="1">
      <alignment horizontal="left" indent="2"/>
    </xf>
    <xf numFmtId="0" fontId="7" fillId="0" borderId="1" xfId="0" applyFont="1" applyBorder="1" applyAlignment="1">
      <alignment horizontal="left" indent="3"/>
    </xf>
    <xf numFmtId="164" fontId="7" fillId="0" borderId="1" xfId="0" applyNumberFormat="1" applyFont="1" applyBorder="1"/>
    <xf numFmtId="165" fontId="8" fillId="0" borderId="1" xfId="0" applyNumberFormat="1" applyFont="1" applyBorder="1"/>
    <xf numFmtId="46" fontId="7" fillId="0" borderId="0" xfId="0" quotePrefix="1" applyNumberFormat="1" applyFont="1" applyFill="1" applyAlignment="1">
      <alignment horizontal="right"/>
    </xf>
    <xf numFmtId="0" fontId="8" fillId="0" borderId="1" xfId="0" applyFont="1" applyFill="1" applyBorder="1" applyAlignment="1">
      <alignment horizontal="left"/>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65" fontId="7" fillId="0" borderId="1" xfId="0" applyNumberFormat="1" applyFont="1" applyFill="1" applyBorder="1"/>
    <xf numFmtId="0" fontId="2" fillId="0" borderId="0" xfId="0" applyFont="1" applyBorder="1"/>
    <xf numFmtId="0" fontId="7" fillId="0" borderId="0" xfId="0" applyFont="1" applyFill="1" applyBorder="1" applyAlignment="1">
      <alignment horizontal="left" indent="3"/>
    </xf>
    <xf numFmtId="0" fontId="12" fillId="0" borderId="0" xfId="0" applyFont="1" applyFill="1" applyBorder="1" applyAlignment="1">
      <alignment horizontal="left" indent="3"/>
    </xf>
    <xf numFmtId="0" fontId="7" fillId="0" borderId="0" xfId="0" applyFont="1" applyFill="1" applyBorder="1" applyAlignment="1">
      <alignment horizontal="left" indent="2"/>
    </xf>
    <xf numFmtId="0" fontId="4" fillId="0" borderId="0" xfId="0" applyFont="1" applyAlignment="1">
      <alignment horizontal="left" wrapText="1"/>
    </xf>
    <xf numFmtId="0" fontId="6" fillId="0" borderId="0" xfId="0" applyFont="1" applyAlignment="1">
      <alignment horizontal="left" wrapText="1"/>
    </xf>
    <xf numFmtId="165" fontId="7" fillId="0" borderId="1" xfId="0" applyNumberFormat="1" applyFont="1" applyBorder="1"/>
    <xf numFmtId="0" fontId="7" fillId="0" borderId="1" xfId="0" applyFont="1" applyFill="1" applyBorder="1" applyAlignment="1">
      <alignment horizontal="center"/>
    </xf>
    <xf numFmtId="3" fontId="7" fillId="0" borderId="1" xfId="0" applyNumberFormat="1" applyFont="1" applyFill="1" applyBorder="1" applyAlignment="1">
      <alignment horizontal="center"/>
    </xf>
    <xf numFmtId="1" fontId="7" fillId="0" borderId="1" xfId="0" applyNumberFormat="1" applyFont="1" applyFill="1" applyBorder="1" applyAlignment="1">
      <alignment horizontal="center"/>
    </xf>
    <xf numFmtId="166" fontId="7" fillId="0" borderId="1" xfId="0" applyNumberFormat="1" applyFont="1" applyFill="1" applyBorder="1" applyAlignment="1">
      <alignment horizontal="center"/>
    </xf>
    <xf numFmtId="0" fontId="7" fillId="0" borderId="1" xfId="0" applyFont="1" applyBorder="1" applyAlignment="1">
      <alignment horizontal="center"/>
    </xf>
    <xf numFmtId="0" fontId="7" fillId="0" borderId="1" xfId="0" applyFont="1" applyFill="1" applyBorder="1" applyAlignment="1">
      <alignment horizontal="left" indent="1"/>
    </xf>
    <xf numFmtId="0" fontId="13" fillId="0" borderId="1" xfId="0" applyFont="1" applyFill="1" applyBorder="1" applyAlignment="1">
      <alignment horizontal="left"/>
    </xf>
    <xf numFmtId="0" fontId="8" fillId="0" borderId="1" xfId="0" applyFont="1" applyFill="1" applyBorder="1"/>
    <xf numFmtId="0" fontId="8" fillId="0" borderId="1" xfId="0" applyFont="1" applyFill="1" applyBorder="1" applyAlignment="1">
      <alignment horizontal="center"/>
    </xf>
    <xf numFmtId="0" fontId="7" fillId="0" borderId="1" xfId="0" applyFont="1" applyFill="1" applyBorder="1" applyAlignment="1">
      <alignment horizontal="left" wrapText="1" indent="2"/>
    </xf>
    <xf numFmtId="165" fontId="13" fillId="0" borderId="1" xfId="0" applyNumberFormat="1" applyFont="1" applyFill="1" applyBorder="1"/>
    <xf numFmtId="0" fontId="3" fillId="0" borderId="1" xfId="0" applyFont="1" applyBorder="1" applyAlignment="1"/>
    <xf numFmtId="0" fontId="3" fillId="0" borderId="1" xfId="0" applyFont="1" applyFill="1" applyBorder="1" applyAlignment="1">
      <alignment horizontal="left"/>
    </xf>
    <xf numFmtId="0" fontId="5" fillId="0" borderId="0" xfId="0" applyFont="1" applyAlignment="1">
      <alignment vertical="top"/>
    </xf>
    <xf numFmtId="0" fontId="6" fillId="0" borderId="0" xfId="0" applyFont="1" applyAlignment="1"/>
    <xf numFmtId="0" fontId="4" fillId="0" borderId="0" xfId="0" applyFont="1" applyAlignment="1"/>
    <xf numFmtId="0" fontId="4" fillId="0" borderId="0" xfId="0" applyFont="1" applyFill="1" applyAlignment="1">
      <alignment horizontal="left"/>
    </xf>
    <xf numFmtId="0" fontId="4" fillId="0" borderId="0" xfId="0" applyFont="1" applyFill="1" applyAlignment="1"/>
    <xf numFmtId="0" fontId="2" fillId="0" borderId="0" xfId="0" applyFont="1" applyFill="1" applyAlignment="1"/>
    <xf numFmtId="164" fontId="2" fillId="0" borderId="0" xfId="0" applyNumberFormat="1" applyFont="1" applyFill="1" applyAlignment="1"/>
    <xf numFmtId="0" fontId="6" fillId="0" borderId="0" xfId="0" applyFont="1" applyFill="1" applyAlignment="1"/>
    <xf numFmtId="0" fontId="15" fillId="0" borderId="0" xfId="0" applyFont="1" applyAlignment="1"/>
    <xf numFmtId="0" fontId="16" fillId="0" borderId="0" xfId="0" applyFont="1"/>
    <xf numFmtId="1" fontId="16" fillId="0" borderId="0" xfId="0" applyNumberFormat="1" applyFont="1"/>
    <xf numFmtId="3" fontId="13" fillId="0" borderId="1" xfId="0" applyNumberFormat="1" applyFont="1" applyFill="1" applyBorder="1" applyAlignment="1">
      <alignment horizontal="center"/>
    </xf>
    <xf numFmtId="3" fontId="8" fillId="0" borderId="1" xfId="0" applyNumberFormat="1" applyFont="1" applyFill="1" applyBorder="1" applyAlignment="1">
      <alignment horizontal="center"/>
    </xf>
    <xf numFmtId="0" fontId="6" fillId="0" borderId="0" xfId="0" applyFont="1" applyFill="1" applyAlignment="1">
      <alignment horizontal="left"/>
    </xf>
    <xf numFmtId="0" fontId="4" fillId="0" borderId="0" xfId="0" applyFont="1" applyFill="1" applyAlignment="1">
      <alignment horizontal="left" wrapText="1"/>
    </xf>
    <xf numFmtId="0" fontId="6" fillId="0" borderId="0" xfId="0" applyFont="1" applyFill="1" applyAlignment="1">
      <alignment horizontal="left" wrapText="1"/>
    </xf>
    <xf numFmtId="0" fontId="6" fillId="0" borderId="0" xfId="0" applyFont="1" applyAlignment="1">
      <alignment horizontal="left" wrapText="1"/>
    </xf>
    <xf numFmtId="3" fontId="8" fillId="0" borderId="1" xfId="0" applyNumberFormat="1" applyFont="1" applyBorder="1" applyAlignment="1">
      <alignment horizontal="center"/>
    </xf>
    <xf numFmtId="0" fontId="4"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tabSelected="1" zoomScaleNormal="100" workbookViewId="0">
      <selection activeCell="A44" sqref="A44"/>
    </sheetView>
  </sheetViews>
  <sheetFormatPr defaultColWidth="9.1796875" defaultRowHeight="14.5" x14ac:dyDescent="0.35"/>
  <cols>
    <col min="1" max="1" width="56" style="1" bestFit="1" customWidth="1"/>
    <col min="2" max="2" width="9.7265625" style="1" customWidth="1"/>
    <col min="3" max="3" width="10.81640625" style="1" customWidth="1"/>
    <col min="4" max="4" width="10" style="1" customWidth="1"/>
    <col min="5" max="5" width="11.26953125" style="1" customWidth="1"/>
    <col min="6" max="6" width="9.1796875" style="1"/>
    <col min="7" max="7" width="13.453125" style="1" customWidth="1"/>
    <col min="8" max="8" width="9.1796875" style="1"/>
    <col min="9" max="9" width="15.1796875" style="2" customWidth="1"/>
    <col min="10" max="10" width="9.26953125" style="1" bestFit="1" customWidth="1"/>
    <col min="11" max="11" width="12.7265625" style="1" bestFit="1" customWidth="1"/>
    <col min="12" max="16384" width="9.1796875" style="1"/>
  </cols>
  <sheetData>
    <row r="1" spans="1:15" ht="15.5" x14ac:dyDescent="0.35">
      <c r="A1" s="61" t="s">
        <v>99</v>
      </c>
    </row>
    <row r="2" spans="1:15" x14ac:dyDescent="0.35">
      <c r="A2" s="10"/>
      <c r="B2" s="10"/>
      <c r="C2" s="10"/>
      <c r="D2" s="10"/>
      <c r="E2" s="10"/>
      <c r="F2" s="10">
        <v>121.46</v>
      </c>
      <c r="G2" s="10">
        <v>148.44999999999999</v>
      </c>
      <c r="H2" s="10">
        <v>60.23</v>
      </c>
      <c r="I2" s="11"/>
      <c r="K2"/>
      <c r="L2"/>
      <c r="M2"/>
      <c r="N2"/>
      <c r="O2"/>
    </row>
    <row r="3" spans="1:15" s="3" customFormat="1" ht="78" x14ac:dyDescent="0.35">
      <c r="A3" s="12" t="s">
        <v>0</v>
      </c>
      <c r="B3" s="28" t="s">
        <v>32</v>
      </c>
      <c r="C3" s="28" t="s">
        <v>33</v>
      </c>
      <c r="D3" s="28" t="s">
        <v>57</v>
      </c>
      <c r="E3" s="28" t="s">
        <v>76</v>
      </c>
      <c r="F3" s="28" t="s">
        <v>36</v>
      </c>
      <c r="G3" s="28" t="s">
        <v>58</v>
      </c>
      <c r="H3" s="28" t="s">
        <v>59</v>
      </c>
      <c r="I3" s="29" t="s">
        <v>77</v>
      </c>
      <c r="K3"/>
      <c r="L3"/>
      <c r="M3"/>
      <c r="N3"/>
      <c r="O3"/>
    </row>
    <row r="4" spans="1:15" x14ac:dyDescent="0.35">
      <c r="A4" s="13" t="s">
        <v>1</v>
      </c>
      <c r="B4" s="13" t="s">
        <v>2</v>
      </c>
      <c r="C4" s="13"/>
      <c r="D4" s="13"/>
      <c r="E4" s="13"/>
      <c r="F4" s="13"/>
      <c r="G4" s="13"/>
      <c r="H4" s="13"/>
      <c r="I4" s="14"/>
      <c r="K4"/>
      <c r="L4"/>
      <c r="M4"/>
      <c r="N4"/>
      <c r="O4"/>
    </row>
    <row r="5" spans="1:15" x14ac:dyDescent="0.35">
      <c r="A5" s="13" t="s">
        <v>3</v>
      </c>
      <c r="B5" s="13" t="s">
        <v>2</v>
      </c>
      <c r="C5" s="13"/>
      <c r="D5" s="13"/>
      <c r="E5" s="13"/>
      <c r="F5" s="13"/>
      <c r="G5" s="13"/>
      <c r="H5" s="13"/>
      <c r="I5" s="14"/>
      <c r="K5"/>
      <c r="L5"/>
      <c r="M5"/>
      <c r="N5"/>
      <c r="O5"/>
    </row>
    <row r="6" spans="1:15" x14ac:dyDescent="0.35">
      <c r="A6" s="13" t="s">
        <v>4</v>
      </c>
      <c r="B6" s="40"/>
      <c r="C6" s="40"/>
      <c r="D6" s="40"/>
      <c r="E6" s="40"/>
      <c r="F6" s="40"/>
      <c r="G6" s="40"/>
      <c r="H6" s="40"/>
      <c r="I6" s="14"/>
      <c r="K6"/>
      <c r="L6"/>
      <c r="M6"/>
      <c r="N6"/>
      <c r="O6"/>
    </row>
    <row r="7" spans="1:15" x14ac:dyDescent="0.35">
      <c r="A7" s="45" t="s">
        <v>38</v>
      </c>
      <c r="B7" s="40">
        <v>1</v>
      </c>
      <c r="C7" s="40">
        <v>1</v>
      </c>
      <c r="D7" s="40">
        <f>B7*C7</f>
        <v>1</v>
      </c>
      <c r="E7" s="40">
        <v>27</v>
      </c>
      <c r="F7" s="40">
        <f>D7*E7</f>
        <v>27</v>
      </c>
      <c r="G7" s="40">
        <f>F7*0.05</f>
        <v>1.35</v>
      </c>
      <c r="H7" s="40">
        <f>F7*0.1</f>
        <v>2.7</v>
      </c>
      <c r="I7" s="14">
        <f>F7*F$2+G7*G$2+H7*H$2</f>
        <v>3642.4484999999995</v>
      </c>
      <c r="K7"/>
      <c r="L7"/>
      <c r="M7"/>
      <c r="N7"/>
      <c r="O7"/>
    </row>
    <row r="8" spans="1:15" x14ac:dyDescent="0.35">
      <c r="A8" s="45" t="s">
        <v>5</v>
      </c>
      <c r="B8" s="40"/>
      <c r="C8" s="40"/>
      <c r="D8" s="40"/>
      <c r="E8" s="40"/>
      <c r="F8" s="40"/>
      <c r="G8" s="40"/>
      <c r="H8" s="40"/>
      <c r="I8" s="32"/>
      <c r="K8"/>
      <c r="L8"/>
      <c r="M8"/>
      <c r="N8"/>
      <c r="O8"/>
    </row>
    <row r="9" spans="1:15" ht="16.5" x14ac:dyDescent="0.35">
      <c r="A9" s="15" t="s">
        <v>78</v>
      </c>
      <c r="B9" s="40"/>
      <c r="C9" s="40"/>
      <c r="D9" s="40"/>
      <c r="E9" s="40"/>
      <c r="F9" s="40"/>
      <c r="G9" s="40"/>
      <c r="H9" s="40"/>
      <c r="I9" s="32"/>
      <c r="K9"/>
      <c r="L9"/>
      <c r="M9"/>
      <c r="N9"/>
      <c r="O9"/>
    </row>
    <row r="10" spans="1:15" x14ac:dyDescent="0.35">
      <c r="A10" s="16" t="s">
        <v>6</v>
      </c>
      <c r="B10" s="40">
        <v>480</v>
      </c>
      <c r="C10" s="40">
        <v>1</v>
      </c>
      <c r="D10" s="40">
        <f t="shared" ref="D10:D36" si="0">B10*C10</f>
        <v>480</v>
      </c>
      <c r="E10" s="40">
        <v>0</v>
      </c>
      <c r="F10" s="40">
        <f t="shared" ref="F10:F36" si="1">D10*E10</f>
        <v>0</v>
      </c>
      <c r="G10" s="40">
        <f t="shared" ref="G10:G36" si="2">F10*0.05</f>
        <v>0</v>
      </c>
      <c r="H10" s="40">
        <f t="shared" ref="H10:H36" si="3">F10*0.1</f>
        <v>0</v>
      </c>
      <c r="I10" s="32">
        <f t="shared" ref="I10:I36" si="4">F10*F$2+G10*G$2+H10*H$2</f>
        <v>0</v>
      </c>
      <c r="K10"/>
      <c r="L10"/>
      <c r="M10"/>
      <c r="N10"/>
      <c r="O10"/>
    </row>
    <row r="11" spans="1:15" x14ac:dyDescent="0.35">
      <c r="A11" s="16" t="s">
        <v>7</v>
      </c>
      <c r="B11" s="40">
        <v>160</v>
      </c>
      <c r="C11" s="40">
        <v>1</v>
      </c>
      <c r="D11" s="40">
        <f t="shared" si="0"/>
        <v>160</v>
      </c>
      <c r="E11" s="40">
        <v>0</v>
      </c>
      <c r="F11" s="40">
        <f t="shared" si="1"/>
        <v>0</v>
      </c>
      <c r="G11" s="40">
        <f t="shared" si="2"/>
        <v>0</v>
      </c>
      <c r="H11" s="40">
        <f t="shared" si="3"/>
        <v>0</v>
      </c>
      <c r="I11" s="32">
        <f t="shared" si="4"/>
        <v>0</v>
      </c>
      <c r="K11"/>
      <c r="L11"/>
      <c r="M11"/>
      <c r="N11"/>
      <c r="O11"/>
    </row>
    <row r="12" spans="1:15" x14ac:dyDescent="0.35">
      <c r="A12" s="16" t="s">
        <v>8</v>
      </c>
      <c r="B12" s="40">
        <v>160</v>
      </c>
      <c r="C12" s="40">
        <v>1</v>
      </c>
      <c r="D12" s="40">
        <f t="shared" si="0"/>
        <v>160</v>
      </c>
      <c r="E12" s="40">
        <v>0</v>
      </c>
      <c r="F12" s="40">
        <f t="shared" si="1"/>
        <v>0</v>
      </c>
      <c r="G12" s="40">
        <f t="shared" si="2"/>
        <v>0</v>
      </c>
      <c r="H12" s="40">
        <f t="shared" si="3"/>
        <v>0</v>
      </c>
      <c r="I12" s="32">
        <f t="shared" si="4"/>
        <v>0</v>
      </c>
      <c r="K12"/>
      <c r="L12"/>
      <c r="M12"/>
      <c r="N12"/>
      <c r="O12"/>
    </row>
    <row r="13" spans="1:15" ht="16.5" x14ac:dyDescent="0.35">
      <c r="A13" s="15" t="s">
        <v>79</v>
      </c>
      <c r="B13" s="40">
        <v>60</v>
      </c>
      <c r="C13" s="40">
        <v>1</v>
      </c>
      <c r="D13" s="40">
        <f t="shared" si="0"/>
        <v>60</v>
      </c>
      <c r="E13" s="40">
        <v>0</v>
      </c>
      <c r="F13" s="40">
        <f t="shared" si="1"/>
        <v>0</v>
      </c>
      <c r="G13" s="40">
        <f t="shared" si="2"/>
        <v>0</v>
      </c>
      <c r="H13" s="40">
        <f t="shared" si="3"/>
        <v>0</v>
      </c>
      <c r="I13" s="32">
        <f t="shared" si="4"/>
        <v>0</v>
      </c>
      <c r="K13"/>
      <c r="L13"/>
      <c r="M13"/>
      <c r="N13"/>
      <c r="O13"/>
    </row>
    <row r="14" spans="1:15" ht="16.5" x14ac:dyDescent="0.35">
      <c r="A14" s="15" t="s">
        <v>80</v>
      </c>
      <c r="B14" s="40">
        <v>60</v>
      </c>
      <c r="C14" s="40">
        <v>1</v>
      </c>
      <c r="D14" s="40">
        <f t="shared" si="0"/>
        <v>60</v>
      </c>
      <c r="E14" s="40">
        <f>0*0.2</f>
        <v>0</v>
      </c>
      <c r="F14" s="40">
        <f t="shared" si="1"/>
        <v>0</v>
      </c>
      <c r="G14" s="40">
        <f t="shared" si="2"/>
        <v>0</v>
      </c>
      <c r="H14" s="40">
        <f t="shared" si="3"/>
        <v>0</v>
      </c>
      <c r="I14" s="32">
        <f t="shared" si="4"/>
        <v>0</v>
      </c>
      <c r="J14" s="4"/>
      <c r="K14"/>
      <c r="L14"/>
      <c r="M14"/>
      <c r="N14"/>
      <c r="O14"/>
    </row>
    <row r="15" spans="1:15" x14ac:dyDescent="0.35">
      <c r="A15" s="45" t="s">
        <v>9</v>
      </c>
      <c r="B15" s="40"/>
      <c r="C15" s="40"/>
      <c r="D15" s="40"/>
      <c r="E15" s="40"/>
      <c r="F15" s="40"/>
      <c r="G15" s="40"/>
      <c r="H15" s="40"/>
      <c r="I15" s="32"/>
      <c r="K15"/>
      <c r="L15"/>
      <c r="M15"/>
      <c r="N15"/>
      <c r="O15"/>
    </row>
    <row r="16" spans="1:15" ht="16.5" x14ac:dyDescent="0.35">
      <c r="A16" s="15" t="s">
        <v>81</v>
      </c>
      <c r="B16" s="40">
        <v>2</v>
      </c>
      <c r="C16" s="40">
        <v>1</v>
      </c>
      <c r="D16" s="40">
        <f t="shared" si="0"/>
        <v>2</v>
      </c>
      <c r="E16" s="40">
        <v>0</v>
      </c>
      <c r="F16" s="40">
        <f t="shared" si="1"/>
        <v>0</v>
      </c>
      <c r="G16" s="40">
        <f t="shared" si="2"/>
        <v>0</v>
      </c>
      <c r="H16" s="40">
        <f t="shared" si="3"/>
        <v>0</v>
      </c>
      <c r="I16" s="32">
        <f t="shared" si="4"/>
        <v>0</v>
      </c>
      <c r="K16"/>
      <c r="L16"/>
      <c r="M16"/>
      <c r="N16"/>
      <c r="O16"/>
    </row>
    <row r="17" spans="1:15" ht="16.5" x14ac:dyDescent="0.35">
      <c r="A17" s="15" t="s">
        <v>82</v>
      </c>
      <c r="B17" s="40">
        <v>8</v>
      </c>
      <c r="C17" s="40">
        <v>3</v>
      </c>
      <c r="D17" s="40">
        <f t="shared" si="0"/>
        <v>24</v>
      </c>
      <c r="E17" s="40">
        <v>27</v>
      </c>
      <c r="F17" s="40">
        <f>D17*E17</f>
        <v>648</v>
      </c>
      <c r="G17" s="40">
        <f t="shared" si="2"/>
        <v>32.4</v>
      </c>
      <c r="H17" s="40">
        <f t="shared" si="3"/>
        <v>64.8</v>
      </c>
      <c r="I17" s="14">
        <f t="shared" si="4"/>
        <v>87418.763999999996</v>
      </c>
      <c r="K17"/>
      <c r="L17"/>
      <c r="M17"/>
      <c r="N17"/>
      <c r="O17"/>
    </row>
    <row r="18" spans="1:15" ht="16.5" x14ac:dyDescent="0.35">
      <c r="A18" s="15" t="s">
        <v>83</v>
      </c>
      <c r="B18" s="40">
        <v>2</v>
      </c>
      <c r="C18" s="40">
        <v>1</v>
      </c>
      <c r="D18" s="40">
        <f t="shared" si="0"/>
        <v>2</v>
      </c>
      <c r="E18" s="40">
        <v>0</v>
      </c>
      <c r="F18" s="40">
        <f t="shared" si="1"/>
        <v>0</v>
      </c>
      <c r="G18" s="40">
        <f t="shared" si="2"/>
        <v>0</v>
      </c>
      <c r="H18" s="40">
        <f t="shared" si="3"/>
        <v>0</v>
      </c>
      <c r="I18" s="32">
        <f t="shared" si="4"/>
        <v>0</v>
      </c>
      <c r="K18"/>
      <c r="L18"/>
      <c r="M18"/>
      <c r="N18"/>
      <c r="O18"/>
    </row>
    <row r="19" spans="1:15" ht="16.5" x14ac:dyDescent="0.35">
      <c r="A19" s="15" t="s">
        <v>84</v>
      </c>
      <c r="B19" s="40">
        <v>2</v>
      </c>
      <c r="C19" s="40">
        <v>1</v>
      </c>
      <c r="D19" s="40">
        <f t="shared" si="0"/>
        <v>2</v>
      </c>
      <c r="E19" s="40">
        <v>0</v>
      </c>
      <c r="F19" s="40">
        <f t="shared" si="1"/>
        <v>0</v>
      </c>
      <c r="G19" s="40">
        <f t="shared" si="2"/>
        <v>0</v>
      </c>
      <c r="H19" s="40">
        <f t="shared" si="3"/>
        <v>0</v>
      </c>
      <c r="I19" s="32">
        <f t="shared" si="4"/>
        <v>0</v>
      </c>
      <c r="K19"/>
      <c r="L19"/>
      <c r="M19"/>
      <c r="N19"/>
      <c r="O19"/>
    </row>
    <row r="20" spans="1:15" ht="16.5" x14ac:dyDescent="0.35">
      <c r="A20" s="15" t="s">
        <v>85</v>
      </c>
      <c r="B20" s="40">
        <v>2</v>
      </c>
      <c r="C20" s="40">
        <v>1</v>
      </c>
      <c r="D20" s="40">
        <f t="shared" si="0"/>
        <v>2</v>
      </c>
      <c r="E20" s="40">
        <v>0</v>
      </c>
      <c r="F20" s="40">
        <f t="shared" si="1"/>
        <v>0</v>
      </c>
      <c r="G20" s="40">
        <f t="shared" si="2"/>
        <v>0</v>
      </c>
      <c r="H20" s="40">
        <f t="shared" si="3"/>
        <v>0</v>
      </c>
      <c r="I20" s="32">
        <f t="shared" si="4"/>
        <v>0</v>
      </c>
      <c r="K20"/>
      <c r="L20"/>
      <c r="M20"/>
      <c r="N20"/>
      <c r="O20"/>
    </row>
    <row r="21" spans="1:15" ht="16.5" x14ac:dyDescent="0.35">
      <c r="A21" s="15" t="s">
        <v>86</v>
      </c>
      <c r="B21" s="40">
        <v>2</v>
      </c>
      <c r="C21" s="40">
        <v>1</v>
      </c>
      <c r="D21" s="40">
        <f t="shared" si="0"/>
        <v>2</v>
      </c>
      <c r="E21" s="40">
        <v>0</v>
      </c>
      <c r="F21" s="40">
        <f t="shared" si="1"/>
        <v>0</v>
      </c>
      <c r="G21" s="40">
        <f t="shared" si="2"/>
        <v>0</v>
      </c>
      <c r="H21" s="40">
        <f t="shared" si="3"/>
        <v>0</v>
      </c>
      <c r="I21" s="32">
        <f t="shared" si="4"/>
        <v>0</v>
      </c>
      <c r="K21"/>
      <c r="L21"/>
      <c r="M21"/>
      <c r="N21"/>
      <c r="O21"/>
    </row>
    <row r="22" spans="1:15" ht="16.5" x14ac:dyDescent="0.35">
      <c r="A22" s="15" t="s">
        <v>87</v>
      </c>
      <c r="B22" s="40">
        <v>120</v>
      </c>
      <c r="C22" s="40">
        <v>1</v>
      </c>
      <c r="D22" s="40">
        <f t="shared" si="0"/>
        <v>120</v>
      </c>
      <c r="E22" s="40">
        <v>0</v>
      </c>
      <c r="F22" s="40">
        <f t="shared" si="1"/>
        <v>0</v>
      </c>
      <c r="G22" s="40">
        <f t="shared" si="2"/>
        <v>0</v>
      </c>
      <c r="H22" s="40">
        <f t="shared" si="3"/>
        <v>0</v>
      </c>
      <c r="I22" s="32">
        <f t="shared" si="4"/>
        <v>0</v>
      </c>
      <c r="K22"/>
      <c r="L22"/>
      <c r="M22"/>
      <c r="N22"/>
      <c r="O22"/>
    </row>
    <row r="23" spans="1:15" ht="30.5" x14ac:dyDescent="0.35">
      <c r="A23" s="49" t="s">
        <v>88</v>
      </c>
      <c r="B23" s="40">
        <v>180</v>
      </c>
      <c r="C23" s="40">
        <v>1</v>
      </c>
      <c r="D23" s="40">
        <f t="shared" si="0"/>
        <v>180</v>
      </c>
      <c r="E23" s="40">
        <v>0</v>
      </c>
      <c r="F23" s="40">
        <f t="shared" si="1"/>
        <v>0</v>
      </c>
      <c r="G23" s="40">
        <f t="shared" si="2"/>
        <v>0</v>
      </c>
      <c r="H23" s="40">
        <f t="shared" si="3"/>
        <v>0</v>
      </c>
      <c r="I23" s="32">
        <f t="shared" si="4"/>
        <v>0</v>
      </c>
      <c r="K23"/>
      <c r="L23"/>
      <c r="M23"/>
      <c r="N23"/>
      <c r="O23"/>
    </row>
    <row r="24" spans="1:15" ht="16.5" x14ac:dyDescent="0.35">
      <c r="A24" s="15" t="s">
        <v>89</v>
      </c>
      <c r="B24" s="40">
        <v>40</v>
      </c>
      <c r="C24" s="40">
        <v>2</v>
      </c>
      <c r="D24" s="40">
        <f t="shared" si="0"/>
        <v>80</v>
      </c>
      <c r="E24" s="40">
        <v>27</v>
      </c>
      <c r="F24" s="41">
        <f t="shared" si="1"/>
        <v>2160</v>
      </c>
      <c r="G24" s="40">
        <f t="shared" si="2"/>
        <v>108</v>
      </c>
      <c r="H24" s="40">
        <f t="shared" si="3"/>
        <v>216</v>
      </c>
      <c r="I24" s="14">
        <f t="shared" si="4"/>
        <v>291395.87999999995</v>
      </c>
      <c r="K24"/>
      <c r="L24"/>
      <c r="M24"/>
      <c r="N24"/>
      <c r="O24"/>
    </row>
    <row r="25" spans="1:15" x14ac:dyDescent="0.35">
      <c r="A25" s="15" t="s">
        <v>11</v>
      </c>
      <c r="B25" s="40"/>
      <c r="C25" s="40"/>
      <c r="D25" s="40"/>
      <c r="E25" s="40"/>
      <c r="F25" s="40"/>
      <c r="G25" s="40"/>
      <c r="H25" s="40"/>
      <c r="I25" s="14"/>
      <c r="K25"/>
      <c r="L25"/>
      <c r="M25"/>
      <c r="N25"/>
      <c r="O25"/>
    </row>
    <row r="26" spans="1:15" ht="16.5" x14ac:dyDescent="0.35">
      <c r="A26" s="16" t="s">
        <v>70</v>
      </c>
      <c r="B26" s="40">
        <v>8</v>
      </c>
      <c r="C26" s="40">
        <v>2</v>
      </c>
      <c r="D26" s="40">
        <f t="shared" si="0"/>
        <v>16</v>
      </c>
      <c r="E26" s="42">
        <v>24</v>
      </c>
      <c r="F26" s="40">
        <f t="shared" si="1"/>
        <v>384</v>
      </c>
      <c r="G26" s="40">
        <f t="shared" si="2"/>
        <v>19.200000000000003</v>
      </c>
      <c r="H26" s="40">
        <f t="shared" si="3"/>
        <v>38.400000000000006</v>
      </c>
      <c r="I26" s="14">
        <f t="shared" si="4"/>
        <v>51803.712</v>
      </c>
      <c r="J26" s="4"/>
      <c r="K26"/>
      <c r="L26"/>
      <c r="M26"/>
      <c r="N26"/>
      <c r="O26"/>
    </row>
    <row r="27" spans="1:15" ht="16.5" x14ac:dyDescent="0.35">
      <c r="A27" s="16" t="s">
        <v>71</v>
      </c>
      <c r="B27" s="40">
        <v>24</v>
      </c>
      <c r="C27" s="40">
        <v>2</v>
      </c>
      <c r="D27" s="40">
        <f t="shared" si="0"/>
        <v>48</v>
      </c>
      <c r="E27" s="42">
        <v>3</v>
      </c>
      <c r="F27" s="40">
        <f t="shared" si="1"/>
        <v>144</v>
      </c>
      <c r="G27" s="40">
        <f t="shared" si="2"/>
        <v>7.2</v>
      </c>
      <c r="H27" s="40">
        <f t="shared" si="3"/>
        <v>14.4</v>
      </c>
      <c r="I27" s="14">
        <f t="shared" si="4"/>
        <v>19426.392</v>
      </c>
      <c r="J27" s="4"/>
      <c r="K27"/>
      <c r="L27"/>
      <c r="M27"/>
      <c r="N27"/>
      <c r="O27"/>
    </row>
    <row r="28" spans="1:15" ht="16.5" x14ac:dyDescent="0.35">
      <c r="A28" s="15" t="s">
        <v>90</v>
      </c>
      <c r="B28" s="40">
        <v>432</v>
      </c>
      <c r="C28" s="40">
        <v>2</v>
      </c>
      <c r="D28" s="40">
        <f t="shared" si="0"/>
        <v>864</v>
      </c>
      <c r="E28" s="40">
        <v>27</v>
      </c>
      <c r="F28" s="41">
        <f t="shared" si="1"/>
        <v>23328</v>
      </c>
      <c r="G28" s="43">
        <f t="shared" si="2"/>
        <v>1166.4000000000001</v>
      </c>
      <c r="H28" s="43">
        <f t="shared" si="3"/>
        <v>2332.8000000000002</v>
      </c>
      <c r="I28" s="14">
        <f t="shared" si="4"/>
        <v>3147075.5039999997</v>
      </c>
      <c r="K28"/>
      <c r="L28"/>
      <c r="M28"/>
      <c r="N28"/>
      <c r="O28"/>
    </row>
    <row r="29" spans="1:15" ht="16.5" x14ac:dyDescent="0.35">
      <c r="A29" s="15" t="s">
        <v>91</v>
      </c>
      <c r="B29" s="40">
        <v>20</v>
      </c>
      <c r="C29" s="40">
        <v>2</v>
      </c>
      <c r="D29" s="40">
        <f t="shared" si="0"/>
        <v>40</v>
      </c>
      <c r="E29" s="42">
        <v>3</v>
      </c>
      <c r="F29" s="40">
        <f t="shared" si="1"/>
        <v>120</v>
      </c>
      <c r="G29" s="40">
        <f t="shared" si="2"/>
        <v>6</v>
      </c>
      <c r="H29" s="40">
        <f t="shared" si="3"/>
        <v>12</v>
      </c>
      <c r="I29" s="14">
        <f t="shared" si="4"/>
        <v>16188.66</v>
      </c>
      <c r="J29" s="4"/>
      <c r="K29"/>
      <c r="L29"/>
      <c r="M29"/>
      <c r="N29"/>
      <c r="O29"/>
    </row>
    <row r="30" spans="1:15" x14ac:dyDescent="0.35">
      <c r="A30" s="46" t="s">
        <v>12</v>
      </c>
      <c r="B30" s="48"/>
      <c r="C30" s="48"/>
      <c r="D30" s="48"/>
      <c r="E30" s="48"/>
      <c r="F30" s="64">
        <f>ROUND(SUM(F4:H29),0)</f>
        <v>30833</v>
      </c>
      <c r="G30" s="64"/>
      <c r="H30" s="64"/>
      <c r="I30" s="50">
        <f>ROUND(SUM(I4:I29),0)</f>
        <v>3616951</v>
      </c>
      <c r="K30"/>
      <c r="L30"/>
      <c r="M30"/>
      <c r="N30"/>
      <c r="O30"/>
    </row>
    <row r="31" spans="1:15" x14ac:dyDescent="0.35">
      <c r="A31" s="17" t="s">
        <v>13</v>
      </c>
      <c r="B31" s="40"/>
      <c r="C31" s="40"/>
      <c r="D31" s="40"/>
      <c r="E31" s="40"/>
      <c r="F31" s="40"/>
      <c r="G31" s="40"/>
      <c r="H31" s="40"/>
      <c r="I31" s="14"/>
      <c r="K31"/>
      <c r="L31"/>
      <c r="M31"/>
      <c r="N31"/>
      <c r="O31"/>
    </row>
    <row r="32" spans="1:15" x14ac:dyDescent="0.35">
      <c r="A32" s="45" t="s">
        <v>45</v>
      </c>
      <c r="B32" s="40">
        <v>40</v>
      </c>
      <c r="C32" s="40">
        <v>1</v>
      </c>
      <c r="D32" s="40">
        <f>B32*C32</f>
        <v>40</v>
      </c>
      <c r="E32" s="40">
        <v>0</v>
      </c>
      <c r="F32" s="40">
        <f>D32*E32</f>
        <v>0</v>
      </c>
      <c r="G32" s="40">
        <f>F32*0.05</f>
        <v>0</v>
      </c>
      <c r="H32" s="40">
        <f>F32*0.1</f>
        <v>0</v>
      </c>
      <c r="I32" s="32">
        <f>F32*F$2+G32*G$2+H32*H$2</f>
        <v>0</v>
      </c>
      <c r="K32"/>
      <c r="L32"/>
      <c r="M32"/>
      <c r="N32"/>
      <c r="O32"/>
    </row>
    <row r="33" spans="1:15" x14ac:dyDescent="0.35">
      <c r="A33" s="45" t="s">
        <v>46</v>
      </c>
      <c r="B33" s="40">
        <v>40</v>
      </c>
      <c r="C33" s="40">
        <v>1</v>
      </c>
      <c r="D33" s="40">
        <f>B33*C33</f>
        <v>40</v>
      </c>
      <c r="E33" s="40">
        <v>0</v>
      </c>
      <c r="F33" s="40">
        <f>D33*E33</f>
        <v>0</v>
      </c>
      <c r="G33" s="40">
        <f>F33*0.05</f>
        <v>0</v>
      </c>
      <c r="H33" s="40">
        <f>F33*0.1</f>
        <v>0</v>
      </c>
      <c r="I33" s="32">
        <f>F33*F$2+G33*G$2+H33*H$2</f>
        <v>0</v>
      </c>
      <c r="K33"/>
      <c r="L33"/>
      <c r="M33"/>
      <c r="N33"/>
      <c r="O33"/>
    </row>
    <row r="34" spans="1:15" ht="16.5" x14ac:dyDescent="0.35">
      <c r="A34" s="45" t="s">
        <v>92</v>
      </c>
      <c r="B34" s="40">
        <v>1</v>
      </c>
      <c r="C34" s="40">
        <v>365</v>
      </c>
      <c r="D34" s="40">
        <f t="shared" si="0"/>
        <v>365</v>
      </c>
      <c r="E34" s="40">
        <v>27</v>
      </c>
      <c r="F34" s="41">
        <f t="shared" si="1"/>
        <v>9855</v>
      </c>
      <c r="G34" s="40">
        <f t="shared" si="2"/>
        <v>492.75</v>
      </c>
      <c r="H34" s="40">
        <f t="shared" si="3"/>
        <v>985.5</v>
      </c>
      <c r="I34" s="14">
        <f t="shared" si="4"/>
        <v>1329493.7025000001</v>
      </c>
      <c r="K34"/>
      <c r="L34"/>
      <c r="M34"/>
      <c r="N34"/>
      <c r="O34"/>
    </row>
    <row r="35" spans="1:15" ht="16.5" x14ac:dyDescent="0.35">
      <c r="A35" s="45" t="s">
        <v>93</v>
      </c>
      <c r="B35" s="40">
        <v>2</v>
      </c>
      <c r="C35" s="40">
        <v>26</v>
      </c>
      <c r="D35" s="40">
        <f t="shared" si="0"/>
        <v>52</v>
      </c>
      <c r="E35" s="40">
        <v>27</v>
      </c>
      <c r="F35" s="41">
        <f t="shared" si="1"/>
        <v>1404</v>
      </c>
      <c r="G35" s="40">
        <f t="shared" si="2"/>
        <v>70.2</v>
      </c>
      <c r="H35" s="40">
        <f t="shared" si="3"/>
        <v>140.4</v>
      </c>
      <c r="I35" s="14">
        <f t="shared" si="4"/>
        <v>189407.32199999999</v>
      </c>
      <c r="K35"/>
      <c r="L35"/>
      <c r="M35"/>
      <c r="N35"/>
      <c r="O35"/>
    </row>
    <row r="36" spans="1:15" ht="16.5" x14ac:dyDescent="0.35">
      <c r="A36" s="45" t="s">
        <v>94</v>
      </c>
      <c r="B36" s="40">
        <v>16</v>
      </c>
      <c r="C36" s="40">
        <v>1</v>
      </c>
      <c r="D36" s="40">
        <f t="shared" si="0"/>
        <v>16</v>
      </c>
      <c r="E36" s="40">
        <v>27</v>
      </c>
      <c r="F36" s="40">
        <f t="shared" si="1"/>
        <v>432</v>
      </c>
      <c r="G36" s="40">
        <f t="shared" si="2"/>
        <v>21.6</v>
      </c>
      <c r="H36" s="40">
        <f t="shared" si="3"/>
        <v>43.2</v>
      </c>
      <c r="I36" s="14">
        <f t="shared" si="4"/>
        <v>58279.175999999992</v>
      </c>
      <c r="K36"/>
      <c r="L36"/>
      <c r="M36"/>
      <c r="N36"/>
      <c r="O36"/>
    </row>
    <row r="37" spans="1:15" x14ac:dyDescent="0.35">
      <c r="A37" s="45" t="s">
        <v>47</v>
      </c>
      <c r="B37" s="13" t="s">
        <v>16</v>
      </c>
      <c r="C37" s="13"/>
      <c r="D37" s="13"/>
      <c r="E37" s="13"/>
      <c r="F37" s="13"/>
      <c r="G37" s="13"/>
      <c r="H37" s="13"/>
      <c r="I37" s="14"/>
      <c r="K37"/>
      <c r="L37"/>
      <c r="M37"/>
      <c r="N37"/>
      <c r="O37"/>
    </row>
    <row r="38" spans="1:15" x14ac:dyDescent="0.35">
      <c r="A38" s="46" t="s">
        <v>14</v>
      </c>
      <c r="B38" s="47"/>
      <c r="C38" s="47"/>
      <c r="D38" s="47"/>
      <c r="E38" s="47"/>
      <c r="F38" s="64">
        <f>ROUND(SUM(F31:H37),0)</f>
        <v>13445</v>
      </c>
      <c r="G38" s="64"/>
      <c r="H38" s="64"/>
      <c r="I38" s="50">
        <f>ROUND(SUM(I31:I37),0)</f>
        <v>1577180</v>
      </c>
      <c r="K38"/>
      <c r="L38"/>
      <c r="M38"/>
      <c r="N38"/>
      <c r="O38"/>
    </row>
    <row r="39" spans="1:15" ht="15.5" x14ac:dyDescent="0.35">
      <c r="A39" s="51" t="s">
        <v>95</v>
      </c>
      <c r="B39" s="13"/>
      <c r="C39" s="13"/>
      <c r="D39" s="13"/>
      <c r="E39" s="13"/>
      <c r="F39" s="65">
        <f>ROUND(F38+F30, -2)</f>
        <v>44300</v>
      </c>
      <c r="G39" s="65"/>
      <c r="H39" s="65"/>
      <c r="I39" s="18">
        <f>ROUND(I38+I30, -4)</f>
        <v>5190000</v>
      </c>
      <c r="K39" s="63">
        <f>+F39/27</f>
        <v>1640.7407407407406</v>
      </c>
      <c r="L39" s="62" t="s">
        <v>105</v>
      </c>
      <c r="M39"/>
      <c r="N39"/>
      <c r="O39"/>
    </row>
    <row r="40" spans="1:15" ht="15.5" x14ac:dyDescent="0.35">
      <c r="A40" s="52" t="s">
        <v>96</v>
      </c>
      <c r="B40" s="13"/>
      <c r="C40" s="13"/>
      <c r="D40" s="13"/>
      <c r="E40" s="13"/>
      <c r="F40" s="13"/>
      <c r="G40" s="13"/>
      <c r="H40" s="13"/>
      <c r="I40" s="18">
        <f>ROUND(112266,-3)</f>
        <v>112000</v>
      </c>
      <c r="K40" s="63">
        <f>+F39/249</f>
        <v>177.91164658634537</v>
      </c>
      <c r="L40" s="62" t="s">
        <v>106</v>
      </c>
      <c r="M40"/>
      <c r="N40"/>
      <c r="O40"/>
    </row>
    <row r="41" spans="1:15" ht="15.5" x14ac:dyDescent="0.35">
      <c r="A41" s="52" t="s">
        <v>97</v>
      </c>
      <c r="B41" s="13"/>
      <c r="C41" s="13"/>
      <c r="D41" s="13"/>
      <c r="E41" s="13"/>
      <c r="F41" s="13"/>
      <c r="G41" s="13"/>
      <c r="H41" s="13"/>
      <c r="I41" s="18">
        <f>ROUND((I39+I40),-4)</f>
        <v>5300000</v>
      </c>
      <c r="K41"/>
      <c r="L41"/>
      <c r="M41"/>
      <c r="N41"/>
      <c r="O41"/>
    </row>
    <row r="42" spans="1:15" x14ac:dyDescent="0.35">
      <c r="K42"/>
      <c r="L42"/>
      <c r="M42"/>
      <c r="N42"/>
      <c r="O42"/>
    </row>
    <row r="43" spans="1:15" x14ac:dyDescent="0.35">
      <c r="G43" s="5"/>
      <c r="K43"/>
      <c r="L43"/>
      <c r="M43"/>
      <c r="N43"/>
      <c r="O43"/>
    </row>
    <row r="44" spans="1:15" x14ac:dyDescent="0.35">
      <c r="A44" s="6" t="s">
        <v>15</v>
      </c>
    </row>
    <row r="45" spans="1:15" ht="18.5" x14ac:dyDescent="0.35">
      <c r="A45" s="56" t="s">
        <v>103</v>
      </c>
      <c r="B45" s="56"/>
      <c r="C45" s="56"/>
      <c r="D45" s="56"/>
      <c r="E45" s="56"/>
      <c r="F45" s="56"/>
      <c r="G45" s="56"/>
      <c r="H45" s="56"/>
      <c r="I45" s="56"/>
    </row>
    <row r="46" spans="1:15" ht="50.25" customHeight="1" x14ac:dyDescent="0.35">
      <c r="A46" s="67" t="s">
        <v>101</v>
      </c>
      <c r="B46" s="67"/>
      <c r="C46" s="67"/>
      <c r="D46" s="67"/>
      <c r="E46" s="67"/>
      <c r="F46" s="67"/>
      <c r="G46" s="67"/>
      <c r="H46" s="67"/>
      <c r="I46" s="67"/>
    </row>
    <row r="47" spans="1:15" ht="32.5" customHeight="1" x14ac:dyDescent="0.35">
      <c r="A47" s="68" t="s">
        <v>104</v>
      </c>
      <c r="B47" s="68"/>
      <c r="C47" s="68"/>
      <c r="D47" s="68"/>
      <c r="E47" s="68"/>
      <c r="F47" s="68"/>
      <c r="G47" s="68"/>
      <c r="H47" s="68"/>
      <c r="I47" s="68"/>
    </row>
    <row r="48" spans="1:15" ht="18.5" x14ac:dyDescent="0.35">
      <c r="A48" s="56" t="s">
        <v>48</v>
      </c>
      <c r="B48" s="56"/>
      <c r="C48" s="56"/>
      <c r="D48" s="56"/>
      <c r="E48" s="56"/>
      <c r="F48" s="56"/>
      <c r="G48" s="56"/>
      <c r="H48" s="56"/>
      <c r="I48" s="56"/>
    </row>
    <row r="49" spans="1:9" ht="18.5" x14ac:dyDescent="0.35">
      <c r="A49" s="57" t="s">
        <v>107</v>
      </c>
      <c r="B49" s="58"/>
      <c r="C49" s="58"/>
      <c r="D49" s="58"/>
      <c r="E49" s="58"/>
      <c r="F49" s="58"/>
      <c r="G49" s="58"/>
      <c r="H49" s="58"/>
      <c r="I49" s="59"/>
    </row>
    <row r="50" spans="1:9" ht="18.5" x14ac:dyDescent="0.35">
      <c r="A50" s="57" t="s">
        <v>26</v>
      </c>
      <c r="B50" s="58"/>
      <c r="C50" s="58"/>
      <c r="D50" s="58"/>
      <c r="E50" s="58"/>
      <c r="F50" s="58"/>
      <c r="G50" s="58"/>
      <c r="H50" s="58"/>
      <c r="I50" s="59"/>
    </row>
    <row r="51" spans="1:9" ht="18.5" x14ac:dyDescent="0.35">
      <c r="A51" s="57" t="s">
        <v>98</v>
      </c>
      <c r="B51" s="58"/>
      <c r="C51" s="58"/>
      <c r="D51" s="58"/>
      <c r="E51" s="58"/>
      <c r="F51" s="58"/>
      <c r="G51" s="58"/>
      <c r="H51" s="58"/>
      <c r="I51" s="59"/>
    </row>
    <row r="52" spans="1:9" ht="18.5" x14ac:dyDescent="0.35">
      <c r="A52" s="57" t="s">
        <v>27</v>
      </c>
      <c r="B52" s="58"/>
      <c r="C52" s="58"/>
      <c r="D52" s="58"/>
      <c r="E52" s="58"/>
      <c r="F52" s="58"/>
      <c r="G52" s="58"/>
      <c r="H52" s="58"/>
      <c r="I52" s="59"/>
    </row>
    <row r="53" spans="1:9" ht="16" x14ac:dyDescent="0.35">
      <c r="A53" s="60" t="s">
        <v>49</v>
      </c>
      <c r="B53" s="58"/>
      <c r="C53" s="58"/>
      <c r="D53" s="58"/>
      <c r="E53" s="58"/>
      <c r="F53" s="58"/>
      <c r="G53" s="58"/>
      <c r="H53" s="58"/>
      <c r="I53" s="59"/>
    </row>
    <row r="54" spans="1:9" ht="16" x14ac:dyDescent="0.35">
      <c r="A54" s="60" t="s">
        <v>28</v>
      </c>
      <c r="B54" s="58"/>
      <c r="C54" s="58"/>
      <c r="D54" s="58"/>
      <c r="E54" s="58"/>
      <c r="F54" s="58"/>
      <c r="G54" s="58"/>
      <c r="H54" s="58"/>
      <c r="I54" s="59"/>
    </row>
    <row r="55" spans="1:9" ht="16" x14ac:dyDescent="0.35">
      <c r="A55" s="60" t="s">
        <v>29</v>
      </c>
      <c r="B55" s="58"/>
      <c r="C55" s="58"/>
      <c r="D55" s="58"/>
      <c r="E55" s="58"/>
      <c r="F55" s="58"/>
      <c r="G55" s="58"/>
      <c r="H55" s="58"/>
      <c r="I55" s="59"/>
    </row>
    <row r="56" spans="1:9" ht="16" x14ac:dyDescent="0.35">
      <c r="A56" s="60" t="s">
        <v>56</v>
      </c>
      <c r="B56" s="58"/>
      <c r="C56" s="58"/>
      <c r="D56" s="58"/>
      <c r="E56" s="58"/>
      <c r="F56" s="58"/>
      <c r="G56" s="58"/>
      <c r="H56" s="58"/>
      <c r="I56" s="59"/>
    </row>
    <row r="57" spans="1:9" ht="16" x14ac:dyDescent="0.35">
      <c r="A57" s="66" t="s">
        <v>30</v>
      </c>
      <c r="B57" s="66"/>
      <c r="C57" s="66"/>
      <c r="D57" s="66"/>
      <c r="E57" s="66"/>
      <c r="F57" s="66"/>
      <c r="G57" s="66"/>
      <c r="H57" s="66"/>
      <c r="I57" s="66"/>
    </row>
    <row r="58" spans="1:9" ht="15.5" x14ac:dyDescent="0.35">
      <c r="A58" s="53" t="s">
        <v>50</v>
      </c>
      <c r="B58" s="58"/>
      <c r="C58" s="58"/>
      <c r="D58" s="58"/>
      <c r="E58" s="58"/>
      <c r="F58" s="58"/>
      <c r="G58" s="58"/>
      <c r="H58" s="58"/>
      <c r="I58" s="59"/>
    </row>
  </sheetData>
  <mergeCells count="6">
    <mergeCell ref="F30:H30"/>
    <mergeCell ref="F38:H38"/>
    <mergeCell ref="F39:H39"/>
    <mergeCell ref="A57:I57"/>
    <mergeCell ref="A46:I46"/>
    <mergeCell ref="A47:I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topLeftCell="A22" workbookViewId="0">
      <selection activeCell="C15" sqref="C15"/>
    </sheetView>
  </sheetViews>
  <sheetFormatPr defaultColWidth="9.1796875" defaultRowHeight="14.5" x14ac:dyDescent="0.35"/>
  <cols>
    <col min="1" max="1" width="51.26953125" style="7" bestFit="1" customWidth="1"/>
    <col min="2" max="2" width="10.1796875" style="1" customWidth="1"/>
    <col min="3" max="3" width="11.26953125" style="1" customWidth="1"/>
    <col min="4" max="4" width="10.1796875" style="1" customWidth="1"/>
    <col min="5" max="5" width="10.1796875" style="1" bestFit="1" customWidth="1"/>
    <col min="6" max="8" width="9.1796875" style="7"/>
    <col min="9" max="9" width="10.1796875" style="7" bestFit="1" customWidth="1"/>
    <col min="10" max="16384" width="9.1796875" style="7"/>
  </cols>
  <sheetData>
    <row r="1" spans="1:12" ht="15.5" x14ac:dyDescent="0.35">
      <c r="A1" s="61" t="s">
        <v>100</v>
      </c>
    </row>
    <row r="2" spans="1:12" x14ac:dyDescent="0.35">
      <c r="A2" s="19"/>
      <c r="B2" s="10"/>
      <c r="C2" s="10"/>
      <c r="D2" s="10"/>
      <c r="E2" s="26"/>
      <c r="F2" s="10">
        <v>50.72</v>
      </c>
      <c r="G2" s="10">
        <v>68.37</v>
      </c>
      <c r="H2" s="10">
        <v>27.46</v>
      </c>
      <c r="I2" s="19"/>
      <c r="J2" s="62"/>
    </row>
    <row r="3" spans="1:12" ht="78" x14ac:dyDescent="0.35">
      <c r="A3" s="20" t="s">
        <v>17</v>
      </c>
      <c r="B3" s="28" t="s">
        <v>34</v>
      </c>
      <c r="C3" s="28" t="s">
        <v>35</v>
      </c>
      <c r="D3" s="28" t="s">
        <v>60</v>
      </c>
      <c r="E3" s="28" t="s">
        <v>64</v>
      </c>
      <c r="F3" s="30" t="s">
        <v>37</v>
      </c>
      <c r="G3" s="30" t="s">
        <v>61</v>
      </c>
      <c r="H3" s="30" t="s">
        <v>62</v>
      </c>
      <c r="I3" s="31" t="s">
        <v>63</v>
      </c>
    </row>
    <row r="4" spans="1:12" x14ac:dyDescent="0.35">
      <c r="A4" s="21" t="s">
        <v>18</v>
      </c>
      <c r="B4" s="13"/>
      <c r="C4" s="13"/>
      <c r="D4" s="13"/>
      <c r="E4" s="13"/>
      <c r="F4" s="21"/>
      <c r="G4" s="21"/>
      <c r="H4" s="21"/>
      <c r="I4" s="21"/>
    </row>
    <row r="5" spans="1:12" ht="16.5" x14ac:dyDescent="0.35">
      <c r="A5" s="22" t="s">
        <v>65</v>
      </c>
      <c r="B5" s="40">
        <v>2</v>
      </c>
      <c r="C5" s="40">
        <v>1</v>
      </c>
      <c r="D5" s="40">
        <f>B5*C5</f>
        <v>2</v>
      </c>
      <c r="E5" s="40">
        <v>0</v>
      </c>
      <c r="F5" s="44">
        <f>D5*E5</f>
        <v>0</v>
      </c>
      <c r="G5" s="44">
        <f>F5*0.05</f>
        <v>0</v>
      </c>
      <c r="H5" s="44">
        <f>F5*0.1</f>
        <v>0</v>
      </c>
      <c r="I5" s="39">
        <f>F5*F$2+G5*G$2+H5*H$2</f>
        <v>0</v>
      </c>
    </row>
    <row r="6" spans="1:12" ht="16.5" x14ac:dyDescent="0.35">
      <c r="A6" s="22" t="s">
        <v>66</v>
      </c>
      <c r="B6" s="40">
        <v>24</v>
      </c>
      <c r="C6" s="40">
        <v>1</v>
      </c>
      <c r="D6" s="40">
        <f>B6*C6</f>
        <v>24</v>
      </c>
      <c r="E6" s="40">
        <f>0*0.2</f>
        <v>0</v>
      </c>
      <c r="F6" s="44">
        <f>D6*E6</f>
        <v>0</v>
      </c>
      <c r="G6" s="44">
        <f>F6*0.05</f>
        <v>0</v>
      </c>
      <c r="H6" s="44">
        <f>F6*0.1</f>
        <v>0</v>
      </c>
      <c r="I6" s="39">
        <f>F6*F$2+G6*G$2+H6*H$2</f>
        <v>0</v>
      </c>
    </row>
    <row r="7" spans="1:12" ht="16.5" x14ac:dyDescent="0.35">
      <c r="A7" s="21" t="s">
        <v>67</v>
      </c>
      <c r="B7" s="40"/>
      <c r="C7" s="40"/>
      <c r="D7" s="40"/>
      <c r="E7" s="40"/>
      <c r="F7" s="44"/>
      <c r="G7" s="44"/>
      <c r="H7" s="44"/>
      <c r="I7" s="39"/>
    </row>
    <row r="8" spans="1:12" x14ac:dyDescent="0.35">
      <c r="A8" s="22" t="s">
        <v>10</v>
      </c>
      <c r="B8" s="40">
        <v>2</v>
      </c>
      <c r="C8" s="40">
        <v>1</v>
      </c>
      <c r="D8" s="40">
        <f>B8*C8</f>
        <v>2</v>
      </c>
      <c r="E8" s="40">
        <v>0</v>
      </c>
      <c r="F8" s="44">
        <f>D8*E8</f>
        <v>0</v>
      </c>
      <c r="G8" s="44">
        <f>F8*0.05</f>
        <v>0</v>
      </c>
      <c r="H8" s="44">
        <f>F8*0.1</f>
        <v>0</v>
      </c>
      <c r="I8" s="39">
        <f>F8*F$2+G8*G$2+H8*H$2</f>
        <v>0</v>
      </c>
    </row>
    <row r="9" spans="1:12" x14ac:dyDescent="0.35">
      <c r="A9" s="22" t="s">
        <v>19</v>
      </c>
      <c r="B9" s="40">
        <v>2</v>
      </c>
      <c r="C9" s="40">
        <v>1</v>
      </c>
      <c r="D9" s="40">
        <f>B9*C9</f>
        <v>2</v>
      </c>
      <c r="E9" s="40">
        <v>0</v>
      </c>
      <c r="F9" s="44">
        <f>D9*E9</f>
        <v>0</v>
      </c>
      <c r="G9" s="44">
        <f>F9*0.05</f>
        <v>0</v>
      </c>
      <c r="H9" s="44">
        <f>F9*0.1</f>
        <v>0</v>
      </c>
      <c r="I9" s="39">
        <f>F9*F$2+G9*G$2+H9*H$2</f>
        <v>0</v>
      </c>
    </row>
    <row r="10" spans="1:12" x14ac:dyDescent="0.35">
      <c r="A10" s="22" t="s">
        <v>20</v>
      </c>
      <c r="B10" s="40">
        <v>2</v>
      </c>
      <c r="C10" s="40">
        <v>1</v>
      </c>
      <c r="D10" s="40">
        <f>B10*C10</f>
        <v>2</v>
      </c>
      <c r="E10" s="40">
        <v>0</v>
      </c>
      <c r="F10" s="44">
        <f>D10*E10</f>
        <v>0</v>
      </c>
      <c r="G10" s="44">
        <f>F10*0.05</f>
        <v>0</v>
      </c>
      <c r="H10" s="44">
        <f>F10*0.1</f>
        <v>0</v>
      </c>
      <c r="I10" s="39">
        <f>F10*F$2+G10*G$2+H10*H$2</f>
        <v>0</v>
      </c>
    </row>
    <row r="11" spans="1:12" x14ac:dyDescent="0.35">
      <c r="A11" s="22" t="s">
        <v>40</v>
      </c>
      <c r="B11" s="40">
        <v>2</v>
      </c>
      <c r="C11" s="40">
        <v>1</v>
      </c>
      <c r="D11" s="40">
        <f>B11*C11</f>
        <v>2</v>
      </c>
      <c r="E11" s="40">
        <v>0</v>
      </c>
      <c r="F11" s="44">
        <f>D11*E11</f>
        <v>0</v>
      </c>
      <c r="G11" s="44">
        <f>F11*0.05</f>
        <v>0</v>
      </c>
      <c r="H11" s="44">
        <f>F11*0.1</f>
        <v>0</v>
      </c>
      <c r="I11" s="39">
        <f>F11*F$2+G11*G$2+H11*H$2</f>
        <v>0</v>
      </c>
    </row>
    <row r="12" spans="1:12" x14ac:dyDescent="0.35">
      <c r="A12" s="22" t="s">
        <v>21</v>
      </c>
      <c r="B12" s="40">
        <v>40</v>
      </c>
      <c r="C12" s="40">
        <v>1</v>
      </c>
      <c r="D12" s="40">
        <f>B12*C12</f>
        <v>40</v>
      </c>
      <c r="E12" s="40">
        <v>0</v>
      </c>
      <c r="F12" s="44">
        <f>D12*E12</f>
        <v>0</v>
      </c>
      <c r="G12" s="44">
        <f>F12*0.05</f>
        <v>0</v>
      </c>
      <c r="H12" s="44">
        <f>F12*0.1</f>
        <v>0</v>
      </c>
      <c r="I12" s="39">
        <f>F12*F$2+G12*G$2+H12*H$2</f>
        <v>0</v>
      </c>
    </row>
    <row r="13" spans="1:12" ht="16.5" x14ac:dyDescent="0.35">
      <c r="A13" s="22" t="s">
        <v>68</v>
      </c>
      <c r="B13" s="40"/>
      <c r="C13" s="40"/>
      <c r="D13" s="40"/>
      <c r="E13" s="40"/>
      <c r="F13" s="44"/>
      <c r="G13" s="44"/>
      <c r="H13" s="44"/>
      <c r="I13" s="39"/>
    </row>
    <row r="14" spans="1:12" ht="16.5" x14ac:dyDescent="0.35">
      <c r="A14" s="16" t="s">
        <v>69</v>
      </c>
      <c r="B14" s="40">
        <v>20</v>
      </c>
      <c r="C14" s="40">
        <v>1</v>
      </c>
      <c r="D14" s="40">
        <f>B14*C14</f>
        <v>20</v>
      </c>
      <c r="E14" s="40">
        <f>0*0.1</f>
        <v>0</v>
      </c>
      <c r="F14" s="44">
        <f>D14*E14</f>
        <v>0</v>
      </c>
      <c r="G14" s="44">
        <f>F14*0.05</f>
        <v>0</v>
      </c>
      <c r="H14" s="44">
        <f>F14*0.1</f>
        <v>0</v>
      </c>
      <c r="I14" s="39">
        <f>F14*F$2+G14*G$2+H14*H$2</f>
        <v>0</v>
      </c>
      <c r="K14" s="33"/>
      <c r="L14" s="33"/>
    </row>
    <row r="15" spans="1:12" x14ac:dyDescent="0.35">
      <c r="A15" s="16" t="s">
        <v>24</v>
      </c>
      <c r="B15" s="40">
        <v>4</v>
      </c>
      <c r="C15" s="40">
        <v>1</v>
      </c>
      <c r="D15" s="40">
        <f>B15*C15</f>
        <v>4</v>
      </c>
      <c r="E15" s="40">
        <f>0*0.5</f>
        <v>0</v>
      </c>
      <c r="F15" s="44">
        <f>D15*E15</f>
        <v>0</v>
      </c>
      <c r="G15" s="44">
        <f>F15*0.05</f>
        <v>0</v>
      </c>
      <c r="H15" s="44">
        <f>F15*0.1</f>
        <v>0</v>
      </c>
      <c r="I15" s="39">
        <f>F15*F$2+G15*G$2+H15*H$2</f>
        <v>0</v>
      </c>
      <c r="K15" s="33"/>
      <c r="L15" s="33"/>
    </row>
    <row r="16" spans="1:12" x14ac:dyDescent="0.35">
      <c r="A16" s="21" t="s">
        <v>22</v>
      </c>
      <c r="B16" s="40"/>
      <c r="C16" s="40"/>
      <c r="D16" s="40"/>
      <c r="E16" s="40"/>
      <c r="F16" s="44"/>
      <c r="G16" s="44"/>
      <c r="H16" s="44"/>
      <c r="I16" s="21"/>
      <c r="K16" s="33"/>
      <c r="L16" s="33"/>
    </row>
    <row r="17" spans="1:12" x14ac:dyDescent="0.35">
      <c r="A17" s="22" t="s">
        <v>23</v>
      </c>
      <c r="B17" s="40"/>
      <c r="C17" s="40"/>
      <c r="D17" s="40"/>
      <c r="E17" s="40"/>
      <c r="F17" s="44"/>
      <c r="G17" s="44"/>
      <c r="H17" s="44"/>
      <c r="I17" s="21"/>
      <c r="K17" s="34"/>
      <c r="L17" s="33"/>
    </row>
    <row r="18" spans="1:12" ht="16.5" x14ac:dyDescent="0.35">
      <c r="A18" s="23" t="s">
        <v>70</v>
      </c>
      <c r="B18" s="40">
        <v>2</v>
      </c>
      <c r="C18" s="40">
        <v>2</v>
      </c>
      <c r="D18" s="40">
        <f t="shared" ref="D18:D23" si="0">B18*C18</f>
        <v>4</v>
      </c>
      <c r="E18" s="42">
        <v>24</v>
      </c>
      <c r="F18" s="44">
        <f t="shared" ref="F18:F23" si="1">D18*E18</f>
        <v>96</v>
      </c>
      <c r="G18" s="44">
        <f t="shared" ref="G18:G23" si="2">F18*0.05</f>
        <v>4.8000000000000007</v>
      </c>
      <c r="H18" s="44">
        <f t="shared" ref="H18:H23" si="3">F18*0.1</f>
        <v>9.6000000000000014</v>
      </c>
      <c r="I18" s="24">
        <f t="shared" ref="I18:I23" si="4">F18*F$2+G18*G$2+H18*H$2</f>
        <v>5460.9120000000003</v>
      </c>
      <c r="J18" s="8"/>
      <c r="K18" s="35"/>
      <c r="L18" s="33"/>
    </row>
    <row r="19" spans="1:12" ht="16.5" x14ac:dyDescent="0.35">
      <c r="A19" s="23" t="s">
        <v>71</v>
      </c>
      <c r="B19" s="40">
        <v>8</v>
      </c>
      <c r="C19" s="40">
        <v>2</v>
      </c>
      <c r="D19" s="40">
        <f t="shared" si="0"/>
        <v>16</v>
      </c>
      <c r="E19" s="42">
        <v>3</v>
      </c>
      <c r="F19" s="44">
        <f t="shared" si="1"/>
        <v>48</v>
      </c>
      <c r="G19" s="44">
        <f t="shared" si="2"/>
        <v>2.4000000000000004</v>
      </c>
      <c r="H19" s="44">
        <f t="shared" si="3"/>
        <v>4.8000000000000007</v>
      </c>
      <c r="I19" s="24">
        <f t="shared" si="4"/>
        <v>2730.4560000000001</v>
      </c>
      <c r="J19" s="8"/>
      <c r="K19" s="33"/>
      <c r="L19" s="33"/>
    </row>
    <row r="20" spans="1:12" ht="16.5" x14ac:dyDescent="0.35">
      <c r="A20" s="22" t="s">
        <v>72</v>
      </c>
      <c r="B20" s="40">
        <v>8</v>
      </c>
      <c r="C20" s="40">
        <v>3</v>
      </c>
      <c r="D20" s="40">
        <f t="shared" si="0"/>
        <v>24</v>
      </c>
      <c r="E20" s="40">
        <v>27</v>
      </c>
      <c r="F20" s="44">
        <f t="shared" si="1"/>
        <v>648</v>
      </c>
      <c r="G20" s="44">
        <f t="shared" si="2"/>
        <v>32.4</v>
      </c>
      <c r="H20" s="44">
        <f t="shared" si="3"/>
        <v>64.8</v>
      </c>
      <c r="I20" s="24">
        <f t="shared" si="4"/>
        <v>36861.156000000003</v>
      </c>
      <c r="K20" s="33"/>
      <c r="L20" s="33"/>
    </row>
    <row r="21" spans="1:12" ht="16.5" x14ac:dyDescent="0.35">
      <c r="A21" s="22" t="s">
        <v>73</v>
      </c>
      <c r="B21" s="40">
        <v>2</v>
      </c>
      <c r="C21" s="40">
        <v>2</v>
      </c>
      <c r="D21" s="40">
        <f t="shared" si="0"/>
        <v>4</v>
      </c>
      <c r="E21" s="40">
        <v>27</v>
      </c>
      <c r="F21" s="44">
        <f t="shared" si="1"/>
        <v>108</v>
      </c>
      <c r="G21" s="44">
        <f t="shared" si="2"/>
        <v>5.4</v>
      </c>
      <c r="H21" s="44">
        <f t="shared" si="3"/>
        <v>10.8</v>
      </c>
      <c r="I21" s="24">
        <f t="shared" si="4"/>
        <v>6143.5260000000007</v>
      </c>
      <c r="K21" s="33"/>
      <c r="L21" s="33"/>
    </row>
    <row r="22" spans="1:12" ht="16.5" x14ac:dyDescent="0.35">
      <c r="A22" s="22" t="s">
        <v>74</v>
      </c>
      <c r="B22" s="40">
        <v>8</v>
      </c>
      <c r="C22" s="40">
        <v>2</v>
      </c>
      <c r="D22" s="40">
        <f t="shared" si="0"/>
        <v>16</v>
      </c>
      <c r="E22" s="40">
        <v>27</v>
      </c>
      <c r="F22" s="44">
        <f t="shared" si="1"/>
        <v>432</v>
      </c>
      <c r="G22" s="44">
        <f t="shared" si="2"/>
        <v>21.6</v>
      </c>
      <c r="H22" s="44">
        <f t="shared" si="3"/>
        <v>43.2</v>
      </c>
      <c r="I22" s="24">
        <f t="shared" si="4"/>
        <v>24574.104000000003</v>
      </c>
      <c r="K22" s="36"/>
      <c r="L22" s="33"/>
    </row>
    <row r="23" spans="1:12" ht="16.5" x14ac:dyDescent="0.35">
      <c r="A23" s="22" t="s">
        <v>75</v>
      </c>
      <c r="B23" s="40">
        <v>8</v>
      </c>
      <c r="C23" s="40">
        <v>2</v>
      </c>
      <c r="D23" s="40">
        <f t="shared" si="0"/>
        <v>16</v>
      </c>
      <c r="E23" s="42">
        <v>3</v>
      </c>
      <c r="F23" s="44">
        <f t="shared" si="1"/>
        <v>48</v>
      </c>
      <c r="G23" s="44">
        <f t="shared" si="2"/>
        <v>2.4000000000000004</v>
      </c>
      <c r="H23" s="44">
        <f t="shared" si="3"/>
        <v>4.8000000000000007</v>
      </c>
      <c r="I23" s="24">
        <f t="shared" si="4"/>
        <v>2730.4560000000001</v>
      </c>
      <c r="J23" s="8"/>
      <c r="K23" s="36"/>
      <c r="L23" s="33"/>
    </row>
    <row r="24" spans="1:12" ht="17" x14ac:dyDescent="0.35">
      <c r="A24" s="27" t="s">
        <v>108</v>
      </c>
      <c r="B24" s="13"/>
      <c r="C24" s="13"/>
      <c r="D24" s="13"/>
      <c r="E24" s="13"/>
      <c r="F24" s="70">
        <f>ROUND(SUM(F4:H23), -1)</f>
        <v>1590</v>
      </c>
      <c r="G24" s="70"/>
      <c r="H24" s="70"/>
      <c r="I24" s="25">
        <f>ROUND(SUM(I4:I23), -2)</f>
        <v>78500</v>
      </c>
      <c r="K24" s="33"/>
      <c r="L24" s="33"/>
    </row>
    <row r="25" spans="1:12" x14ac:dyDescent="0.35">
      <c r="K25" s="33"/>
      <c r="L25" s="33"/>
    </row>
    <row r="26" spans="1:12" x14ac:dyDescent="0.35">
      <c r="A26" s="9" t="s">
        <v>15</v>
      </c>
    </row>
    <row r="27" spans="1:12" ht="18.5" x14ac:dyDescent="0.35">
      <c r="A27" s="55" t="s">
        <v>25</v>
      </c>
      <c r="B27" s="37"/>
      <c r="C27" s="37"/>
      <c r="D27" s="37"/>
      <c r="E27" s="37"/>
      <c r="F27" s="37"/>
      <c r="G27" s="37"/>
      <c r="H27" s="37"/>
      <c r="I27" s="37"/>
    </row>
    <row r="28" spans="1:12" ht="42.4" customHeight="1" x14ac:dyDescent="0.35">
      <c r="A28" s="71" t="s">
        <v>102</v>
      </c>
      <c r="B28" s="71"/>
      <c r="C28" s="71"/>
      <c r="D28" s="71"/>
      <c r="E28" s="71"/>
      <c r="F28" s="71"/>
      <c r="G28" s="71"/>
      <c r="H28" s="71"/>
      <c r="I28" s="71"/>
    </row>
    <row r="29" spans="1:12" ht="18.5" x14ac:dyDescent="0.35">
      <c r="A29" s="71" t="s">
        <v>51</v>
      </c>
      <c r="B29" s="71"/>
      <c r="C29" s="71"/>
      <c r="D29" s="71"/>
      <c r="E29" s="71"/>
      <c r="F29" s="71"/>
      <c r="G29" s="71"/>
      <c r="H29" s="71"/>
      <c r="I29" s="71"/>
    </row>
    <row r="30" spans="1:12" ht="35.65" customHeight="1" x14ac:dyDescent="0.35">
      <c r="A30" s="71" t="s">
        <v>52</v>
      </c>
      <c r="B30" s="71"/>
      <c r="C30" s="71"/>
      <c r="D30" s="71"/>
      <c r="E30" s="71"/>
      <c r="F30" s="71"/>
      <c r="G30" s="71"/>
      <c r="H30" s="71"/>
      <c r="I30" s="71"/>
    </row>
    <row r="31" spans="1:12" ht="16" x14ac:dyDescent="0.35">
      <c r="A31" s="69" t="s">
        <v>31</v>
      </c>
      <c r="B31" s="69"/>
      <c r="C31" s="69"/>
      <c r="D31" s="69"/>
      <c r="E31" s="69"/>
      <c r="F31" s="69"/>
      <c r="G31" s="69"/>
      <c r="H31" s="69"/>
      <c r="I31" s="69"/>
    </row>
    <row r="32" spans="1:12" ht="34.4" customHeight="1" x14ac:dyDescent="0.35">
      <c r="A32" s="69" t="s">
        <v>53</v>
      </c>
      <c r="B32" s="69"/>
      <c r="C32" s="69"/>
      <c r="D32" s="69"/>
      <c r="E32" s="69"/>
      <c r="F32" s="69"/>
      <c r="G32" s="69"/>
      <c r="H32" s="69"/>
      <c r="I32" s="69"/>
    </row>
    <row r="33" spans="1:9" ht="16" x14ac:dyDescent="0.35">
      <c r="A33" s="54" t="s">
        <v>41</v>
      </c>
    </row>
    <row r="34" spans="1:9" ht="16" x14ac:dyDescent="0.35">
      <c r="A34" s="54" t="s">
        <v>42</v>
      </c>
    </row>
    <row r="35" spans="1:9" ht="16" x14ac:dyDescent="0.35">
      <c r="A35" s="54" t="s">
        <v>44</v>
      </c>
      <c r="B35" s="38"/>
      <c r="C35" s="38"/>
      <c r="D35" s="38"/>
      <c r="E35" s="38"/>
      <c r="F35" s="38"/>
      <c r="G35" s="38"/>
      <c r="H35" s="38"/>
      <c r="I35" s="38"/>
    </row>
    <row r="36" spans="1:9" ht="16" x14ac:dyDescent="0.35">
      <c r="A36" s="54" t="s">
        <v>39</v>
      </c>
    </row>
    <row r="37" spans="1:9" ht="16" x14ac:dyDescent="0.35">
      <c r="A37" s="54" t="s">
        <v>54</v>
      </c>
    </row>
    <row r="38" spans="1:9" ht="16" x14ac:dyDescent="0.35">
      <c r="A38" s="54" t="s">
        <v>43</v>
      </c>
    </row>
    <row r="39" spans="1:9" ht="15.5" x14ac:dyDescent="0.35">
      <c r="A39" s="53" t="s">
        <v>55</v>
      </c>
    </row>
  </sheetData>
  <mergeCells count="6">
    <mergeCell ref="A32:I32"/>
    <mergeCell ref="F24:H24"/>
    <mergeCell ref="A28:I28"/>
    <mergeCell ref="A29:I29"/>
    <mergeCell ref="A30:I30"/>
    <mergeCell ref="A31:I3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C3ED254CA8ACF42BC38E4C4654F1101" ma:contentTypeVersion="14" ma:contentTypeDescription="Create a new document." ma:contentTypeScope="" ma:versionID="46b2583a067f1805c4058a997842133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09a9333-2372-43c0-8c88-7482d0d1b77f" xmlns:ns6="99989e20-99e8-4e27-8e8c-531f68e85093" targetNamespace="http://schemas.microsoft.com/office/2006/metadata/properties" ma:root="true" ma:fieldsID="d2a1053ab4094b3f0318327e931efc6b" ns1:_="" ns2:_="" ns3:_="" ns4:_="" ns5:_="" ns6:_="">
    <xsd:import namespace="http://schemas.microsoft.com/sharepoint/v3"/>
    <xsd:import namespace="4ffa91fb-a0ff-4ac5-b2db-65c790d184a4"/>
    <xsd:import namespace="http://schemas.microsoft.com/sharepoint.v3"/>
    <xsd:import namespace="http://schemas.microsoft.com/sharepoint/v3/fields"/>
    <xsd:import namespace="009a9333-2372-43c0-8c88-7482d0d1b77f"/>
    <xsd:import namespace="99989e20-99e8-4e27-8e8c-531f68e8509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085d09f8-e969-4227-9941-00d9df14e2cd}" ma:internalName="TaxCatchAllLabel" ma:readOnly="true" ma:showField="CatchAllDataLabel"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085d09f8-e969-4227-9941-00d9df14e2cd}" ma:internalName="TaxCatchAll" ma:showField="CatchAllData"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9a9333-2372-43c0-8c88-7482d0d1b77f"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989e20-99e8-4e27-8e8c-531f68e8509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2020-12-05T00:48:03+00:00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C36E8728-4E3D-47E6-9DED-130FAD6959CA}">
  <ds:schemaRefs>
    <ds:schemaRef ds:uri="http://schemas.microsoft.com/sharepoint/v3/contenttype/forms"/>
  </ds:schemaRefs>
</ds:datastoreItem>
</file>

<file path=customXml/itemProps2.xml><?xml version="1.0" encoding="utf-8"?>
<ds:datastoreItem xmlns:ds="http://schemas.openxmlformats.org/officeDocument/2006/customXml" ds:itemID="{C89895C6-7303-4D44-8F0A-990A42AC8A2A}">
  <ds:schemaRefs>
    <ds:schemaRef ds:uri="Microsoft.SharePoint.Taxonomy.ContentTypeSync"/>
  </ds:schemaRefs>
</ds:datastoreItem>
</file>

<file path=customXml/itemProps3.xml><?xml version="1.0" encoding="utf-8"?>
<ds:datastoreItem xmlns:ds="http://schemas.openxmlformats.org/officeDocument/2006/customXml" ds:itemID="{8AA9CBF4-A612-4A01-A182-FFBE90C6A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09a9333-2372-43c0-8c88-7482d0d1b77f"/>
    <ds:schemaRef ds:uri="99989e20-99e8-4e27-8e8c-531f68e85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C6400FA-712B-4AA1-AE5A-60CD7EC5BF21}">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2014-01-23T17:48:39Z</dcterms:created>
  <dcterms:modified xsi:type="dcterms:W3CDTF">2021-03-16T15:44:14Z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0x0101000C3ED254CA8ACF42BC38E4C4654F1101</vt:lpwstr>
  </property>
</Properties>
</file>