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0"/>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014 - Cargo Tank Spec Requirements/2021 Renewal/"/>
    </mc:Choice>
  </mc:AlternateContent>
  <xr:revisionPtr revIDLastSave="22" documentId="11_3C5BD291D24DC3731EC6C3D763F893E84D71C682" xr6:coauthVersionLast="47" xr6:coauthVersionMax="47" xr10:uidLastSave="{64D14738-70A2-4E57-90E0-61A0E870FAC0}"/>
  <bookViews>
    <workbookView xWindow="0" yWindow="0" windowWidth="5985" windowHeight="7785" xr2:uid="{00000000-000D-0000-FFFF-FFFF00000000}"/>
  </bookViews>
  <sheets>
    <sheet name="Sheet1" sheetId="1" r:id="rId1"/>
    <sheet name="Fed Gov Cost"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 l="1"/>
  <c r="E4" i="2"/>
  <c r="D7" i="2"/>
  <c r="B39" i="1"/>
  <c r="D38" i="1"/>
  <c r="D37" i="1"/>
  <c r="K39" i="1"/>
  <c r="F38" i="1"/>
  <c r="H38" i="1" s="1"/>
  <c r="F37" i="1"/>
  <c r="H37" i="1" s="1"/>
  <c r="H39" i="1" s="1"/>
  <c r="D45" i="1"/>
  <c r="F4" i="2" l="1"/>
  <c r="F3" i="2"/>
  <c r="G4" i="2"/>
  <c r="I38" i="1"/>
  <c r="I37" i="1"/>
  <c r="F39" i="1"/>
  <c r="J38" i="1"/>
  <c r="G11" i="1"/>
  <c r="H2" i="1"/>
  <c r="G8" i="1"/>
  <c r="G20" i="1"/>
  <c r="G31" i="1"/>
  <c r="H3" i="1"/>
  <c r="G23" i="1"/>
  <c r="G34" i="1"/>
  <c r="H4" i="1"/>
  <c r="G14" i="1"/>
  <c r="G26" i="1"/>
  <c r="G17" i="1"/>
  <c r="G27" i="1"/>
  <c r="J5" i="1"/>
  <c r="B28" i="1" l="1"/>
  <c r="D17" i="1"/>
  <c r="F17" i="1" s="1"/>
  <c r="J37" i="1" l="1"/>
  <c r="J39" i="1" s="1"/>
  <c r="H17" i="1"/>
  <c r="D8" i="1"/>
  <c r="F8" i="1" l="1"/>
  <c r="H8" i="1" s="1"/>
  <c r="C4" i="1"/>
  <c r="E4" i="1" s="1"/>
  <c r="C3" i="1"/>
  <c r="E3" i="1" s="1"/>
  <c r="C2" i="1"/>
  <c r="E2" i="1" s="1"/>
  <c r="C5" i="1" l="1"/>
  <c r="B43" i="1" s="1"/>
  <c r="I28" i="1"/>
  <c r="F43" i="1" s="1"/>
  <c r="D34" i="1" l="1"/>
  <c r="D31" i="1"/>
  <c r="D27" i="1"/>
  <c r="D26" i="1"/>
  <c r="F26" i="1" s="1"/>
  <c r="D23" i="1"/>
  <c r="F23" i="1" s="1"/>
  <c r="D20" i="1"/>
  <c r="F20" i="1" s="1"/>
  <c r="D14" i="1"/>
  <c r="F14" i="1" s="1"/>
  <c r="D11" i="1"/>
  <c r="F11" i="1" s="1"/>
  <c r="H11" i="1" s="1"/>
  <c r="F31" i="1" l="1"/>
  <c r="H31" i="1" s="1"/>
  <c r="F27" i="1"/>
  <c r="H27" i="1" s="1"/>
  <c r="F34" i="1"/>
  <c r="G4" i="1"/>
  <c r="G3" i="1"/>
  <c r="D28" i="1"/>
  <c r="H23" i="1"/>
  <c r="H34" i="1"/>
  <c r="E5" i="1" l="1"/>
  <c r="G2" i="1"/>
  <c r="H26" i="1"/>
  <c r="H28" i="1" s="1"/>
  <c r="F28" i="1"/>
  <c r="H20" i="1"/>
  <c r="H14" i="1"/>
  <c r="C3" i="2" l="1"/>
  <c r="E3" i="2" s="1"/>
  <c r="G3" i="2" s="1"/>
  <c r="C43" i="1"/>
  <c r="I3" i="1"/>
  <c r="I4" i="1"/>
  <c r="G5" i="1" l="1"/>
  <c r="D43" i="1" s="1"/>
  <c r="I2" i="1"/>
  <c r="I5" i="1" s="1"/>
  <c r="E43" i="1" s="1"/>
</calcChain>
</file>

<file path=xl/sharedStrings.xml><?xml version="1.0" encoding="utf-8"?>
<sst xmlns="http://schemas.openxmlformats.org/spreadsheetml/2006/main" count="135" uniqueCount="54">
  <si>
    <t>Registration - 107.503</t>
  </si>
  <si>
    <t>Total Respondents</t>
  </si>
  <si>
    <t>Annual Respondents</t>
  </si>
  <si>
    <t>Responses per Carrier</t>
  </si>
  <si>
    <t>Annual Responses</t>
  </si>
  <si>
    <t>Minutes per Response</t>
  </si>
  <si>
    <t>Annual Burden Hours</t>
  </si>
  <si>
    <t>Salary Cost per Hour</t>
  </si>
  <si>
    <t>Annual Salary Cost</t>
  </si>
  <si>
    <t>Annual Burden Cost</t>
  </si>
  <si>
    <t>Cargo Tank Manufacturers</t>
  </si>
  <si>
    <t>Repair Facilities</t>
  </si>
  <si>
    <t>Design Certifying Engineers &amp; Registered Inspectors</t>
  </si>
  <si>
    <t>Total for Reporting</t>
  </si>
  <si>
    <t>Registration - 107.504</t>
  </si>
  <si>
    <t>Number of Respondents</t>
  </si>
  <si>
    <t>Responses per Registration</t>
  </si>
  <si>
    <t>Total Annual Responses</t>
  </si>
  <si>
    <t>Recordkeeping</t>
  </si>
  <si>
    <t>Updating a Cargo Tank Registration - 107.503</t>
  </si>
  <si>
    <t>Number of Responses</t>
  </si>
  <si>
    <t>Total Salary Cost</t>
  </si>
  <si>
    <t>Annual Burden Costs</t>
  </si>
  <si>
    <t>Reporting</t>
  </si>
  <si>
    <t>Design Certificates for Prototypes - 178.320(b)</t>
  </si>
  <si>
    <t>Hours per Response</t>
  </si>
  <si>
    <t>Manufacture's Data Reports or Certificate and Related Papers - 178.345-15</t>
  </si>
  <si>
    <t>Completion of Manufacturers Data Report - 178.337-18</t>
  </si>
  <si>
    <t>New Cargo Tanks</t>
  </si>
  <si>
    <t>Remanufactured Cargo Tanks</t>
  </si>
  <si>
    <t>Completion of Manufacturers Data Report - 178.337-18, 178.338-19</t>
  </si>
  <si>
    <t xml:space="preserve">Recordkeeping </t>
  </si>
  <si>
    <t>Cargo Tank Repair/Modification Reports - 180.417</t>
  </si>
  <si>
    <t>Testing and Inpsection of Cargo Tanks - 180.407(d)</t>
  </si>
  <si>
    <t>Cargo Tank Owners</t>
  </si>
  <si>
    <t>Average Number of Cargo Tanks in Fleet</t>
  </si>
  <si>
    <t>Total Number of Cargo Tanks</t>
  </si>
  <si>
    <t>Percentage of Cargo Tanks Tested Annually</t>
  </si>
  <si>
    <t>Number of Cargo Tanks Tested</t>
  </si>
  <si>
    <t>Visual Inspections</t>
  </si>
  <si>
    <t>External Visual Inpections</t>
  </si>
  <si>
    <t>Total Number of Respondents</t>
  </si>
  <si>
    <t>Total Number of Annual Responses</t>
  </si>
  <si>
    <t>Total Annual Burden Hours</t>
  </si>
  <si>
    <t>Total Annual Salary Costs</t>
  </si>
  <si>
    <t>Total Annual Burden Costs</t>
  </si>
  <si>
    <t xml:space="preserve">Occupation labor rates based on 2020 Occupational and Employment Statistics Survey (OES) for “Health and Safety Engineers, Except Mining Safety Engineers and Inspectors (17-2111)” https://www.bls.gov/oes/current/oes172111.htm.  The hourly mean wage for this occupation ($46.80) is adjusted to reflect the total costs of employee compensation based on the BLS Employer Costs for Employee Compensation Summary, which indicates that wages for civilian workers are 68.3 percent of total compensation (total wage = wage rate/wage % of total compensation). </t>
  </si>
  <si>
    <t>Number of Submissions</t>
  </si>
  <si>
    <t>Minutes per Registration</t>
  </si>
  <si>
    <t>Annual Hours</t>
  </si>
  <si>
    <t>Review of Cargo Tank Registration Statements</t>
  </si>
  <si>
    <t>FMCSA Inspections</t>
  </si>
  <si>
    <t>Total</t>
  </si>
  <si>
    <t xml:space="preserve">Based on the 2021 salary table (https://www.opm.gov/policy-data-oversight/pay-leave/salaries-wages/salary-tables/pdf/2021/DCB_h.pdf) the hourly mean wage for a GS-13 in 2021 is $49.68. The hourly salary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</si>
</sst>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quot;$&quot;#,##0.0000"/>
  </numFmts>
  <fonts count="10">
    <font>
      <sz val="11"/>
      <color theme="1"/>
      <name val="Calibri"/>
      <family val="2"/>
      <scheme val="minor"/>
    </font>
    <font>
      <sz val="12"/>
      <color theme="1"/>
      <name val="Times New Roman"/>
      <family val="1"/>
    </font>
    <font>
      <u/>
      <sz val="12"/>
      <color theme="1"/>
      <name val="Times New Roman"/>
      <family val="1"/>
    </font>
    <font>
      <b/>
      <u/>
      <sz val="12"/>
      <color theme="1"/>
      <name val="Times New Roman"/>
      <family val="1"/>
    </font>
    <font>
      <sz val="11"/>
      <color rgb="FF9C5700"/>
      <name val="Calibri"/>
      <family val="2"/>
      <scheme val="minor"/>
    </font>
    <font>
      <b/>
      <sz val="12"/>
      <color theme="1"/>
      <name val="Times New Roman"/>
      <family val="1"/>
    </font>
    <font>
      <sz val="12"/>
      <color rgb="FF9C5700"/>
      <name val="Times New Roman"/>
      <family val="1"/>
    </font>
    <font>
      <sz val="11"/>
      <color theme="1"/>
      <name val="Calibri"/>
      <family val="2"/>
      <scheme val="minor"/>
    </font>
    <font>
      <u/>
      <sz val="12"/>
      <color theme="1"/>
      <name val="Calibri"/>
      <family val="1"/>
      <scheme val="minor"/>
    </font>
    <font>
      <sz val="12"/>
      <color rgb="FF000000"/>
      <name val="Times New Roman"/>
      <family val="1"/>
    </font>
  </fonts>
  <fills count="4">
    <fill>
      <patternFill patternType="none"/>
    </fill>
    <fill>
      <patternFill patternType="gray125"/>
    </fill>
    <fill>
      <patternFill patternType="solid">
        <fgColor rgb="FFFFEB9C"/>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right style="thin">
        <color theme="2" tint="-9.9978637043366805E-2"/>
      </right>
      <top/>
      <bottom style="thin">
        <color theme="2" tint="-9.9978637043366805E-2"/>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right style="thin">
        <color theme="6" tint="0.59999389629810485"/>
      </right>
      <top style="thin">
        <color theme="6" tint="0.59999389629810485"/>
      </top>
      <bottom/>
      <diagonal/>
    </border>
    <border>
      <left style="thin">
        <color theme="6" tint="0.59999389629810485"/>
      </left>
      <right style="thin">
        <color theme="6" tint="0.59999389629810485"/>
      </right>
      <top/>
      <bottom/>
      <diagonal/>
    </border>
  </borders>
  <cellStyleXfs count="5">
    <xf numFmtId="0" fontId="0" fillId="0" borderId="0"/>
    <xf numFmtId="0" fontId="4" fillId="2" borderId="0" applyNumberFormat="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38">
    <xf numFmtId="0" fontId="0" fillId="0" borderId="0" xfId="0"/>
    <xf numFmtId="0" fontId="1" fillId="0" borderId="1" xfId="0" applyFont="1" applyBorder="1" applyAlignment="1">
      <alignment wrapText="1"/>
    </xf>
    <xf numFmtId="0" fontId="1" fillId="0" borderId="1" xfId="0" applyFont="1" applyBorder="1"/>
    <xf numFmtId="6" fontId="1" fillId="0" borderId="1" xfId="0" applyNumberFormat="1" applyFont="1" applyBorder="1"/>
    <xf numFmtId="164" fontId="1" fillId="0" borderId="1" xfId="0" applyNumberFormat="1" applyFont="1" applyBorder="1"/>
    <xf numFmtId="0" fontId="3" fillId="0" borderId="1" xfId="0" applyFont="1" applyFill="1" applyBorder="1" applyAlignment="1">
      <alignment horizontal="center" wrapText="1"/>
    </xf>
    <xf numFmtId="0" fontId="5" fillId="0" borderId="1" xfId="0" applyFont="1" applyBorder="1" applyAlignment="1">
      <alignment wrapText="1"/>
    </xf>
    <xf numFmtId="1" fontId="1" fillId="0" borderId="1" xfId="0" applyNumberFormat="1" applyFont="1" applyBorder="1"/>
    <xf numFmtId="6" fontId="1" fillId="3" borderId="1" xfId="0" applyNumberFormat="1" applyFont="1" applyFill="1" applyBorder="1"/>
    <xf numFmtId="164" fontId="1" fillId="3" borderId="1" xfId="0" applyNumberFormat="1" applyFont="1" applyFill="1" applyBorder="1"/>
    <xf numFmtId="0" fontId="1" fillId="3" borderId="1" xfId="0" applyFont="1" applyFill="1" applyBorder="1" applyAlignment="1">
      <alignment wrapText="1"/>
    </xf>
    <xf numFmtId="0" fontId="5" fillId="3" borderId="1" xfId="0" applyFont="1" applyFill="1" applyBorder="1" applyAlignment="1">
      <alignment wrapText="1"/>
    </xf>
    <xf numFmtId="0" fontId="1" fillId="0" borderId="2" xfId="0" applyFont="1" applyBorder="1" applyAlignment="1">
      <alignment wrapText="1"/>
    </xf>
    <xf numFmtId="0" fontId="3" fillId="3" borderId="2" xfId="0" applyFont="1" applyFill="1" applyBorder="1" applyAlignment="1">
      <alignment horizontal="center" wrapText="1"/>
    </xf>
    <xf numFmtId="164" fontId="1" fillId="0" borderId="2" xfId="0" applyNumberFormat="1" applyFont="1" applyBorder="1"/>
    <xf numFmtId="0" fontId="1" fillId="3" borderId="2" xfId="0" applyFont="1" applyFill="1" applyBorder="1"/>
    <xf numFmtId="0" fontId="1" fillId="0" borderId="2" xfId="0" applyFont="1" applyBorder="1"/>
    <xf numFmtId="6" fontId="1" fillId="0" borderId="2" xfId="0" applyNumberFormat="1" applyFont="1" applyBorder="1"/>
    <xf numFmtId="0" fontId="1" fillId="0" borderId="2" xfId="0" applyFont="1" applyFill="1" applyBorder="1"/>
    <xf numFmtId="6" fontId="1" fillId="0" borderId="2" xfId="0" applyNumberFormat="1" applyFont="1" applyFill="1" applyBorder="1"/>
    <xf numFmtId="0" fontId="3" fillId="0" borderId="2" xfId="0" applyFont="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3" borderId="3" xfId="0" applyFont="1" applyFill="1" applyBorder="1"/>
    <xf numFmtId="0" fontId="1" fillId="0" borderId="5" xfId="0" applyFont="1" applyBorder="1"/>
    <xf numFmtId="6" fontId="1" fillId="0" borderId="4" xfId="0" applyNumberFormat="1" applyFont="1" applyBorder="1"/>
    <xf numFmtId="164" fontId="1" fillId="0" borderId="4" xfId="0" applyNumberFormat="1" applyFont="1" applyBorder="1"/>
    <xf numFmtId="0" fontId="1" fillId="0" borderId="4" xfId="0" applyFont="1" applyBorder="1"/>
    <xf numFmtId="0" fontId="1" fillId="0" borderId="7" xfId="0" applyFont="1" applyBorder="1"/>
    <xf numFmtId="0" fontId="1" fillId="0" borderId="3" xfId="0" applyFont="1" applyFill="1" applyBorder="1" applyAlignment="1">
      <alignment wrapText="1"/>
    </xf>
    <xf numFmtId="0" fontId="1" fillId="0" borderId="0" xfId="0" applyFont="1" applyBorder="1"/>
    <xf numFmtId="0" fontId="1" fillId="0" borderId="0" xfId="0" applyFont="1" applyBorder="1" applyAlignment="1">
      <alignment wrapText="1"/>
    </xf>
    <xf numFmtId="0" fontId="5" fillId="0" borderId="0" xfId="0" applyFont="1" applyBorder="1"/>
    <xf numFmtId="0" fontId="5" fillId="0" borderId="5" xfId="0" applyFont="1" applyBorder="1"/>
    <xf numFmtId="0" fontId="5" fillId="0" borderId="2" xfId="0" applyFont="1" applyBorder="1"/>
    <xf numFmtId="6" fontId="6" fillId="0" borderId="2" xfId="1" applyNumberFormat="1" applyFont="1" applyFill="1" applyBorder="1"/>
    <xf numFmtId="0" fontId="1" fillId="0" borderId="1" xfId="0" applyFont="1" applyBorder="1" applyAlignment="1">
      <alignment horizontal="left" wrapText="1"/>
    </xf>
    <xf numFmtId="0" fontId="1" fillId="0" borderId="0" xfId="0" applyFont="1" applyBorder="1" applyAlignment="1">
      <alignment horizontal="right"/>
    </xf>
    <xf numFmtId="0" fontId="1" fillId="0" borderId="5" xfId="0" applyFont="1" applyBorder="1" applyAlignment="1">
      <alignment horizontal="right"/>
    </xf>
    <xf numFmtId="0" fontId="1" fillId="0" borderId="2" xfId="0" applyFont="1" applyBorder="1" applyAlignment="1">
      <alignment horizontal="right"/>
    </xf>
    <xf numFmtId="0" fontId="1" fillId="0" borderId="5" xfId="0" applyFont="1" applyBorder="1" applyAlignment="1">
      <alignment wrapText="1"/>
    </xf>
    <xf numFmtId="6" fontId="1" fillId="0" borderId="5" xfId="0" applyNumberFormat="1" applyFont="1" applyBorder="1"/>
    <xf numFmtId="6" fontId="1" fillId="0" borderId="8" xfId="0" applyNumberFormat="1" applyFont="1" applyBorder="1"/>
    <xf numFmtId="6" fontId="6" fillId="0" borderId="5" xfId="1" applyNumberFormat="1" applyFont="1" applyFill="1" applyBorder="1"/>
    <xf numFmtId="0" fontId="2" fillId="0" borderId="9" xfId="0" applyFont="1" applyBorder="1" applyAlignment="1">
      <alignment horizontal="center" wrapText="1"/>
    </xf>
    <xf numFmtId="6" fontId="1" fillId="0" borderId="9" xfId="0" applyNumberFormat="1" applyFont="1" applyBorder="1" applyAlignment="1">
      <alignment horizontal="right"/>
    </xf>
    <xf numFmtId="0" fontId="1" fillId="0" borderId="9" xfId="0" applyFont="1" applyBorder="1" applyAlignment="1">
      <alignment horizontal="right"/>
    </xf>
    <xf numFmtId="8" fontId="1" fillId="0" borderId="9" xfId="0" applyNumberFormat="1" applyFont="1" applyBorder="1"/>
    <xf numFmtId="164" fontId="1" fillId="0" borderId="9" xfId="0" applyNumberFormat="1" applyFont="1" applyBorder="1"/>
    <xf numFmtId="0" fontId="1" fillId="0" borderId="9" xfId="0" applyFont="1" applyBorder="1"/>
    <xf numFmtId="0" fontId="1" fillId="3" borderId="9" xfId="0" applyFont="1" applyFill="1" applyBorder="1"/>
    <xf numFmtId="164" fontId="1" fillId="3" borderId="9" xfId="0" applyNumberFormat="1" applyFont="1" applyFill="1" applyBorder="1"/>
    <xf numFmtId="6" fontId="1" fillId="0" borderId="9" xfId="0" applyNumberFormat="1" applyFont="1" applyBorder="1"/>
    <xf numFmtId="0" fontId="3" fillId="3" borderId="3" xfId="0" applyFont="1" applyFill="1" applyBorder="1" applyAlignment="1">
      <alignment horizontal="center" wrapText="1"/>
    </xf>
    <xf numFmtId="6" fontId="1" fillId="0" borderId="10" xfId="0" applyNumberFormat="1" applyFont="1" applyBorder="1"/>
    <xf numFmtId="0" fontId="1" fillId="0" borderId="5" xfId="0" applyFont="1" applyFill="1" applyBorder="1"/>
    <xf numFmtId="6" fontId="1" fillId="0" borderId="4" xfId="0" applyNumberFormat="1" applyFont="1" applyFill="1" applyBorder="1"/>
    <xf numFmtId="0" fontId="2" fillId="3" borderId="9" xfId="0" applyFont="1" applyFill="1" applyBorder="1" applyAlignment="1">
      <alignment horizontal="center" wrapText="1"/>
    </xf>
    <xf numFmtId="0" fontId="3" fillId="3" borderId="9" xfId="0" applyFont="1" applyFill="1" applyBorder="1" applyAlignment="1">
      <alignment horizontal="center" wrapText="1"/>
    </xf>
    <xf numFmtId="0" fontId="2" fillId="0" borderId="10" xfId="0" applyFont="1" applyBorder="1" applyAlignment="1">
      <alignment horizontal="center" wrapText="1"/>
    </xf>
    <xf numFmtId="6" fontId="1" fillId="0" borderId="10" xfId="0" applyNumberFormat="1" applyFont="1" applyBorder="1" applyAlignment="1">
      <alignment horizontal="right"/>
    </xf>
    <xf numFmtId="164" fontId="1" fillId="0" borderId="10" xfId="0" applyNumberFormat="1" applyFont="1" applyBorder="1"/>
    <xf numFmtId="164" fontId="1" fillId="3" borderId="10" xfId="0" applyNumberFormat="1" applyFont="1" applyFill="1" applyBorder="1"/>
    <xf numFmtId="0" fontId="2" fillId="3" borderId="10" xfId="0" applyFont="1" applyFill="1" applyBorder="1" applyAlignment="1">
      <alignment horizontal="center" wrapText="1"/>
    </xf>
    <xf numFmtId="6" fontId="1" fillId="0" borderId="0" xfId="0" applyNumberFormat="1" applyFont="1" applyBorder="1"/>
    <xf numFmtId="164" fontId="1" fillId="0" borderId="0" xfId="0" applyNumberFormat="1" applyFont="1" applyBorder="1"/>
    <xf numFmtId="0" fontId="1" fillId="3" borderId="11" xfId="0" applyFont="1" applyFill="1" applyBorder="1"/>
    <xf numFmtId="0" fontId="2" fillId="0" borderId="0" xfId="0" applyFont="1" applyBorder="1" applyAlignment="1">
      <alignment horizontal="center" wrapText="1"/>
    </xf>
    <xf numFmtId="164" fontId="1" fillId="0" borderId="12" xfId="0" applyNumberFormat="1" applyFont="1" applyBorder="1"/>
    <xf numFmtId="0" fontId="1" fillId="3" borderId="13" xfId="0" applyFont="1" applyFill="1" applyBorder="1"/>
    <xf numFmtId="0" fontId="1" fillId="0" borderId="11" xfId="0" applyFont="1" applyBorder="1"/>
    <xf numFmtId="0" fontId="1" fillId="0" borderId="13" xfId="0" applyFont="1" applyBorder="1"/>
    <xf numFmtId="6" fontId="1" fillId="3" borderId="13" xfId="0" applyNumberFormat="1" applyFont="1" applyFill="1" applyBorder="1"/>
    <xf numFmtId="0" fontId="1" fillId="0" borderId="11" xfId="0" applyFont="1" applyBorder="1" applyAlignment="1">
      <alignment wrapText="1"/>
    </xf>
    <xf numFmtId="0" fontId="1" fillId="0" borderId="13" xfId="0" applyFont="1" applyBorder="1" applyAlignment="1">
      <alignment wrapText="1"/>
    </xf>
    <xf numFmtId="6" fontId="1" fillId="0" borderId="13" xfId="0" applyNumberFormat="1" applyFont="1" applyBorder="1"/>
    <xf numFmtId="164" fontId="1" fillId="0" borderId="13" xfId="0" applyNumberFormat="1" applyFont="1" applyBorder="1"/>
    <xf numFmtId="0" fontId="1" fillId="3" borderId="13" xfId="0" applyFont="1" applyFill="1" applyBorder="1" applyAlignment="1">
      <alignment wrapText="1"/>
    </xf>
    <xf numFmtId="164" fontId="1" fillId="3" borderId="13" xfId="0" applyNumberFormat="1" applyFont="1" applyFill="1" applyBorder="1"/>
    <xf numFmtId="9" fontId="1" fillId="0" borderId="1" xfId="0" applyNumberFormat="1" applyFont="1" applyBorder="1"/>
    <xf numFmtId="0" fontId="8" fillId="0" borderId="0" xfId="0" applyFont="1" applyAlignment="1">
      <alignment wrapText="1"/>
    </xf>
    <xf numFmtId="165" fontId="1" fillId="0" borderId="1" xfId="0" applyNumberFormat="1" applyFont="1" applyBorder="1"/>
    <xf numFmtId="0" fontId="5" fillId="0"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xf numFmtId="165" fontId="1" fillId="0" borderId="1" xfId="0" applyNumberFormat="1" applyFont="1" applyFill="1" applyBorder="1"/>
    <xf numFmtId="3" fontId="1" fillId="0" borderId="1" xfId="0" applyNumberFormat="1" applyFont="1" applyFill="1" applyBorder="1"/>
    <xf numFmtId="3" fontId="1" fillId="0" borderId="1" xfId="0" applyNumberFormat="1" applyFont="1" applyBorder="1"/>
    <xf numFmtId="3" fontId="5" fillId="3" borderId="1" xfId="0" applyNumberFormat="1" applyFont="1" applyFill="1" applyBorder="1"/>
    <xf numFmtId="3" fontId="5" fillId="0" borderId="1" xfId="0" applyNumberFormat="1" applyFont="1" applyFill="1" applyBorder="1"/>
    <xf numFmtId="164" fontId="5" fillId="0" borderId="1" xfId="0" applyNumberFormat="1" applyFont="1" applyFill="1" applyBorder="1"/>
    <xf numFmtId="0" fontId="1" fillId="0" borderId="1" xfId="0" applyFont="1" applyFill="1" applyBorder="1" applyAlignment="1">
      <alignment horizontal="right"/>
    </xf>
    <xf numFmtId="1" fontId="1" fillId="0" borderId="1" xfId="0" applyNumberFormat="1" applyFont="1" applyFill="1" applyBorder="1" applyAlignment="1">
      <alignment horizontal="right"/>
    </xf>
    <xf numFmtId="6" fontId="1" fillId="0" borderId="1" xfId="0" applyNumberFormat="1" applyFont="1" applyFill="1" applyBorder="1" applyAlignment="1">
      <alignment horizontal="right"/>
    </xf>
    <xf numFmtId="6" fontId="1" fillId="0" borderId="1" xfId="0" applyNumberFormat="1" applyFont="1" applyFill="1" applyBorder="1"/>
    <xf numFmtId="1" fontId="1" fillId="0" borderId="1" xfId="0" applyNumberFormat="1" applyFont="1" applyFill="1" applyBorder="1"/>
    <xf numFmtId="3" fontId="1" fillId="3" borderId="1" xfId="0" applyNumberFormat="1" applyFont="1" applyFill="1" applyBorder="1"/>
    <xf numFmtId="6" fontId="5" fillId="0" borderId="1" xfId="0" applyNumberFormat="1" applyFont="1" applyFill="1" applyBorder="1"/>
    <xf numFmtId="164" fontId="5" fillId="0" borderId="1" xfId="2" applyNumberFormat="1" applyFont="1" applyFill="1" applyBorder="1"/>
    <xf numFmtId="0" fontId="5" fillId="0" borderId="1" xfId="0" applyFont="1" applyFill="1" applyBorder="1"/>
    <xf numFmtId="6" fontId="5" fillId="0" borderId="5" xfId="0" applyNumberFormat="1" applyFont="1" applyFill="1" applyBorder="1"/>
    <xf numFmtId="6" fontId="5" fillId="0" borderId="2" xfId="0" applyNumberFormat="1" applyFont="1" applyFill="1" applyBorder="1"/>
    <xf numFmtId="0" fontId="5" fillId="0" borderId="2" xfId="0" applyFont="1" applyFill="1" applyBorder="1"/>
    <xf numFmtId="6" fontId="1" fillId="0" borderId="1" xfId="0" applyNumberFormat="1" applyFont="1" applyFill="1" applyBorder="1" applyAlignment="1">
      <alignment horizontal="center"/>
    </xf>
    <xf numFmtId="3" fontId="1" fillId="0" borderId="1" xfId="0" applyNumberFormat="1" applyFont="1" applyFill="1" applyBorder="1" applyAlignment="1">
      <alignment horizontal="center"/>
    </xf>
    <xf numFmtId="0" fontId="3" fillId="0" borderId="1" xfId="0" applyFont="1" applyBorder="1" applyAlignment="1">
      <alignment horizontal="center" wrapText="1"/>
    </xf>
    <xf numFmtId="0" fontId="3" fillId="3" borderId="1" xfId="0" applyFont="1" applyFill="1" applyBorder="1" applyAlignment="1">
      <alignment horizontal="center" wrapText="1"/>
    </xf>
    <xf numFmtId="0" fontId="9" fillId="0" borderId="0" xfId="0" applyFont="1" applyAlignment="1">
      <alignment wrapText="1"/>
    </xf>
    <xf numFmtId="165" fontId="1" fillId="0" borderId="0" xfId="0" applyNumberFormat="1" applyFont="1" applyAlignment="1">
      <alignment horizontal="right" wrapText="1"/>
    </xf>
    <xf numFmtId="9" fontId="1" fillId="0" borderId="0" xfId="4" applyFont="1" applyAlignment="1">
      <alignment horizontal="right" wrapText="1"/>
    </xf>
    <xf numFmtId="2" fontId="3" fillId="0" borderId="1" xfId="0" applyNumberFormat="1" applyFont="1" applyBorder="1" applyAlignment="1">
      <alignment horizontal="center" wrapText="1"/>
    </xf>
    <xf numFmtId="2" fontId="5" fillId="0" borderId="1" xfId="0" applyNumberFormat="1" applyFont="1" applyFill="1" applyBorder="1"/>
    <xf numFmtId="2" fontId="1" fillId="0" borderId="0" xfId="0" applyNumberFormat="1" applyFont="1" applyBorder="1"/>
    <xf numFmtId="2" fontId="1" fillId="3" borderId="13" xfId="0" applyNumberFormat="1" applyFont="1" applyFill="1" applyBorder="1"/>
    <xf numFmtId="2" fontId="1" fillId="0" borderId="13" xfId="0" applyNumberFormat="1" applyFont="1" applyBorder="1"/>
    <xf numFmtId="2" fontId="1" fillId="3" borderId="11" xfId="0" applyNumberFormat="1" applyFont="1" applyFill="1" applyBorder="1"/>
    <xf numFmtId="2" fontId="3" fillId="3" borderId="1" xfId="0" applyNumberFormat="1" applyFont="1" applyFill="1" applyBorder="1" applyAlignment="1">
      <alignment horizontal="center" wrapText="1"/>
    </xf>
    <xf numFmtId="2" fontId="1" fillId="0" borderId="6" xfId="0" applyNumberFormat="1" applyFont="1" applyBorder="1"/>
    <xf numFmtId="2" fontId="3" fillId="0" borderId="1" xfId="0" applyNumberFormat="1" applyFont="1" applyFill="1" applyBorder="1" applyAlignment="1">
      <alignment horizontal="center" wrapText="1"/>
    </xf>
    <xf numFmtId="2" fontId="1" fillId="0" borderId="4" xfId="0" applyNumberFormat="1" applyFont="1" applyBorder="1"/>
    <xf numFmtId="2" fontId="1" fillId="0" borderId="2" xfId="0" applyNumberFormat="1" applyFont="1" applyBorder="1"/>
    <xf numFmtId="1" fontId="1" fillId="0" borderId="1" xfId="3" applyNumberFormat="1" applyFont="1" applyBorder="1"/>
    <xf numFmtId="1" fontId="1" fillId="0" borderId="1" xfId="0" applyNumberFormat="1" applyFont="1" applyFill="1" applyBorder="1" applyAlignment="1">
      <alignment horizontal="right" wrapText="1"/>
    </xf>
    <xf numFmtId="1" fontId="1" fillId="3" borderId="1" xfId="0" applyNumberFormat="1" applyFont="1" applyFill="1" applyBorder="1"/>
    <xf numFmtId="164" fontId="1" fillId="0" borderId="1" xfId="0" applyNumberFormat="1" applyFont="1" applyFill="1" applyBorder="1" applyAlignment="1">
      <alignment horizontal="center"/>
    </xf>
    <xf numFmtId="6" fontId="3" fillId="0" borderId="1" xfId="0" applyNumberFormat="1" applyFont="1" applyFill="1" applyBorder="1" applyAlignment="1">
      <alignment horizontal="center" wrapText="1"/>
    </xf>
    <xf numFmtId="2" fontId="1" fillId="0" borderId="1" xfId="0" applyNumberFormat="1" applyFont="1" applyBorder="1"/>
    <xf numFmtId="2" fontId="1" fillId="0" borderId="1" xfId="0" applyNumberFormat="1" applyFont="1" applyFill="1" applyBorder="1" applyAlignment="1">
      <alignment horizontal="right"/>
    </xf>
    <xf numFmtId="2" fontId="1" fillId="0" borderId="1" xfId="0" applyNumberFormat="1" applyFont="1" applyFill="1" applyBorder="1"/>
    <xf numFmtId="2" fontId="5" fillId="0" borderId="1" xfId="2" applyNumberFormat="1" applyFont="1" applyFill="1" applyBorder="1"/>
    <xf numFmtId="2" fontId="1" fillId="3" borderId="2" xfId="0" applyNumberFormat="1" applyFont="1" applyFill="1" applyBorder="1"/>
    <xf numFmtId="2" fontId="3" fillId="3" borderId="2" xfId="0" applyNumberFormat="1" applyFont="1" applyFill="1" applyBorder="1" applyAlignment="1">
      <alignment horizontal="center" wrapText="1"/>
    </xf>
    <xf numFmtId="2" fontId="1" fillId="0" borderId="2" xfId="0" applyNumberFormat="1" applyFont="1" applyFill="1" applyBorder="1"/>
    <xf numFmtId="166" fontId="1" fillId="0" borderId="0" xfId="0" applyNumberFormat="1" applyFont="1" applyAlignment="1">
      <alignment horizontal="right" wrapText="1"/>
    </xf>
    <xf numFmtId="2" fontId="1" fillId="3" borderId="1" xfId="0" applyNumberFormat="1" applyFont="1" applyFill="1" applyBorder="1"/>
    <xf numFmtId="2" fontId="3" fillId="3" borderId="5" xfId="0" applyNumberFormat="1" applyFont="1" applyFill="1" applyBorder="1" applyAlignment="1">
      <alignment horizontal="center" wrapText="1"/>
    </xf>
    <xf numFmtId="2" fontId="1" fillId="0" borderId="5" xfId="0" applyNumberFormat="1" applyFont="1" applyFill="1" applyBorder="1"/>
    <xf numFmtId="1" fontId="5" fillId="0" borderId="1" xfId="0" applyNumberFormat="1" applyFont="1" applyFill="1" applyBorder="1"/>
  </cellXfs>
  <cellStyles count="5">
    <cellStyle name="Comma" xfId="3" builtinId="3"/>
    <cellStyle name="Currency" xfId="2" builtinId="4"/>
    <cellStyle name="Neutral" xfId="1" builtinId="2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3"/>
  <sheetViews>
    <sheetView tabSelected="1" topLeftCell="C28" zoomScale="80" zoomScaleNormal="80" workbookViewId="0">
      <selection activeCell="I38" sqref="I38"/>
    </sheetView>
  </sheetViews>
  <sheetFormatPr defaultColWidth="9.28515625" defaultRowHeight="15.4"/>
  <cols>
    <col min="1" max="1" width="39.42578125" style="12" customWidth="1"/>
    <col min="2" max="2" width="16.85546875" style="16" customWidth="1"/>
    <col min="3" max="3" width="23.7109375" style="16" bestFit="1" customWidth="1"/>
    <col min="4" max="4" width="17.28515625" style="16" customWidth="1"/>
    <col min="5" max="5" width="16.5703125" style="16" customWidth="1"/>
    <col min="6" max="6" width="18.7109375" style="120" customWidth="1"/>
    <col min="7" max="7" width="14.5703125" style="120" customWidth="1"/>
    <col min="8" max="8" width="14.5703125" style="16" customWidth="1"/>
    <col min="9" max="9" width="20" style="120" customWidth="1"/>
    <col min="10" max="12" width="14.5703125" style="16" customWidth="1"/>
    <col min="13" max="13" width="15.28515625" style="16" customWidth="1"/>
    <col min="14" max="15" width="15" style="16" customWidth="1"/>
    <col min="16" max="16" width="13.7109375" style="16" customWidth="1"/>
    <col min="17" max="18" width="15.28515625" style="16" customWidth="1"/>
    <col min="19" max="16384" width="9.28515625" style="16"/>
  </cols>
  <sheetData>
    <row r="1" spans="1:26" ht="30.4">
      <c r="A1" s="6" t="s">
        <v>0</v>
      </c>
      <c r="B1" s="105" t="s">
        <v>1</v>
      </c>
      <c r="C1" s="105" t="s">
        <v>2</v>
      </c>
      <c r="D1" s="105" t="s">
        <v>3</v>
      </c>
      <c r="E1" s="105" t="s">
        <v>4</v>
      </c>
      <c r="F1" s="110" t="s">
        <v>5</v>
      </c>
      <c r="G1" s="110" t="s">
        <v>6</v>
      </c>
      <c r="H1" s="105" t="s">
        <v>7</v>
      </c>
      <c r="I1" s="110" t="s">
        <v>8</v>
      </c>
      <c r="J1" s="105" t="s">
        <v>9</v>
      </c>
      <c r="N1" s="30"/>
      <c r="O1" s="30"/>
      <c r="P1" s="30"/>
      <c r="Q1" s="30"/>
      <c r="R1" s="30"/>
      <c r="S1" s="30"/>
      <c r="T1" s="30"/>
      <c r="U1" s="30"/>
      <c r="V1" s="30"/>
      <c r="W1" s="30"/>
      <c r="X1" s="30"/>
      <c r="Y1" s="30"/>
      <c r="Z1" s="24"/>
    </row>
    <row r="2" spans="1:26">
      <c r="A2" s="1" t="s">
        <v>10</v>
      </c>
      <c r="B2" s="7">
        <v>145</v>
      </c>
      <c r="C2" s="7">
        <f>B2/6</f>
        <v>24.166666666666668</v>
      </c>
      <c r="D2" s="2">
        <v>1</v>
      </c>
      <c r="E2" s="7">
        <f>C2*D2</f>
        <v>24.166666666666668</v>
      </c>
      <c r="F2" s="7">
        <v>20</v>
      </c>
      <c r="G2" s="7">
        <f>E2*(F2/60)</f>
        <v>8.0555555555555554</v>
      </c>
      <c r="H2" s="81">
        <f>$D$45</f>
        <v>68.521229868228389</v>
      </c>
      <c r="I2" s="126">
        <f>G2*H2</f>
        <v>551.97657393850648</v>
      </c>
      <c r="J2" s="4">
        <v>0</v>
      </c>
      <c r="N2" s="30"/>
      <c r="O2" s="30"/>
      <c r="P2" s="30"/>
      <c r="Q2" s="30"/>
      <c r="R2" s="30"/>
      <c r="S2" s="30"/>
      <c r="T2" s="30"/>
      <c r="U2" s="30"/>
      <c r="V2" s="30"/>
      <c r="W2" s="30"/>
      <c r="X2" s="30"/>
      <c r="Y2" s="30"/>
      <c r="Z2" s="24"/>
    </row>
    <row r="3" spans="1:26">
      <c r="A3" s="1" t="s">
        <v>11</v>
      </c>
      <c r="B3" s="87">
        <v>195</v>
      </c>
      <c r="C3" s="7">
        <f>B3/6</f>
        <v>32.5</v>
      </c>
      <c r="D3" s="87">
        <v>1</v>
      </c>
      <c r="E3" s="7">
        <f>C3*D3</f>
        <v>32.5</v>
      </c>
      <c r="F3" s="7">
        <v>20</v>
      </c>
      <c r="G3" s="7">
        <f>E3*(F3/60)</f>
        <v>10.833333333333332</v>
      </c>
      <c r="H3" s="81">
        <f t="shared" ref="H3:H4" si="0">$D$45</f>
        <v>68.521229868228389</v>
      </c>
      <c r="I3" s="126">
        <f>G3*H3</f>
        <v>742.31332357247413</v>
      </c>
      <c r="J3" s="4">
        <v>0</v>
      </c>
      <c r="N3" s="30"/>
      <c r="O3" s="30"/>
      <c r="P3" s="30"/>
      <c r="Q3" s="30"/>
      <c r="R3" s="30"/>
      <c r="S3" s="30"/>
      <c r="T3" s="30"/>
      <c r="U3" s="30"/>
      <c r="V3" s="30"/>
      <c r="W3" s="30"/>
      <c r="X3" s="30"/>
      <c r="Y3" s="30"/>
      <c r="Z3" s="24"/>
    </row>
    <row r="4" spans="1:26" ht="30.75">
      <c r="A4" s="1" t="s">
        <v>12</v>
      </c>
      <c r="B4" s="87">
        <v>6660</v>
      </c>
      <c r="C4" s="87">
        <f>B4/6</f>
        <v>1110</v>
      </c>
      <c r="D4" s="87">
        <v>1</v>
      </c>
      <c r="E4" s="121">
        <f>C4*D4</f>
        <v>1110</v>
      </c>
      <c r="F4" s="7">
        <v>20</v>
      </c>
      <c r="G4" s="7">
        <f>E4*(F4/60)</f>
        <v>370</v>
      </c>
      <c r="H4" s="81">
        <f t="shared" si="0"/>
        <v>68.521229868228389</v>
      </c>
      <c r="I4" s="126">
        <f>G4*H4</f>
        <v>25352.855051244504</v>
      </c>
      <c r="J4" s="4">
        <v>0</v>
      </c>
      <c r="N4" s="30"/>
      <c r="O4" s="30"/>
      <c r="P4" s="30"/>
      <c r="Q4" s="30"/>
      <c r="R4" s="30"/>
      <c r="S4" s="30"/>
      <c r="T4" s="30"/>
      <c r="U4" s="30"/>
      <c r="V4" s="30"/>
      <c r="W4" s="30"/>
      <c r="X4" s="30"/>
      <c r="Y4" s="30"/>
      <c r="Z4" s="24"/>
    </row>
    <row r="5" spans="1:26" s="34" customFormat="1" ht="15">
      <c r="A5" s="6" t="s">
        <v>13</v>
      </c>
      <c r="B5" s="88"/>
      <c r="C5" s="89">
        <f t="shared" ref="C5" si="1">SUM(C2:C4)</f>
        <v>1166.6666666666667</v>
      </c>
      <c r="D5" s="89"/>
      <c r="E5" s="89">
        <f>SUM(E2:E4)</f>
        <v>1166.6666666666667</v>
      </c>
      <c r="F5" s="111"/>
      <c r="G5" s="137">
        <f>SUM(G2:G4)</f>
        <v>388.88888888888891</v>
      </c>
      <c r="H5" s="90"/>
      <c r="I5" s="111">
        <f>SUM(I2:I4)</f>
        <v>26647.144948755486</v>
      </c>
      <c r="J5" s="90">
        <f>SUM(J2:J4)</f>
        <v>0</v>
      </c>
      <c r="N5" s="32"/>
      <c r="O5" s="32"/>
      <c r="P5" s="32"/>
      <c r="Q5" s="32"/>
      <c r="R5" s="32"/>
      <c r="S5" s="32"/>
      <c r="T5" s="32"/>
      <c r="U5" s="32"/>
      <c r="V5" s="32"/>
      <c r="W5" s="32"/>
      <c r="X5" s="32"/>
      <c r="Y5" s="32"/>
      <c r="Z5" s="33"/>
    </row>
    <row r="6" spans="1:26">
      <c r="A6" s="31"/>
      <c r="B6" s="30"/>
      <c r="C6" s="30"/>
      <c r="D6" s="30"/>
      <c r="E6" s="30"/>
      <c r="F6" s="112"/>
      <c r="G6" s="112"/>
      <c r="H6" s="30"/>
      <c r="I6" s="112"/>
      <c r="J6" s="30"/>
      <c r="K6" s="30"/>
      <c r="L6" s="30"/>
      <c r="M6" s="30"/>
      <c r="N6" s="30"/>
      <c r="O6" s="30"/>
      <c r="P6" s="30"/>
      <c r="Q6" s="30"/>
      <c r="R6" s="30"/>
      <c r="S6" s="30"/>
      <c r="T6" s="30"/>
      <c r="U6" s="30"/>
      <c r="V6" s="30"/>
      <c r="W6" s="30"/>
      <c r="X6" s="30"/>
      <c r="Y6" s="30"/>
      <c r="Z6" s="24"/>
    </row>
    <row r="7" spans="1:26" s="12" customFormat="1" ht="30.4">
      <c r="A7" s="6" t="s">
        <v>14</v>
      </c>
      <c r="B7" s="105" t="s">
        <v>15</v>
      </c>
      <c r="C7" s="105" t="s">
        <v>16</v>
      </c>
      <c r="D7" s="105" t="s">
        <v>17</v>
      </c>
      <c r="E7" s="105" t="s">
        <v>5</v>
      </c>
      <c r="F7" s="110" t="s">
        <v>6</v>
      </c>
      <c r="G7" s="110" t="s">
        <v>7</v>
      </c>
      <c r="H7" s="105" t="s">
        <v>8</v>
      </c>
      <c r="I7" s="110" t="s">
        <v>9</v>
      </c>
      <c r="K7" s="59"/>
      <c r="L7" s="44"/>
      <c r="M7" s="44"/>
      <c r="N7" s="31"/>
      <c r="O7" s="31"/>
      <c r="P7" s="31"/>
      <c r="Q7" s="31"/>
      <c r="R7" s="31"/>
      <c r="S7" s="31"/>
      <c r="T7" s="31"/>
      <c r="U7" s="31"/>
      <c r="V7" s="31"/>
      <c r="W7" s="31"/>
      <c r="X7" s="31"/>
      <c r="Y7" s="31"/>
      <c r="Z7" s="40"/>
    </row>
    <row r="8" spans="1:26" s="39" customFormat="1">
      <c r="A8" s="36" t="s">
        <v>18</v>
      </c>
      <c r="B8" s="122">
        <v>117</v>
      </c>
      <c r="C8" s="91">
        <v>1</v>
      </c>
      <c r="D8" s="92">
        <f>B8*C8</f>
        <v>117</v>
      </c>
      <c r="E8" s="92">
        <v>15</v>
      </c>
      <c r="F8" s="92">
        <f>D8*(E8/60)</f>
        <v>29.25</v>
      </c>
      <c r="G8" s="81">
        <f>$D$45</f>
        <v>68.521229868228389</v>
      </c>
      <c r="H8" s="93">
        <f>F8*G8</f>
        <v>2004.2459736456804</v>
      </c>
      <c r="I8" s="127">
        <v>0</v>
      </c>
      <c r="K8" s="60"/>
      <c r="L8" s="45"/>
      <c r="M8" s="46"/>
      <c r="N8" s="37"/>
      <c r="O8" s="37"/>
      <c r="P8" s="37"/>
      <c r="Q8" s="37"/>
      <c r="R8" s="37"/>
      <c r="S8" s="37"/>
      <c r="T8" s="37"/>
      <c r="U8" s="37"/>
      <c r="V8" s="37"/>
      <c r="W8" s="37"/>
      <c r="X8" s="37"/>
      <c r="Y8" s="37"/>
      <c r="Z8" s="38"/>
    </row>
    <row r="9" spans="1:26">
      <c r="A9" s="31"/>
      <c r="B9" s="30"/>
      <c r="C9" s="30"/>
      <c r="D9" s="30"/>
      <c r="E9" s="30"/>
      <c r="F9" s="112"/>
      <c r="G9" s="112"/>
      <c r="H9" s="30"/>
      <c r="I9" s="112"/>
      <c r="J9" s="30"/>
      <c r="K9" s="49"/>
      <c r="L9" s="49"/>
      <c r="M9" s="49"/>
      <c r="N9" s="30"/>
      <c r="O9" s="30"/>
      <c r="P9" s="30"/>
      <c r="Q9" s="30"/>
      <c r="R9" s="30"/>
      <c r="S9" s="30"/>
      <c r="T9" s="30"/>
      <c r="U9" s="30"/>
      <c r="V9" s="30"/>
      <c r="W9" s="30"/>
      <c r="X9" s="30"/>
      <c r="Y9" s="30"/>
      <c r="Z9" s="24"/>
    </row>
    <row r="10" spans="1:26" ht="30.4">
      <c r="A10" s="6" t="s">
        <v>19</v>
      </c>
      <c r="B10" s="105" t="s">
        <v>15</v>
      </c>
      <c r="C10" s="105" t="s">
        <v>3</v>
      </c>
      <c r="D10" s="105" t="s">
        <v>20</v>
      </c>
      <c r="E10" s="105" t="s">
        <v>5</v>
      </c>
      <c r="F10" s="110" t="s">
        <v>6</v>
      </c>
      <c r="G10" s="110" t="s">
        <v>7</v>
      </c>
      <c r="H10" s="105" t="s">
        <v>21</v>
      </c>
      <c r="I10" s="110" t="s">
        <v>22</v>
      </c>
      <c r="J10" s="44"/>
      <c r="K10" s="59"/>
      <c r="M10" s="49"/>
      <c r="N10" s="24"/>
      <c r="Z10" s="24"/>
    </row>
    <row r="11" spans="1:26">
      <c r="A11" s="1" t="s">
        <v>23</v>
      </c>
      <c r="B11" s="95">
        <v>145</v>
      </c>
      <c r="C11" s="84">
        <v>1</v>
      </c>
      <c r="D11" s="95">
        <f>B11*C11</f>
        <v>145</v>
      </c>
      <c r="E11" s="95">
        <v>15</v>
      </c>
      <c r="F11" s="95">
        <f>D11*(E11/60)</f>
        <v>36.25</v>
      </c>
      <c r="G11" s="81">
        <f>$D$45</f>
        <v>68.521229868228389</v>
      </c>
      <c r="H11" s="94">
        <f>F11*G11</f>
        <v>2483.8945827232792</v>
      </c>
      <c r="I11" s="128">
        <v>0</v>
      </c>
      <c r="J11" s="48"/>
      <c r="K11" s="61"/>
      <c r="M11" s="49"/>
      <c r="N11" s="24"/>
      <c r="Z11" s="24"/>
    </row>
    <row r="12" spans="1:26">
      <c r="A12" s="31"/>
      <c r="B12" s="30"/>
      <c r="C12" s="30"/>
      <c r="D12" s="30"/>
      <c r="E12" s="30"/>
      <c r="F12" s="112"/>
      <c r="G12" s="112"/>
      <c r="H12" s="64"/>
      <c r="I12" s="112"/>
      <c r="J12" s="65"/>
      <c r="K12" s="61"/>
      <c r="L12" s="48"/>
      <c r="M12" s="49"/>
      <c r="N12" s="24"/>
      <c r="Z12" s="24"/>
    </row>
    <row r="13" spans="1:26" ht="30.4">
      <c r="A13" s="6" t="s">
        <v>24</v>
      </c>
      <c r="B13" s="105" t="s">
        <v>15</v>
      </c>
      <c r="C13" s="105" t="s">
        <v>3</v>
      </c>
      <c r="D13" s="105" t="s">
        <v>20</v>
      </c>
      <c r="E13" s="105" t="s">
        <v>25</v>
      </c>
      <c r="F13" s="110" t="s">
        <v>6</v>
      </c>
      <c r="G13" s="110" t="s">
        <v>7</v>
      </c>
      <c r="H13" s="105" t="s">
        <v>21</v>
      </c>
      <c r="I13" s="110" t="s">
        <v>22</v>
      </c>
      <c r="K13" s="67"/>
      <c r="L13" s="59"/>
      <c r="M13" s="49"/>
      <c r="N13" s="24"/>
      <c r="Z13" s="24"/>
    </row>
    <row r="14" spans="1:26">
      <c r="A14" s="1" t="s">
        <v>23</v>
      </c>
      <c r="B14" s="95">
        <v>55</v>
      </c>
      <c r="C14" s="84">
        <v>1</v>
      </c>
      <c r="D14" s="95">
        <f>B14*C14</f>
        <v>55</v>
      </c>
      <c r="E14" s="84">
        <v>2.5</v>
      </c>
      <c r="F14" s="95">
        <f>D14*E14</f>
        <v>137.5</v>
      </c>
      <c r="G14" s="81">
        <f>$D$45</f>
        <v>68.521229868228389</v>
      </c>
      <c r="H14" s="94">
        <f>F14*G14</f>
        <v>9421.6691068814034</v>
      </c>
      <c r="I14" s="126">
        <v>0</v>
      </c>
      <c r="J14" s="61"/>
      <c r="K14" s="65"/>
      <c r="M14" s="47"/>
      <c r="N14" s="42"/>
      <c r="O14" s="25"/>
      <c r="P14" s="26"/>
      <c r="Q14" s="26"/>
      <c r="R14" s="26"/>
      <c r="S14" s="27"/>
      <c r="T14" s="27"/>
      <c r="U14" s="27"/>
      <c r="V14" s="27"/>
      <c r="W14" s="27"/>
      <c r="X14" s="27"/>
      <c r="Y14" s="27"/>
    </row>
    <row r="15" spans="1:26">
      <c r="A15" s="31"/>
      <c r="B15" s="30"/>
      <c r="C15" s="30"/>
      <c r="D15" s="30"/>
      <c r="E15" s="30"/>
      <c r="F15" s="113"/>
      <c r="G15" s="112"/>
      <c r="H15" s="64"/>
      <c r="I15" s="112"/>
      <c r="J15" s="65"/>
      <c r="K15" s="65"/>
      <c r="L15" s="68"/>
      <c r="M15" s="47"/>
      <c r="N15" s="42"/>
      <c r="O15" s="25"/>
      <c r="P15" s="26"/>
      <c r="Q15" s="26"/>
      <c r="R15" s="26"/>
      <c r="S15" s="27"/>
      <c r="T15" s="27"/>
      <c r="U15" s="27"/>
      <c r="V15" s="27"/>
      <c r="W15" s="27"/>
      <c r="X15" s="27"/>
      <c r="Y15" s="27"/>
    </row>
    <row r="16" spans="1:26" ht="30.4">
      <c r="A16" s="6" t="s">
        <v>24</v>
      </c>
      <c r="B16" s="105" t="s">
        <v>15</v>
      </c>
      <c r="C16" s="105" t="s">
        <v>3</v>
      </c>
      <c r="D16" s="105" t="s">
        <v>20</v>
      </c>
      <c r="E16" s="105" t="s">
        <v>5</v>
      </c>
      <c r="F16" s="110" t="s">
        <v>6</v>
      </c>
      <c r="G16" s="110" t="s">
        <v>7</v>
      </c>
      <c r="H16" s="105" t="s">
        <v>21</v>
      </c>
      <c r="I16" s="110" t="s">
        <v>22</v>
      </c>
      <c r="L16" s="48"/>
      <c r="M16" s="47"/>
      <c r="N16" s="42"/>
      <c r="O16" s="25"/>
      <c r="P16" s="26"/>
      <c r="Q16" s="26"/>
      <c r="R16" s="26"/>
      <c r="S16" s="27"/>
      <c r="T16" s="27"/>
      <c r="U16" s="27"/>
      <c r="V16" s="27"/>
      <c r="W16" s="27"/>
      <c r="X16" s="27"/>
      <c r="Y16" s="27"/>
    </row>
    <row r="17" spans="1:18">
      <c r="A17" s="1" t="s">
        <v>18</v>
      </c>
      <c r="B17" s="95">
        <v>7</v>
      </c>
      <c r="C17" s="84">
        <v>1</v>
      </c>
      <c r="D17" s="95">
        <f>B17*C17</f>
        <v>7</v>
      </c>
      <c r="E17" s="95">
        <v>15</v>
      </c>
      <c r="F17" s="95">
        <f>D17*E17/60</f>
        <v>1.75</v>
      </c>
      <c r="G17" s="81">
        <f>$D$45</f>
        <v>68.521229868228389</v>
      </c>
      <c r="H17" s="94">
        <f>F17*G17</f>
        <v>119.91215226939968</v>
      </c>
      <c r="I17" s="128">
        <v>0</v>
      </c>
      <c r="J17" s="61"/>
      <c r="K17" s="61"/>
      <c r="L17" s="48"/>
      <c r="M17" s="47"/>
      <c r="N17" s="41"/>
      <c r="O17" s="17"/>
      <c r="P17" s="14"/>
      <c r="Q17" s="14"/>
      <c r="R17" s="14"/>
    </row>
    <row r="18" spans="1:18">
      <c r="A18" s="71"/>
      <c r="B18" s="71"/>
      <c r="C18" s="71"/>
      <c r="D18" s="71"/>
      <c r="E18" s="71"/>
      <c r="F18" s="114"/>
      <c r="G18" s="113"/>
      <c r="H18" s="69"/>
      <c r="I18" s="113"/>
      <c r="J18" s="69"/>
      <c r="K18" s="50"/>
      <c r="L18" s="50"/>
      <c r="M18" s="47"/>
      <c r="N18" s="41"/>
      <c r="O18" s="17"/>
      <c r="P18" s="14"/>
      <c r="Q18" s="14"/>
      <c r="R18" s="14"/>
    </row>
    <row r="19" spans="1:18" ht="45.4">
      <c r="A19" s="6" t="s">
        <v>26</v>
      </c>
      <c r="B19" s="105" t="s">
        <v>15</v>
      </c>
      <c r="C19" s="105" t="s">
        <v>3</v>
      </c>
      <c r="D19" s="105" t="s">
        <v>20</v>
      </c>
      <c r="E19" s="105" t="s">
        <v>5</v>
      </c>
      <c r="F19" s="110" t="s">
        <v>6</v>
      </c>
      <c r="G19" s="110" t="s">
        <v>7</v>
      </c>
      <c r="H19" s="105" t="s">
        <v>21</v>
      </c>
      <c r="I19" s="110" t="s">
        <v>22</v>
      </c>
      <c r="L19" s="44"/>
      <c r="M19" s="52"/>
      <c r="N19" s="43"/>
      <c r="O19" s="35"/>
    </row>
    <row r="20" spans="1:18">
      <c r="A20" s="10" t="s">
        <v>23</v>
      </c>
      <c r="B20" s="86">
        <v>145</v>
      </c>
      <c r="C20" s="86">
        <v>48</v>
      </c>
      <c r="D20" s="86">
        <f>B20*C20</f>
        <v>6960</v>
      </c>
      <c r="E20" s="95">
        <v>30</v>
      </c>
      <c r="F20" s="86">
        <f>D20*(E20/60)</f>
        <v>3480</v>
      </c>
      <c r="G20" s="81">
        <f>$D$45</f>
        <v>68.521229868228389</v>
      </c>
      <c r="H20" s="94">
        <f>F20*G20</f>
        <v>238453.8799414348</v>
      </c>
      <c r="I20" s="128">
        <v>0</v>
      </c>
      <c r="J20" s="59"/>
      <c r="L20" s="51"/>
      <c r="M20" s="52"/>
      <c r="N20" s="41"/>
      <c r="O20" s="17"/>
    </row>
    <row r="21" spans="1:18">
      <c r="A21" s="77"/>
      <c r="B21" s="69"/>
      <c r="C21" s="69"/>
      <c r="D21" s="69"/>
      <c r="E21" s="69"/>
      <c r="F21" s="113"/>
      <c r="G21" s="113"/>
      <c r="H21" s="72"/>
      <c r="I21" s="113"/>
      <c r="J21" s="78"/>
      <c r="K21" s="51"/>
      <c r="L21" s="51"/>
      <c r="M21" s="54"/>
      <c r="N21" s="41"/>
      <c r="O21" s="17"/>
    </row>
    <row r="22" spans="1:18" ht="45.4">
      <c r="A22" s="6" t="s">
        <v>26</v>
      </c>
      <c r="B22" s="105" t="s">
        <v>15</v>
      </c>
      <c r="C22" s="105" t="s">
        <v>3</v>
      </c>
      <c r="D22" s="105" t="s">
        <v>20</v>
      </c>
      <c r="E22" s="105" t="s">
        <v>5</v>
      </c>
      <c r="F22" s="110" t="s">
        <v>6</v>
      </c>
      <c r="G22" s="110" t="s">
        <v>7</v>
      </c>
      <c r="H22" s="105" t="s">
        <v>21</v>
      </c>
      <c r="I22" s="110" t="s">
        <v>22</v>
      </c>
      <c r="K22" s="62"/>
      <c r="L22" s="51"/>
      <c r="M22" s="54"/>
      <c r="N22" s="41"/>
      <c r="O22" s="17"/>
    </row>
    <row r="23" spans="1:18">
      <c r="A23" s="10" t="s">
        <v>18</v>
      </c>
      <c r="B23" s="95">
        <v>700</v>
      </c>
      <c r="C23" s="84">
        <v>1</v>
      </c>
      <c r="D23" s="95">
        <f>B23*C23</f>
        <v>700</v>
      </c>
      <c r="E23" s="95">
        <v>15</v>
      </c>
      <c r="F23" s="95">
        <f>D23*(E23/60)</f>
        <v>175</v>
      </c>
      <c r="G23" s="81">
        <f>$D$45</f>
        <v>68.521229868228389</v>
      </c>
      <c r="H23" s="94">
        <f>F23*G23</f>
        <v>11991.215226939968</v>
      </c>
      <c r="I23" s="128">
        <v>0</v>
      </c>
      <c r="J23" s="62"/>
      <c r="K23" s="62"/>
      <c r="L23" s="51"/>
      <c r="M23" s="54"/>
      <c r="N23" s="41"/>
      <c r="O23" s="17"/>
    </row>
    <row r="24" spans="1:18">
      <c r="A24" s="71"/>
      <c r="B24" s="71"/>
      <c r="C24" s="71"/>
      <c r="D24" s="71"/>
      <c r="E24" s="71"/>
      <c r="F24" s="113"/>
      <c r="G24" s="113"/>
      <c r="H24" s="69"/>
      <c r="I24" s="113"/>
      <c r="J24" s="69"/>
      <c r="K24" s="50"/>
      <c r="L24" s="50"/>
      <c r="M24" s="54"/>
      <c r="N24" s="41"/>
      <c r="O24" s="17"/>
    </row>
    <row r="25" spans="1:18" ht="30.4">
      <c r="A25" s="6" t="s">
        <v>27</v>
      </c>
      <c r="B25" s="105" t="s">
        <v>15</v>
      </c>
      <c r="C25" s="105" t="s">
        <v>3</v>
      </c>
      <c r="D25" s="105" t="s">
        <v>20</v>
      </c>
      <c r="E25" s="105" t="s">
        <v>5</v>
      </c>
      <c r="F25" s="110" t="s">
        <v>6</v>
      </c>
      <c r="G25" s="110" t="s">
        <v>7</v>
      </c>
      <c r="H25" s="105" t="s">
        <v>21</v>
      </c>
      <c r="I25" s="110" t="s">
        <v>22</v>
      </c>
      <c r="K25" s="59"/>
      <c r="L25" s="44"/>
      <c r="M25" s="54"/>
      <c r="N25" s="41"/>
      <c r="O25" s="17"/>
    </row>
    <row r="26" spans="1:18">
      <c r="A26" s="1" t="s">
        <v>28</v>
      </c>
      <c r="B26" s="87">
        <v>145</v>
      </c>
      <c r="C26" s="87">
        <v>33</v>
      </c>
      <c r="D26" s="87">
        <f>B26*C26</f>
        <v>4785</v>
      </c>
      <c r="E26" s="87">
        <v>30</v>
      </c>
      <c r="F26" s="96">
        <f>D26*E26/60</f>
        <v>2392.5</v>
      </c>
      <c r="G26" s="81">
        <f t="shared" ref="G26:G27" si="2">$D$45</f>
        <v>68.521229868228389</v>
      </c>
      <c r="H26" s="3">
        <f t="shared" ref="H26:H31" si="3">F26*G26</f>
        <v>163937.04245973643</v>
      </c>
      <c r="I26" s="126">
        <v>0</v>
      </c>
      <c r="J26" s="44"/>
      <c r="K26" s="61"/>
      <c r="L26" s="48"/>
      <c r="M26" s="54"/>
      <c r="N26" s="24"/>
    </row>
    <row r="27" spans="1:18">
      <c r="A27" s="1" t="s">
        <v>29</v>
      </c>
      <c r="B27" s="87">
        <v>145</v>
      </c>
      <c r="C27" s="87">
        <v>7</v>
      </c>
      <c r="D27" s="87">
        <f>B27*C27</f>
        <v>1015</v>
      </c>
      <c r="E27" s="87">
        <v>30</v>
      </c>
      <c r="F27" s="123">
        <f>D27*E27/60</f>
        <v>507.5</v>
      </c>
      <c r="G27" s="81">
        <f t="shared" si="2"/>
        <v>68.521229868228389</v>
      </c>
      <c r="H27" s="3">
        <f t="shared" si="3"/>
        <v>34774.524158125911</v>
      </c>
      <c r="I27" s="126">
        <v>0</v>
      </c>
      <c r="J27" s="44"/>
      <c r="K27" s="61"/>
      <c r="L27" s="48"/>
      <c r="M27" s="42"/>
      <c r="N27" s="17"/>
      <c r="O27" s="17"/>
    </row>
    <row r="28" spans="1:18">
      <c r="A28" s="6" t="s">
        <v>13</v>
      </c>
      <c r="B28" s="89">
        <f>SUM(B26:B27)</f>
        <v>290</v>
      </c>
      <c r="C28" s="89"/>
      <c r="D28" s="89">
        <f>SUM(D26:D27)</f>
        <v>5800</v>
      </c>
      <c r="E28" s="89"/>
      <c r="F28" s="89">
        <f>SUM(F26:F27)</f>
        <v>2900</v>
      </c>
      <c r="G28" s="111"/>
      <c r="H28" s="98">
        <f>SUM(H26:H27)</f>
        <v>198711.56661786235</v>
      </c>
      <c r="I28" s="129">
        <f>SUM(J26:J27)</f>
        <v>0</v>
      </c>
      <c r="J28" s="44"/>
      <c r="K28" s="61"/>
      <c r="L28" s="48"/>
      <c r="M28" s="42"/>
      <c r="N28" s="17"/>
      <c r="O28" s="17"/>
    </row>
    <row r="29" spans="1:18">
      <c r="A29" s="74"/>
      <c r="B29" s="71"/>
      <c r="C29" s="71"/>
      <c r="D29" s="71"/>
      <c r="E29" s="71"/>
      <c r="F29" s="113"/>
      <c r="G29" s="114"/>
      <c r="H29" s="75"/>
      <c r="I29" s="114"/>
      <c r="J29" s="76"/>
      <c r="K29" s="48"/>
      <c r="L29" s="48"/>
      <c r="M29" s="42"/>
      <c r="N29" s="17"/>
      <c r="O29" s="17"/>
    </row>
    <row r="30" spans="1:18" ht="30.4">
      <c r="A30" s="6" t="s">
        <v>30</v>
      </c>
      <c r="B30" s="105" t="s">
        <v>15</v>
      </c>
      <c r="C30" s="105" t="s">
        <v>3</v>
      </c>
      <c r="D30" s="105" t="s">
        <v>20</v>
      </c>
      <c r="E30" s="105" t="s">
        <v>5</v>
      </c>
      <c r="F30" s="110" t="s">
        <v>6</v>
      </c>
      <c r="G30" s="110" t="s">
        <v>7</v>
      </c>
      <c r="H30" s="105" t="s">
        <v>21</v>
      </c>
      <c r="I30" s="110" t="s">
        <v>22</v>
      </c>
      <c r="L30" s="48"/>
      <c r="M30" s="42"/>
      <c r="N30" s="17"/>
      <c r="O30" s="17"/>
    </row>
    <row r="31" spans="1:18">
      <c r="A31" s="1" t="s">
        <v>31</v>
      </c>
      <c r="B31" s="84">
        <v>145</v>
      </c>
      <c r="C31" s="84">
        <v>4</v>
      </c>
      <c r="D31" s="95">
        <f>B31*C31</f>
        <v>580</v>
      </c>
      <c r="E31" s="84">
        <v>15</v>
      </c>
      <c r="F31" s="95">
        <f>D31*E31/60</f>
        <v>145</v>
      </c>
      <c r="G31" s="81">
        <f>$D$45</f>
        <v>68.521229868228389</v>
      </c>
      <c r="H31" s="94">
        <f t="shared" si="3"/>
        <v>9935.5783308931168</v>
      </c>
      <c r="I31" s="128">
        <v>0</v>
      </c>
      <c r="J31" s="61"/>
      <c r="K31" s="62"/>
      <c r="L31" s="51"/>
      <c r="M31" s="41"/>
      <c r="N31" s="17"/>
      <c r="O31" s="17"/>
    </row>
    <row r="32" spans="1:18">
      <c r="A32" s="71"/>
      <c r="B32" s="71"/>
      <c r="C32" s="71"/>
      <c r="D32" s="71"/>
      <c r="E32" s="71"/>
      <c r="F32" s="113"/>
      <c r="G32" s="113"/>
      <c r="H32" s="69"/>
      <c r="I32" s="113"/>
      <c r="J32" s="69"/>
      <c r="K32" s="50"/>
      <c r="L32" s="50"/>
      <c r="M32" s="41"/>
      <c r="N32" s="17"/>
      <c r="O32" s="17"/>
    </row>
    <row r="33" spans="1:15" ht="30.4">
      <c r="A33" s="11" t="s">
        <v>32</v>
      </c>
      <c r="B33" s="106" t="s">
        <v>15</v>
      </c>
      <c r="C33" s="105" t="s">
        <v>3</v>
      </c>
      <c r="D33" s="106" t="s">
        <v>20</v>
      </c>
      <c r="E33" s="105" t="s">
        <v>5</v>
      </c>
      <c r="F33" s="110" t="s">
        <v>6</v>
      </c>
      <c r="G33" s="116" t="s">
        <v>7</v>
      </c>
      <c r="H33" s="106" t="s">
        <v>21</v>
      </c>
      <c r="I33" s="116" t="s">
        <v>22</v>
      </c>
      <c r="K33" s="63"/>
      <c r="L33" s="57"/>
      <c r="M33" s="41"/>
      <c r="N33" s="17"/>
      <c r="O33" s="17"/>
    </row>
    <row r="34" spans="1:15">
      <c r="A34" s="10" t="s">
        <v>23</v>
      </c>
      <c r="B34" s="86">
        <v>195</v>
      </c>
      <c r="C34" s="86">
        <v>77</v>
      </c>
      <c r="D34" s="86">
        <f>B34*C34</f>
        <v>15015</v>
      </c>
      <c r="E34" s="86">
        <v>5</v>
      </c>
      <c r="F34" s="86">
        <f>D34*(E34/60)</f>
        <v>1251.25</v>
      </c>
      <c r="G34" s="81">
        <f>$D$45</f>
        <v>68.521229868228389</v>
      </c>
      <c r="H34" s="94">
        <f t="shared" ref="H34" si="4">F34*G34</f>
        <v>85737.188872620769</v>
      </c>
      <c r="I34" s="128">
        <v>0</v>
      </c>
      <c r="K34" s="62"/>
      <c r="L34" s="51"/>
      <c r="M34" s="41"/>
      <c r="N34" s="17"/>
      <c r="O34" s="17"/>
    </row>
    <row r="35" spans="1:15">
      <c r="A35" s="73"/>
      <c r="B35" s="70"/>
      <c r="C35" s="70"/>
      <c r="D35" s="70"/>
      <c r="E35" s="70"/>
      <c r="F35" s="115"/>
      <c r="G35" s="115"/>
      <c r="H35" s="66"/>
      <c r="I35" s="115"/>
      <c r="J35" s="66"/>
      <c r="K35" s="50"/>
      <c r="L35" s="50"/>
      <c r="M35" s="41"/>
      <c r="N35" s="17"/>
      <c r="O35" s="17"/>
    </row>
    <row r="36" spans="1:15" ht="45.4">
      <c r="A36" s="6" t="s">
        <v>33</v>
      </c>
      <c r="B36" s="105" t="s">
        <v>34</v>
      </c>
      <c r="C36" s="105" t="s">
        <v>35</v>
      </c>
      <c r="D36" s="105" t="s">
        <v>36</v>
      </c>
      <c r="E36" s="105" t="s">
        <v>37</v>
      </c>
      <c r="F36" s="116" t="s">
        <v>38</v>
      </c>
      <c r="G36" s="110" t="s">
        <v>5</v>
      </c>
      <c r="H36" s="105" t="s">
        <v>6</v>
      </c>
      <c r="I36" s="110" t="s">
        <v>7</v>
      </c>
      <c r="J36" s="105" t="s">
        <v>21</v>
      </c>
      <c r="K36" s="105" t="s">
        <v>22</v>
      </c>
      <c r="M36" s="41"/>
      <c r="N36" s="17"/>
      <c r="O36" s="17"/>
    </row>
    <row r="37" spans="1:15">
      <c r="A37" s="10" t="s">
        <v>39</v>
      </c>
      <c r="B37" s="87">
        <v>1654</v>
      </c>
      <c r="C37" s="7">
        <v>74.365099999999998</v>
      </c>
      <c r="D37" s="87">
        <f>B37*C37</f>
        <v>122999.87539999999</v>
      </c>
      <c r="E37" s="79">
        <v>0.2</v>
      </c>
      <c r="F37" s="96">
        <f>D37*E37</f>
        <v>24599.97508</v>
      </c>
      <c r="G37" s="134">
        <v>30</v>
      </c>
      <c r="H37" s="96">
        <f>F37*G37/60</f>
        <v>12299.98754</v>
      </c>
      <c r="I37" s="81">
        <f t="shared" ref="I37:I38" si="5">$D$45</f>
        <v>68.521229868228389</v>
      </c>
      <c r="J37" s="8">
        <f>H37*I37</f>
        <v>842810.27360468497</v>
      </c>
      <c r="K37" s="9">
        <v>0</v>
      </c>
      <c r="L37" s="41"/>
      <c r="M37" s="41"/>
      <c r="N37" s="17"/>
      <c r="O37" s="17"/>
    </row>
    <row r="38" spans="1:15">
      <c r="A38" s="10" t="s">
        <v>40</v>
      </c>
      <c r="B38" s="87">
        <v>1654</v>
      </c>
      <c r="C38" s="7">
        <v>74.365099999999998</v>
      </c>
      <c r="D38" s="87">
        <f>B38*C38</f>
        <v>122999.87539999999</v>
      </c>
      <c r="E38" s="79">
        <v>1</v>
      </c>
      <c r="F38" s="96">
        <f>D38*E38</f>
        <v>122999.87539999999</v>
      </c>
      <c r="G38" s="134">
        <v>30</v>
      </c>
      <c r="H38" s="96">
        <f>F38*G38/60</f>
        <v>61499.937699999995</v>
      </c>
      <c r="I38" s="81">
        <f t="shared" si="5"/>
        <v>68.521229868228389</v>
      </c>
      <c r="J38" s="8">
        <f>H38*I38</f>
        <v>4214051.3680234244</v>
      </c>
      <c r="K38" s="9">
        <v>0</v>
      </c>
      <c r="L38" s="41"/>
      <c r="M38" s="41"/>
      <c r="N38" s="17"/>
      <c r="O38" s="17"/>
    </row>
    <row r="39" spans="1:15" s="102" customFormat="1">
      <c r="A39" s="82" t="s">
        <v>13</v>
      </c>
      <c r="B39" s="89">
        <f>SUM(B37:B38)</f>
        <v>3308</v>
      </c>
      <c r="C39" s="99"/>
      <c r="D39" s="99"/>
      <c r="E39" s="99"/>
      <c r="F39" s="89">
        <f>SUM(F36:F38)</f>
        <v>147599.85047999999</v>
      </c>
      <c r="G39" s="111"/>
      <c r="H39" s="89">
        <f>SUM(H37:H38)</f>
        <v>73799.925239999997</v>
      </c>
      <c r="I39" s="111"/>
      <c r="J39" s="97">
        <f>SUM(J37:J38)</f>
        <v>5056861.6416281089</v>
      </c>
      <c r="K39" s="90">
        <f>SUM(K37:K38)</f>
        <v>0</v>
      </c>
      <c r="L39" s="41"/>
      <c r="M39" s="100"/>
      <c r="N39" s="101"/>
      <c r="O39" s="101"/>
    </row>
    <row r="40" spans="1:15">
      <c r="A40" s="73"/>
      <c r="B40" s="70"/>
      <c r="C40" s="70"/>
      <c r="D40" s="70"/>
      <c r="E40" s="70"/>
      <c r="F40" s="115"/>
      <c r="G40" s="115"/>
      <c r="H40" s="66"/>
      <c r="I40" s="115"/>
      <c r="J40" s="66"/>
      <c r="K40" s="50"/>
      <c r="L40" s="50"/>
      <c r="M40" s="41"/>
      <c r="N40" s="17"/>
      <c r="O40" s="17"/>
    </row>
    <row r="41" spans="1:15">
      <c r="B41" s="28"/>
      <c r="C41" s="28"/>
      <c r="D41" s="28"/>
      <c r="E41" s="28"/>
      <c r="F41" s="117"/>
      <c r="G41" s="130"/>
      <c r="H41" s="15"/>
      <c r="I41" s="130"/>
      <c r="J41" s="23"/>
      <c r="K41" s="50"/>
      <c r="L41" s="50"/>
      <c r="M41" s="24"/>
    </row>
    <row r="42" spans="1:15" s="18" customFormat="1" ht="33.75" customHeight="1">
      <c r="A42" s="29"/>
      <c r="B42" s="5" t="s">
        <v>41</v>
      </c>
      <c r="C42" s="5" t="s">
        <v>42</v>
      </c>
      <c r="D42" s="5" t="s">
        <v>43</v>
      </c>
      <c r="E42" s="5" t="s">
        <v>44</v>
      </c>
      <c r="F42" s="118" t="s">
        <v>45</v>
      </c>
      <c r="G42" s="135"/>
      <c r="H42" s="13"/>
      <c r="I42" s="131"/>
      <c r="J42" s="53"/>
      <c r="K42" s="58"/>
      <c r="L42" s="58"/>
      <c r="M42" s="55"/>
    </row>
    <row r="43" spans="1:15" s="18" customFormat="1">
      <c r="A43" s="29"/>
      <c r="B43" s="104">
        <f>SUM(C5,B8,B11,B14,B17,B20,B23,B28,B31,B34,B39)</f>
        <v>6273.666666666667</v>
      </c>
      <c r="C43" s="104">
        <f>SUM(F39,D34,D31,D28,D23,D20,D17,D14,D11,D8,E5)</f>
        <v>178145.51714666665</v>
      </c>
      <c r="D43" s="104">
        <f>ROUND(SUM(H39,F34,F31,F27,F26,F23,F20,F17,F14,F11,F8,G5), 0)</f>
        <v>82345</v>
      </c>
      <c r="E43" s="103">
        <f>SUM(J39,H34,H31,H28,H23,H20,H17,H14,H11,H8,I5)</f>
        <v>5642367.9373821346</v>
      </c>
      <c r="F43" s="124">
        <f>SUM(J5,I8,I11,I14,I17,I20,I23,I28,I31,I34,K39)</f>
        <v>0</v>
      </c>
      <c r="G43" s="136"/>
      <c r="H43" s="19"/>
      <c r="I43" s="132"/>
      <c r="J43" s="19"/>
      <c r="K43" s="56"/>
      <c r="L43" s="56"/>
    </row>
    <row r="44" spans="1:15">
      <c r="B44" s="27"/>
      <c r="C44" s="27"/>
      <c r="D44" s="27"/>
      <c r="E44" s="27"/>
      <c r="F44" s="119"/>
    </row>
    <row r="45" spans="1:15" ht="215.25">
      <c r="A45" s="107" t="s">
        <v>46</v>
      </c>
      <c r="B45" s="108">
        <v>46.8</v>
      </c>
      <c r="C45" s="109">
        <v>0.68300000000000005</v>
      </c>
      <c r="D45" s="133">
        <f>B45/C45</f>
        <v>68.521229868228389</v>
      </c>
    </row>
    <row r="49" spans="1:5" ht="15.75">
      <c r="A49" s="80"/>
    </row>
    <row r="51" spans="1:5" ht="15.75">
      <c r="A51" s="80"/>
    </row>
    <row r="52" spans="1:5">
      <c r="B52" s="20"/>
      <c r="C52" s="20"/>
      <c r="D52" s="20"/>
      <c r="E52" s="20"/>
    </row>
    <row r="53" spans="1:5">
      <c r="B53" s="21"/>
      <c r="C53" s="21"/>
      <c r="D53" s="21"/>
      <c r="E53" s="22"/>
    </row>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7"/>
  <sheetViews>
    <sheetView zoomScale="90" zoomScaleNormal="90" workbookViewId="0">
      <selection activeCell="E5" sqref="E5"/>
    </sheetView>
  </sheetViews>
  <sheetFormatPr defaultRowHeight="14.25"/>
  <cols>
    <col min="1" max="1" width="41.5703125" customWidth="1"/>
    <col min="2" max="2" width="22.28515625" bestFit="1" customWidth="1"/>
    <col min="3" max="3" width="14" customWidth="1"/>
    <col min="4" max="4" width="13.7109375" customWidth="1"/>
    <col min="5" max="5" width="13.42578125" bestFit="1" customWidth="1"/>
    <col min="6" max="6" width="11.28515625" bestFit="1" customWidth="1"/>
    <col min="7" max="7" width="16.5703125" bestFit="1" customWidth="1"/>
  </cols>
  <sheetData>
    <row r="2" spans="1:7" ht="30.4">
      <c r="B2" s="82"/>
      <c r="C2" s="5" t="s">
        <v>47</v>
      </c>
      <c r="D2" s="5" t="s">
        <v>48</v>
      </c>
      <c r="E2" s="5" t="s">
        <v>49</v>
      </c>
      <c r="F2" s="125" t="s">
        <v>7</v>
      </c>
      <c r="G2" s="5" t="s">
        <v>21</v>
      </c>
    </row>
    <row r="3" spans="1:7" ht="30.75">
      <c r="B3" s="83" t="s">
        <v>50</v>
      </c>
      <c r="C3" s="86">
        <f>Sheet1!E5</f>
        <v>1166.6666666666667</v>
      </c>
      <c r="D3" s="84">
        <v>30</v>
      </c>
      <c r="E3" s="95">
        <f>C3*(D3/60)</f>
        <v>583.33333333333337</v>
      </c>
      <c r="F3" s="85">
        <f>D7</f>
        <v>72.73792093704246</v>
      </c>
      <c r="G3" s="94">
        <f t="shared" ref="G3" si="0">E3*F3</f>
        <v>42430.453879941437</v>
      </c>
    </row>
    <row r="4" spans="1:7" ht="15.4">
      <c r="B4" s="83" t="s">
        <v>51</v>
      </c>
      <c r="C4" s="86">
        <v>120000</v>
      </c>
      <c r="D4" s="84">
        <v>45</v>
      </c>
      <c r="E4" s="86">
        <f>C4*(D4/60)</f>
        <v>90000</v>
      </c>
      <c r="F4" s="85">
        <f>D7</f>
        <v>72.73792093704246</v>
      </c>
      <c r="G4" s="94">
        <f t="shared" ref="G4" si="1">E4*F4</f>
        <v>6546412.884333821</v>
      </c>
    </row>
    <row r="5" spans="1:7" ht="15.4">
      <c r="B5" s="82" t="s">
        <v>52</v>
      </c>
      <c r="C5" s="86"/>
      <c r="D5" s="84"/>
      <c r="E5" s="86"/>
      <c r="F5" s="85"/>
      <c r="G5" s="97">
        <f>SUM(G3:G4)</f>
        <v>6588843.3382137623</v>
      </c>
    </row>
    <row r="7" spans="1:7" ht="184.5">
      <c r="A7" s="107" t="s">
        <v>53</v>
      </c>
      <c r="B7" s="108">
        <v>49.68</v>
      </c>
      <c r="C7" s="109">
        <v>0.68300000000000005</v>
      </c>
      <c r="D7" s="108">
        <f>B7/C7</f>
        <v>72.73792093704246</v>
      </c>
    </row>
  </sheetData>
  <pageMargins left="0.7" right="0.7" top="0.75" bottom="0.75" header="0.3" footer="0.3"/>
  <pageSetup paperSize="19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1B8F0-C051-462C-82CB-8611409CEC41}"/>
</file>

<file path=customXml/itemProps2.xml><?xml version="1.0" encoding="utf-8"?>
<ds:datastoreItem xmlns:ds="http://schemas.openxmlformats.org/officeDocument/2006/customXml" ds:itemID="{E3F9955A-4CDB-4882-947C-E2FB04E7C932}"/>
</file>

<file path=customXml/itemProps3.xml><?xml version="1.0" encoding="utf-8"?>
<ds:datastoreItem xmlns:ds="http://schemas.openxmlformats.org/officeDocument/2006/customXml" ds:itemID="{8EC7DB60-9767-43BC-AACC-7864B500E3FC}"/>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2021-05-05T13:50:24Z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