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MB\OMB package\Revised Appendices\"/>
    </mc:Choice>
  </mc:AlternateContent>
  <bookViews>
    <workbookView xWindow="0" yWindow="0" windowWidth="28800" windowHeight="11100"/>
  </bookViews>
  <sheets>
    <sheet name="APEC IV Burden Table" sheetId="1" r:id="rId1"/>
    <sheet name="website burden" sheetId="5" r:id="rId2"/>
    <sheet name="60-day notice_updated" sheetId="9" r:id="rId3"/>
  </sheets>
  <externalReferences>
    <externalReference r:id="rId4"/>
  </externalReferences>
  <definedNames>
    <definedName name="_xlnm.Print_Area" localSheetId="0">'APEC IV Burden Table'!$A$2:$U$74</definedName>
    <definedName name="_xlnm.Print_Titles" localSheetId="0">'APEC IV Burden Table'!$2:$3</definedName>
    <definedName name="Z_5965B5E1_EB21_4C59_B092_48519172F07E_.wvu.PrintArea" localSheetId="0" hidden="1">'APEC IV Burden Table'!$A$2:$U$76</definedName>
    <definedName name="Z_5965B5E1_EB21_4C59_B092_48519172F07E_.wvu.PrintTitles" localSheetId="0" hidden="1">'APEC IV Burden Table'!$2:$3</definedName>
    <definedName name="Z_CB203152_6D21_4A8A_B363_FDFE4B0A4D7A_.wvu.PrintArea" localSheetId="0" hidden="1">'APEC IV Burden Table'!$A$2:$U$74</definedName>
    <definedName name="Z_CB203152_6D21_4A8A_B363_FDFE4B0A4D7A_.wvu.PrintTitles" localSheetId="0" hidden="1">'APEC IV Burden Table'!$2:$3</definedName>
    <definedName name="Z_DF49FF09_098C_4B97_B2CF_98EB7E8A3511_.wvu.PrintArea" localSheetId="0" hidden="1">'APEC IV Burden Table'!$A$2:$U$74</definedName>
    <definedName name="Z_DF49FF09_098C_4B97_B2CF_98EB7E8A3511_.wvu.PrintTitles" localSheetId="0" hidden="1">'APEC IV Burden Table'!$2:$3</definedName>
    <definedName name="Z_E61EE2C8_9171_424E_ADA9_3C6D2DCD1D9B_.wvu.PrintArea" localSheetId="0" hidden="1">'APEC IV Burden Table'!$A$2:$U$74</definedName>
    <definedName name="Z_E61EE2C8_9171_424E_ADA9_3C6D2DCD1D9B_.wvu.PrintTitles" localSheetId="0" hidden="1">'APEC IV Burden Table'!$2:$3</definedName>
    <definedName name="Z_FE5A02BD_6D5B_4E76_A3BE_6C05E36A1AE8_.wvu.PrintArea" localSheetId="0" hidden="1">'APEC IV Burden Table'!$A$2:$U$74</definedName>
    <definedName name="Z_FE5A02BD_6D5B_4E76_A3BE_6C05E36A1AE8_.wvu.PrintTitles" localSheetId="0" hidden="1">'APEC IV Burden Table'!$2:$3</definedName>
  </definedNames>
  <calcPr calcId="162913"/>
  <customWorkbookViews>
    <customWorkbookView name="Roline Milfort - Personal View" guid="{CB203152-6D21-4A8A-B363-FDFE4B0A4D7A}" mergeInterval="0" personalView="1" maximized="1" xWindow="-8" yWindow="-8" windowWidth="1696" windowHeight="1026" activeSheetId="1"/>
    <customWorkbookView name="Figueroa, Holly - FNS - Personal View" guid="{DF49FF09-098C-4B97-B2CF-98EB7E8A3511}" mergeInterval="0" personalView="1" maximized="1" windowWidth="1920" windowHeight="1014" activeSheetId="1"/>
    <customWorkbookView name="Megan Collins - Personal View" guid="{5965B5E1-EB21-4C59-B092-48519172F07E}" mergeInterval="0" personalView="1" maximized="1" xWindow="-8" yWindow="-8" windowWidth="1380" windowHeight="744" activeSheetId="1"/>
    <customWorkbookView name="CS - Personal View" guid="{E61EE2C8-9171-424E-ADA9-3C6D2DCD1D9B}" mergeInterval="0" personalView="1" maximized="1" windowWidth="1584" windowHeight="659" activeSheetId="1"/>
    <customWorkbookView name="Westat - Personal View" guid="{FE5A02BD-6D5B-4E76-A3BE-6C05E36A1AE8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R58" i="1" l="1"/>
  <c r="S58" i="1" s="1"/>
  <c r="U58" i="1" s="1"/>
  <c r="Q58" i="1"/>
  <c r="O58" i="1"/>
  <c r="I58" i="1"/>
  <c r="L58" i="1"/>
  <c r="K58" i="1"/>
  <c r="F62" i="1" l="1"/>
  <c r="G62" i="1"/>
  <c r="Q43" i="1"/>
  <c r="M43" i="1"/>
  <c r="O43" i="1" s="1"/>
  <c r="R43" i="1" s="1"/>
  <c r="K43" i="1"/>
  <c r="I43" i="1"/>
  <c r="Q42" i="1"/>
  <c r="M42" i="1"/>
  <c r="O42" i="1" s="1"/>
  <c r="R42" i="1" s="1"/>
  <c r="I42" i="1"/>
  <c r="K42" i="1"/>
  <c r="Q39" i="1"/>
  <c r="I39" i="1"/>
  <c r="L39" i="1" s="1"/>
  <c r="G38" i="1"/>
  <c r="Q37" i="1"/>
  <c r="M37" i="1"/>
  <c r="O37" i="1" s="1"/>
  <c r="I37" i="1"/>
  <c r="L37" i="1" s="1"/>
  <c r="G36" i="1"/>
  <c r="Q35" i="1"/>
  <c r="G35" i="1"/>
  <c r="I35" i="1" s="1"/>
  <c r="G34" i="1"/>
  <c r="K35" i="1"/>
  <c r="M35" i="1"/>
  <c r="O35" i="1" s="1"/>
  <c r="R35" i="1" s="1"/>
  <c r="Q26" i="1"/>
  <c r="Q25" i="1"/>
  <c r="M26" i="1"/>
  <c r="O26" i="1" s="1"/>
  <c r="R26" i="1" s="1"/>
  <c r="I26" i="1"/>
  <c r="L26" i="1" s="1"/>
  <c r="K26" i="1"/>
  <c r="K25" i="1"/>
  <c r="L43" i="1" l="1"/>
  <c r="S43" i="1" s="1"/>
  <c r="U43" i="1" s="1"/>
  <c r="R37" i="1"/>
  <c r="S37" i="1" s="1"/>
  <c r="U37" i="1" s="1"/>
  <c r="L42" i="1"/>
  <c r="S42" i="1" s="1"/>
  <c r="U42" i="1" s="1"/>
  <c r="L35" i="1"/>
  <c r="S35" i="1" s="1"/>
  <c r="U35" i="1" s="1"/>
  <c r="S26" i="1"/>
  <c r="T6" i="1"/>
  <c r="T7" i="1"/>
  <c r="T8" i="1"/>
  <c r="T9" i="1"/>
  <c r="T10" i="1"/>
  <c r="T11" i="1"/>
  <c r="T12" i="1"/>
  <c r="T13" i="1"/>
  <c r="T14" i="1"/>
  <c r="T15" i="1"/>
  <c r="T16" i="1"/>
  <c r="T17" i="1"/>
  <c r="T5" i="1"/>
  <c r="I17" i="1" l="1"/>
  <c r="G13" i="1"/>
  <c r="I13" i="1" s="1"/>
  <c r="F7" i="1"/>
  <c r="G5" i="1"/>
  <c r="F16" i="1"/>
  <c r="G16" i="1" s="1"/>
  <c r="I16" i="1" s="1"/>
  <c r="L16" i="1" s="1"/>
  <c r="I10" i="1"/>
  <c r="K10" i="1"/>
  <c r="M10" i="1"/>
  <c r="O10" i="1" s="1"/>
  <c r="Q10" i="1"/>
  <c r="I11" i="1"/>
  <c r="K11" i="1"/>
  <c r="M11" i="1"/>
  <c r="O11" i="1" s="1"/>
  <c r="Q11" i="1"/>
  <c r="I12" i="1"/>
  <c r="K12" i="1"/>
  <c r="M12" i="1"/>
  <c r="O12" i="1" s="1"/>
  <c r="Q12" i="1"/>
  <c r="Q15" i="1"/>
  <c r="K15" i="1"/>
  <c r="F15" i="1"/>
  <c r="G15" i="1" s="1"/>
  <c r="I15" i="1" s="1"/>
  <c r="M9" i="1"/>
  <c r="O9" i="1" s="1"/>
  <c r="R9" i="1" s="1"/>
  <c r="K9" i="1"/>
  <c r="I9" i="1"/>
  <c r="Q20" i="1"/>
  <c r="M20" i="1"/>
  <c r="O20" i="1" s="1"/>
  <c r="K20" i="1"/>
  <c r="L20" i="1" s="1"/>
  <c r="L19" i="9"/>
  <c r="L20" i="9"/>
  <c r="L22" i="9"/>
  <c r="L43" i="9"/>
  <c r="L47" i="9"/>
  <c r="L53" i="9"/>
  <c r="F53" i="9"/>
  <c r="E53" i="9"/>
  <c r="N52" i="9"/>
  <c r="P52" i="9"/>
  <c r="Q52" i="9"/>
  <c r="J52" i="9"/>
  <c r="H52" i="9"/>
  <c r="K52" i="9"/>
  <c r="R52" i="9"/>
  <c r="P51" i="9"/>
  <c r="J51" i="9"/>
  <c r="F51" i="9"/>
  <c r="H51" i="9"/>
  <c r="N50" i="9"/>
  <c r="P50" i="9"/>
  <c r="Q50" i="9"/>
  <c r="J50" i="9"/>
  <c r="H50" i="9"/>
  <c r="K50" i="9"/>
  <c r="R50" i="9"/>
  <c r="P49" i="9"/>
  <c r="N49" i="9"/>
  <c r="Q49" i="9"/>
  <c r="J49" i="9"/>
  <c r="H49" i="9"/>
  <c r="K49" i="9"/>
  <c r="R49" i="9"/>
  <c r="P48" i="9"/>
  <c r="N48" i="9"/>
  <c r="Q48" i="9"/>
  <c r="J48" i="9"/>
  <c r="H48" i="9"/>
  <c r="K48" i="9"/>
  <c r="P47" i="9"/>
  <c r="N47" i="9"/>
  <c r="Q47" i="9"/>
  <c r="J47" i="9"/>
  <c r="H47" i="9"/>
  <c r="K47" i="9"/>
  <c r="P46" i="9"/>
  <c r="N46" i="9"/>
  <c r="Q46" i="9"/>
  <c r="H46" i="9"/>
  <c r="J46" i="9"/>
  <c r="K46" i="9"/>
  <c r="R46" i="9"/>
  <c r="N45" i="9"/>
  <c r="P45" i="9"/>
  <c r="Q45" i="9"/>
  <c r="J45" i="9"/>
  <c r="H45" i="9"/>
  <c r="K45" i="9"/>
  <c r="R45" i="9"/>
  <c r="P44" i="9"/>
  <c r="N44" i="9"/>
  <c r="Q44" i="9"/>
  <c r="J44" i="9"/>
  <c r="H44" i="9"/>
  <c r="K44" i="9"/>
  <c r="P43" i="9"/>
  <c r="N43" i="9"/>
  <c r="Q43" i="9"/>
  <c r="J43" i="9"/>
  <c r="H43" i="9"/>
  <c r="K43" i="9"/>
  <c r="P42" i="9"/>
  <c r="L42" i="9"/>
  <c r="N42" i="9"/>
  <c r="Q42" i="9"/>
  <c r="J42" i="9"/>
  <c r="H42" i="9"/>
  <c r="K42" i="9"/>
  <c r="R42" i="9"/>
  <c r="P41" i="9"/>
  <c r="L41" i="9"/>
  <c r="N41" i="9"/>
  <c r="Q41" i="9"/>
  <c r="J41" i="9"/>
  <c r="H41" i="9"/>
  <c r="K41" i="9"/>
  <c r="P40" i="9"/>
  <c r="L40" i="9"/>
  <c r="N40" i="9"/>
  <c r="Q40" i="9"/>
  <c r="J40" i="9"/>
  <c r="H40" i="9"/>
  <c r="K40" i="9"/>
  <c r="R40" i="9"/>
  <c r="P39" i="9"/>
  <c r="L39" i="9"/>
  <c r="N39" i="9"/>
  <c r="Q39" i="9"/>
  <c r="J39" i="9"/>
  <c r="H39" i="9"/>
  <c r="K39" i="9"/>
  <c r="P38" i="9"/>
  <c r="L38" i="9"/>
  <c r="N38" i="9"/>
  <c r="Q38" i="9"/>
  <c r="H38" i="9"/>
  <c r="K38" i="9"/>
  <c r="R38" i="9"/>
  <c r="P37" i="9"/>
  <c r="L37" i="9"/>
  <c r="N37" i="9"/>
  <c r="Q37" i="9"/>
  <c r="J37" i="9"/>
  <c r="H37" i="9"/>
  <c r="K37" i="9"/>
  <c r="P36" i="9"/>
  <c r="L36" i="9"/>
  <c r="N36" i="9"/>
  <c r="Q36" i="9"/>
  <c r="J36" i="9"/>
  <c r="H36" i="9"/>
  <c r="K36" i="9"/>
  <c r="P35" i="9"/>
  <c r="L35" i="9"/>
  <c r="N35" i="9"/>
  <c r="Q35" i="9"/>
  <c r="J35" i="9"/>
  <c r="H35" i="9"/>
  <c r="K35" i="9"/>
  <c r="P34" i="9"/>
  <c r="L34" i="9"/>
  <c r="N34" i="9"/>
  <c r="Q34" i="9"/>
  <c r="J34" i="9"/>
  <c r="H34" i="9"/>
  <c r="K34" i="9"/>
  <c r="P33" i="9"/>
  <c r="L33" i="9"/>
  <c r="N33" i="9"/>
  <c r="Q33" i="9"/>
  <c r="H33" i="9"/>
  <c r="K33" i="9"/>
  <c r="L32" i="9"/>
  <c r="N32" i="9"/>
  <c r="P32" i="9"/>
  <c r="Q32" i="9"/>
  <c r="H32" i="9"/>
  <c r="K32" i="9"/>
  <c r="R32" i="9"/>
  <c r="P31" i="9"/>
  <c r="L31" i="9"/>
  <c r="N31" i="9"/>
  <c r="Q31" i="9"/>
  <c r="H31" i="9"/>
  <c r="K31" i="9"/>
  <c r="R31" i="9"/>
  <c r="P30" i="9"/>
  <c r="L30" i="9"/>
  <c r="N30" i="9"/>
  <c r="Q30" i="9"/>
  <c r="J30" i="9"/>
  <c r="H30" i="9"/>
  <c r="K30" i="9"/>
  <c r="P29" i="9"/>
  <c r="J29" i="9"/>
  <c r="F29" i="9"/>
  <c r="H29" i="9"/>
  <c r="L29" i="9"/>
  <c r="N29" i="9"/>
  <c r="Q29" i="9"/>
  <c r="P28" i="9"/>
  <c r="J28" i="9"/>
  <c r="F28" i="9"/>
  <c r="H28" i="9"/>
  <c r="K28" i="9"/>
  <c r="L27" i="9"/>
  <c r="N27" i="9"/>
  <c r="P27" i="9"/>
  <c r="Q27" i="9"/>
  <c r="H27" i="9"/>
  <c r="J27" i="9"/>
  <c r="K27" i="9"/>
  <c r="R27" i="9"/>
  <c r="L26" i="9"/>
  <c r="N26" i="9"/>
  <c r="P26" i="9"/>
  <c r="Q26" i="9"/>
  <c r="H26" i="9"/>
  <c r="J26" i="9"/>
  <c r="K26" i="9"/>
  <c r="R26" i="9"/>
  <c r="L25" i="9"/>
  <c r="N25" i="9"/>
  <c r="P25" i="9"/>
  <c r="Q25" i="9"/>
  <c r="H25" i="9"/>
  <c r="J25" i="9"/>
  <c r="K25" i="9"/>
  <c r="R25" i="9"/>
  <c r="L24" i="9"/>
  <c r="N24" i="9"/>
  <c r="P24" i="9"/>
  <c r="Q24" i="9"/>
  <c r="H24" i="9"/>
  <c r="J24" i="9"/>
  <c r="K24" i="9"/>
  <c r="R24" i="9"/>
  <c r="L23" i="9"/>
  <c r="N23" i="9"/>
  <c r="P23" i="9"/>
  <c r="Q23" i="9"/>
  <c r="H23" i="9"/>
  <c r="J23" i="9"/>
  <c r="K23" i="9"/>
  <c r="R23" i="9"/>
  <c r="N22" i="9"/>
  <c r="P22" i="9"/>
  <c r="Q22" i="9"/>
  <c r="H22" i="9"/>
  <c r="K22" i="9"/>
  <c r="R22" i="9"/>
  <c r="P21" i="9"/>
  <c r="L21" i="9"/>
  <c r="N21" i="9"/>
  <c r="Q21" i="9"/>
  <c r="J21" i="9"/>
  <c r="H21" i="9"/>
  <c r="K21" i="9"/>
  <c r="R21" i="9"/>
  <c r="P20" i="9"/>
  <c r="N20" i="9"/>
  <c r="Q20" i="9"/>
  <c r="J20" i="9"/>
  <c r="H20" i="9"/>
  <c r="K20" i="9"/>
  <c r="R20" i="9"/>
  <c r="P19" i="9"/>
  <c r="N19" i="9"/>
  <c r="Q19" i="9"/>
  <c r="H19" i="9"/>
  <c r="K19" i="9"/>
  <c r="R19" i="9"/>
  <c r="P18" i="9"/>
  <c r="L18" i="9"/>
  <c r="N18" i="9"/>
  <c r="Q18" i="9"/>
  <c r="J18" i="9"/>
  <c r="H18" i="9"/>
  <c r="P17" i="9"/>
  <c r="L17" i="9"/>
  <c r="N17" i="9"/>
  <c r="Q17" i="9"/>
  <c r="J17" i="9"/>
  <c r="H17" i="9"/>
  <c r="K17" i="9"/>
  <c r="P16" i="9"/>
  <c r="L16" i="9"/>
  <c r="N16" i="9"/>
  <c r="Q16" i="9"/>
  <c r="J16" i="9"/>
  <c r="H16" i="9"/>
  <c r="F15" i="9"/>
  <c r="F54" i="9"/>
  <c r="E15" i="9"/>
  <c r="E54" i="9"/>
  <c r="P14" i="9"/>
  <c r="L14" i="9"/>
  <c r="N14" i="9"/>
  <c r="Q14" i="9"/>
  <c r="J14" i="9"/>
  <c r="H14" i="9"/>
  <c r="K14" i="9"/>
  <c r="P13" i="9"/>
  <c r="J13" i="9"/>
  <c r="E13" i="9"/>
  <c r="L12" i="9"/>
  <c r="N12" i="9"/>
  <c r="P12" i="9"/>
  <c r="Q12" i="9"/>
  <c r="H12" i="9"/>
  <c r="J12" i="9"/>
  <c r="K12" i="9"/>
  <c r="R12" i="9"/>
  <c r="P11" i="9"/>
  <c r="J11" i="9"/>
  <c r="F11" i="9"/>
  <c r="H11" i="9"/>
  <c r="K11" i="9"/>
  <c r="L11" i="9"/>
  <c r="N11" i="9"/>
  <c r="Q11" i="9"/>
  <c r="R11" i="9"/>
  <c r="P10" i="9"/>
  <c r="L10" i="9"/>
  <c r="N10" i="9"/>
  <c r="Q10" i="9"/>
  <c r="J10" i="9"/>
  <c r="H10" i="9"/>
  <c r="K10" i="9"/>
  <c r="P9" i="9"/>
  <c r="L9" i="9"/>
  <c r="N9" i="9"/>
  <c r="Q9" i="9"/>
  <c r="J9" i="9"/>
  <c r="H9" i="9"/>
  <c r="K9" i="9"/>
  <c r="P8" i="9"/>
  <c r="L8" i="9"/>
  <c r="N8" i="9"/>
  <c r="Q8" i="9"/>
  <c r="J8" i="9"/>
  <c r="H8" i="9"/>
  <c r="K8" i="9"/>
  <c r="P7" i="9"/>
  <c r="L7" i="9"/>
  <c r="N7" i="9"/>
  <c r="Q7" i="9"/>
  <c r="J7" i="9"/>
  <c r="H7" i="9"/>
  <c r="K7" i="9"/>
  <c r="P6" i="9"/>
  <c r="L6" i="9"/>
  <c r="N6" i="9"/>
  <c r="Q6" i="9"/>
  <c r="J6" i="9"/>
  <c r="H6" i="9"/>
  <c r="K6" i="9"/>
  <c r="P5" i="9"/>
  <c r="L5" i="9"/>
  <c r="N5" i="9"/>
  <c r="Q5" i="9"/>
  <c r="J5" i="9"/>
  <c r="H5" i="9"/>
  <c r="K5" i="9"/>
  <c r="P4" i="9"/>
  <c r="L4" i="9"/>
  <c r="N4" i="9"/>
  <c r="J4" i="9"/>
  <c r="H4" i="9"/>
  <c r="K4" i="9"/>
  <c r="C4" i="9"/>
  <c r="P3" i="9"/>
  <c r="Q3" i="9"/>
  <c r="L3" i="9"/>
  <c r="J3" i="9"/>
  <c r="H3" i="9"/>
  <c r="K18" i="9"/>
  <c r="K53" i="9" s="1"/>
  <c r="J53" i="9" s="1"/>
  <c r="K29" i="9"/>
  <c r="R29" i="9" s="1"/>
  <c r="K51" i="9"/>
  <c r="R51" i="9" s="1"/>
  <c r="H53" i="9"/>
  <c r="G53" i="9"/>
  <c r="R33" i="9"/>
  <c r="R34" i="9"/>
  <c r="R35" i="9"/>
  <c r="R36" i="9"/>
  <c r="R37" i="9"/>
  <c r="R39" i="9"/>
  <c r="R43" i="9"/>
  <c r="R47" i="9"/>
  <c r="R48" i="9"/>
  <c r="R14" i="9"/>
  <c r="R17" i="9"/>
  <c r="R44" i="9"/>
  <c r="Q4" i="9"/>
  <c r="R4" i="9"/>
  <c r="R5" i="9"/>
  <c r="R6" i="9"/>
  <c r="R7" i="9"/>
  <c r="R8" i="9"/>
  <c r="R9" i="9"/>
  <c r="R10" i="9"/>
  <c r="F13" i="9"/>
  <c r="L13" i="9"/>
  <c r="N13" i="9"/>
  <c r="Q13" i="9"/>
  <c r="R30" i="9"/>
  <c r="R41" i="9"/>
  <c r="K16" i="9"/>
  <c r="L51" i="9"/>
  <c r="N51" i="9"/>
  <c r="Q51" i="9"/>
  <c r="L15" i="9"/>
  <c r="L54" i="9"/>
  <c r="L28" i="9"/>
  <c r="N28" i="9"/>
  <c r="Q28" i="9"/>
  <c r="R28" i="9"/>
  <c r="K3" i="9"/>
  <c r="H13" i="9"/>
  <c r="K13" i="9"/>
  <c r="N15" i="9"/>
  <c r="R13" i="9"/>
  <c r="N53" i="9"/>
  <c r="M53" i="9"/>
  <c r="H15" i="9"/>
  <c r="Q15" i="9"/>
  <c r="R16" i="9"/>
  <c r="Q53" i="9"/>
  <c r="P53" i="9"/>
  <c r="K15" i="9"/>
  <c r="R3" i="9"/>
  <c r="R15" i="9"/>
  <c r="H54" i="9"/>
  <c r="P15" i="9"/>
  <c r="Q54" i="9"/>
  <c r="G15" i="9"/>
  <c r="M15" i="9"/>
  <c r="N54" i="9"/>
  <c r="M54" i="9"/>
  <c r="G54" i="9"/>
  <c r="J56" i="9"/>
  <c r="P54" i="9"/>
  <c r="J57" i="9"/>
  <c r="M51" i="1"/>
  <c r="O51" i="1" s="1"/>
  <c r="F18" i="1"/>
  <c r="F63" i="1" s="1"/>
  <c r="K55" i="1"/>
  <c r="Q55" i="1"/>
  <c r="M55" i="1"/>
  <c r="O55" i="1" s="1"/>
  <c r="I55" i="1"/>
  <c r="Q16" i="1"/>
  <c r="Q59" i="1"/>
  <c r="O59" i="1"/>
  <c r="K59" i="1"/>
  <c r="I59" i="1"/>
  <c r="G32" i="1"/>
  <c r="I32" i="1" s="1"/>
  <c r="Q61" i="1"/>
  <c r="Q60" i="1"/>
  <c r="Q57" i="1"/>
  <c r="Q56" i="1"/>
  <c r="Q54" i="1"/>
  <c r="Q53" i="1"/>
  <c r="Q52" i="1"/>
  <c r="Q51" i="1"/>
  <c r="Q50" i="1"/>
  <c r="Q49" i="1"/>
  <c r="Q48" i="1"/>
  <c r="Q47" i="1"/>
  <c r="Q46" i="1"/>
  <c r="Q45" i="1"/>
  <c r="Q44" i="1"/>
  <c r="Q41" i="1"/>
  <c r="Q40" i="1"/>
  <c r="Q38" i="1"/>
  <c r="Q36" i="1"/>
  <c r="Q34" i="1"/>
  <c r="Q33" i="1"/>
  <c r="Q32" i="1"/>
  <c r="Q31" i="1"/>
  <c r="Q30" i="1"/>
  <c r="Q29" i="1"/>
  <c r="Q28" i="1"/>
  <c r="G33" i="1"/>
  <c r="I33" i="1" s="1"/>
  <c r="I61" i="1"/>
  <c r="I57" i="1"/>
  <c r="L57" i="1" s="1"/>
  <c r="I56" i="1"/>
  <c r="I54" i="1"/>
  <c r="I53" i="1"/>
  <c r="I52" i="1"/>
  <c r="I51" i="1"/>
  <c r="I50" i="1"/>
  <c r="I49" i="1"/>
  <c r="I48" i="1"/>
  <c r="I47" i="1"/>
  <c r="L47" i="1" s="1"/>
  <c r="I46" i="1"/>
  <c r="I45" i="1"/>
  <c r="I44" i="1"/>
  <c r="I41" i="1"/>
  <c r="I40" i="1"/>
  <c r="L40" i="1" s="1"/>
  <c r="I38" i="1"/>
  <c r="L38" i="1" s="1"/>
  <c r="I36" i="1"/>
  <c r="L36" i="1" s="1"/>
  <c r="I34" i="1"/>
  <c r="I31" i="1"/>
  <c r="I30" i="1"/>
  <c r="I29" i="1"/>
  <c r="I28" i="1"/>
  <c r="I27" i="1"/>
  <c r="I25" i="1"/>
  <c r="L25" i="1" s="1"/>
  <c r="I24" i="1"/>
  <c r="I23" i="1"/>
  <c r="I21" i="1"/>
  <c r="I19" i="1"/>
  <c r="O52" i="1"/>
  <c r="O53" i="1"/>
  <c r="O54" i="1"/>
  <c r="R54" i="1" s="1"/>
  <c r="O56" i="1"/>
  <c r="R56" i="1" s="1"/>
  <c r="O57" i="1"/>
  <c r="O61" i="1"/>
  <c r="R61" i="1" s="1"/>
  <c r="G60" i="1"/>
  <c r="I60" i="1" s="1"/>
  <c r="Q24" i="1"/>
  <c r="Q23" i="1"/>
  <c r="Q22" i="1"/>
  <c r="Q21" i="1"/>
  <c r="Q19" i="1"/>
  <c r="K23" i="1"/>
  <c r="K4" i="1"/>
  <c r="M23" i="1"/>
  <c r="O23" i="1" s="1"/>
  <c r="M22" i="1"/>
  <c r="M21" i="1"/>
  <c r="O21" i="1" s="1"/>
  <c r="R21" i="1" s="1"/>
  <c r="M19" i="1"/>
  <c r="O19" i="1" s="1"/>
  <c r="R52" i="1"/>
  <c r="Q5" i="1"/>
  <c r="Q6" i="1"/>
  <c r="Q7" i="1"/>
  <c r="Q8" i="1"/>
  <c r="Q13" i="1"/>
  <c r="Q14" i="1"/>
  <c r="Q17" i="1"/>
  <c r="Q4" i="1"/>
  <c r="R4" i="1" s="1"/>
  <c r="M8" i="1"/>
  <c r="M14" i="1"/>
  <c r="O14" i="1" s="1"/>
  <c r="M17" i="1"/>
  <c r="O17" i="1" s="1"/>
  <c r="R17" i="1" s="1"/>
  <c r="M4" i="1"/>
  <c r="M50" i="1"/>
  <c r="O50" i="1" s="1"/>
  <c r="R50" i="1" s="1"/>
  <c r="M49" i="1"/>
  <c r="O49" i="1" s="1"/>
  <c r="M44" i="1"/>
  <c r="M45" i="1"/>
  <c r="O45" i="1" s="1"/>
  <c r="M46" i="1"/>
  <c r="O46" i="1" s="1"/>
  <c r="R46" i="1" s="1"/>
  <c r="M47" i="1"/>
  <c r="M48" i="1"/>
  <c r="M25" i="1"/>
  <c r="O25" i="1" s="1"/>
  <c r="R25" i="1" s="1"/>
  <c r="M27" i="1"/>
  <c r="O27" i="1" s="1"/>
  <c r="M28" i="1"/>
  <c r="O28" i="1" s="1"/>
  <c r="M29" i="1"/>
  <c r="M30" i="1"/>
  <c r="O30" i="1" s="1"/>
  <c r="R30" i="1" s="1"/>
  <c r="M31" i="1"/>
  <c r="O31" i="1" s="1"/>
  <c r="M34" i="1"/>
  <c r="O34" i="1" s="1"/>
  <c r="M36" i="1"/>
  <c r="O36" i="1" s="1"/>
  <c r="M38" i="1"/>
  <c r="F39" i="1" s="1"/>
  <c r="M39" i="1" s="1"/>
  <c r="O39" i="1" s="1"/>
  <c r="R39" i="1" s="1"/>
  <c r="S39" i="1" s="1"/>
  <c r="U39" i="1" s="1"/>
  <c r="M40" i="1"/>
  <c r="M41" i="1"/>
  <c r="O41" i="1" s="1"/>
  <c r="M24" i="1"/>
  <c r="O24" i="1" s="1"/>
  <c r="K61" i="1"/>
  <c r="K57" i="1"/>
  <c r="K56" i="1"/>
  <c r="K54" i="1"/>
  <c r="K53" i="1"/>
  <c r="L53" i="1" s="1"/>
  <c r="K52" i="1"/>
  <c r="K51" i="1"/>
  <c r="K50" i="1"/>
  <c r="K49" i="1"/>
  <c r="L49" i="1" s="1"/>
  <c r="K48" i="1"/>
  <c r="K46" i="1"/>
  <c r="K45" i="1"/>
  <c r="K44" i="1"/>
  <c r="K41" i="1"/>
  <c r="K34" i="1"/>
  <c r="K32" i="1"/>
  <c r="K31" i="1"/>
  <c r="K30" i="1"/>
  <c r="K29" i="1"/>
  <c r="L29" i="1" s="1"/>
  <c r="S29" i="1" s="1"/>
  <c r="U29" i="1" s="1"/>
  <c r="K28" i="1"/>
  <c r="K27" i="1"/>
  <c r="K24" i="1"/>
  <c r="K19" i="1"/>
  <c r="D14" i="5"/>
  <c r="E14" i="5"/>
  <c r="K21" i="1"/>
  <c r="K17" i="1"/>
  <c r="K14" i="1"/>
  <c r="K6" i="1"/>
  <c r="K7" i="1"/>
  <c r="K8" i="1"/>
  <c r="D46" i="5"/>
  <c r="E46" i="5"/>
  <c r="K13" i="1"/>
  <c r="K5" i="1"/>
  <c r="E39" i="5"/>
  <c r="E40" i="5"/>
  <c r="E41" i="5"/>
  <c r="E42" i="5"/>
  <c r="E43" i="5"/>
  <c r="E44" i="5"/>
  <c r="E45" i="5"/>
  <c r="E38" i="5"/>
  <c r="E29" i="5"/>
  <c r="E30" i="5"/>
  <c r="E31" i="5"/>
  <c r="E32" i="5"/>
  <c r="E33" i="5"/>
  <c r="E34" i="5"/>
  <c r="E35" i="5"/>
  <c r="D36" i="5"/>
  <c r="E36" i="5"/>
  <c r="E28" i="5"/>
  <c r="E17" i="5"/>
  <c r="E18" i="5"/>
  <c r="E19" i="5"/>
  <c r="E20" i="5"/>
  <c r="E21" i="5"/>
  <c r="E22" i="5"/>
  <c r="E23" i="5"/>
  <c r="E24" i="5"/>
  <c r="E25" i="5"/>
  <c r="D26" i="5"/>
  <c r="E26" i="5"/>
  <c r="E16" i="5"/>
  <c r="E6" i="5"/>
  <c r="E7" i="5"/>
  <c r="E8" i="5"/>
  <c r="E9" i="5"/>
  <c r="E10" i="5"/>
  <c r="E11" i="5"/>
  <c r="E12" i="5"/>
  <c r="E13" i="5"/>
  <c r="E5" i="5"/>
  <c r="O40" i="1"/>
  <c r="R40" i="1" s="1"/>
  <c r="O48" i="1"/>
  <c r="O29" i="1"/>
  <c r="R29" i="1" s="1"/>
  <c r="O44" i="1"/>
  <c r="O47" i="1"/>
  <c r="L50" i="1"/>
  <c r="K60" i="1"/>
  <c r="K33" i="1"/>
  <c r="Q27" i="1"/>
  <c r="L45" i="1"/>
  <c r="I4" i="1"/>
  <c r="I22" i="1"/>
  <c r="L22" i="1" s="1"/>
  <c r="I14" i="1"/>
  <c r="L14" i="1" s="1"/>
  <c r="I8" i="1"/>
  <c r="O8" i="1"/>
  <c r="O7" i="1"/>
  <c r="R7" i="1" s="1"/>
  <c r="L44" i="1" l="1"/>
  <c r="L59" i="1"/>
  <c r="R51" i="1"/>
  <c r="R24" i="1"/>
  <c r="R59" i="1"/>
  <c r="R47" i="1"/>
  <c r="S47" i="1" s="1"/>
  <c r="U47" i="1" s="1"/>
  <c r="R41" i="1"/>
  <c r="R34" i="1"/>
  <c r="R19" i="1"/>
  <c r="L4" i="1"/>
  <c r="S4" i="1" s="1"/>
  <c r="U4" i="1" s="1"/>
  <c r="L27" i="1"/>
  <c r="S27" i="1" s="1"/>
  <c r="U27" i="1" s="1"/>
  <c r="L19" i="1"/>
  <c r="S19" i="1" s="1"/>
  <c r="U19" i="1" s="1"/>
  <c r="L30" i="1"/>
  <c r="S30" i="1" s="1"/>
  <c r="U30" i="1" s="1"/>
  <c r="L41" i="1"/>
  <c r="S41" i="1" s="1"/>
  <c r="U41" i="1" s="1"/>
  <c r="O38" i="1"/>
  <c r="L28" i="1"/>
  <c r="L51" i="1"/>
  <c r="S51" i="1" s="1"/>
  <c r="U51" i="1" s="1"/>
  <c r="L56" i="1"/>
  <c r="S56" i="1" s="1"/>
  <c r="L9" i="1"/>
  <c r="S9" i="1" s="1"/>
  <c r="U9" i="1" s="1"/>
  <c r="R57" i="1"/>
  <c r="S57" i="1" s="1"/>
  <c r="U57" i="1" s="1"/>
  <c r="L31" i="1"/>
  <c r="L21" i="1"/>
  <c r="R27" i="1"/>
  <c r="R23" i="1"/>
  <c r="M60" i="1"/>
  <c r="O60" i="1" s="1"/>
  <c r="R60" i="1" s="1"/>
  <c r="L33" i="1"/>
  <c r="S33" i="1" s="1"/>
  <c r="U33" i="1" s="1"/>
  <c r="I5" i="1"/>
  <c r="L5" i="1" s="1"/>
  <c r="R48" i="1"/>
  <c r="M33" i="1"/>
  <c r="O33" i="1" s="1"/>
  <c r="R33" i="1" s="1"/>
  <c r="L24" i="1"/>
  <c r="L52" i="1"/>
  <c r="S52" i="1" s="1"/>
  <c r="U52" i="1" s="1"/>
  <c r="M32" i="1"/>
  <c r="O32" i="1" s="1"/>
  <c r="R32" i="1" s="1"/>
  <c r="R44" i="1"/>
  <c r="S44" i="1" s="1"/>
  <c r="U44" i="1" s="1"/>
  <c r="R36" i="1"/>
  <c r="S36" i="1" s="1"/>
  <c r="U36" i="1" s="1"/>
  <c r="R31" i="1"/>
  <c r="M5" i="1"/>
  <c r="L23" i="1"/>
  <c r="R55" i="1"/>
  <c r="L15" i="1"/>
  <c r="L17" i="1"/>
  <c r="S17" i="1" s="1"/>
  <c r="U17" i="1" s="1"/>
  <c r="L48" i="1"/>
  <c r="R45" i="1"/>
  <c r="S45" i="1" s="1"/>
  <c r="U45" i="1" s="1"/>
  <c r="I62" i="1"/>
  <c r="H62" i="1" s="1"/>
  <c r="L61" i="1"/>
  <c r="S61" i="1" s="1"/>
  <c r="U61" i="1" s="1"/>
  <c r="M16" i="1"/>
  <c r="O16" i="1" s="1"/>
  <c r="R16" i="1" s="1"/>
  <c r="S16" i="1" s="1"/>
  <c r="U16" i="1" s="1"/>
  <c r="R12" i="1"/>
  <c r="R11" i="1"/>
  <c r="R10" i="1"/>
  <c r="R38" i="1"/>
  <c r="S38" i="1" s="1"/>
  <c r="U38" i="1" s="1"/>
  <c r="R8" i="1"/>
  <c r="M62" i="1"/>
  <c r="R53" i="1"/>
  <c r="S53" i="1" s="1"/>
  <c r="L46" i="1"/>
  <c r="S46" i="1" s="1"/>
  <c r="U46" i="1" s="1"/>
  <c r="L54" i="1"/>
  <c r="S54" i="1" s="1"/>
  <c r="L32" i="1"/>
  <c r="G63" i="1"/>
  <c r="L8" i="1"/>
  <c r="L60" i="1"/>
  <c r="S60" i="1" s="1"/>
  <c r="R28" i="1"/>
  <c r="R49" i="1"/>
  <c r="S49" i="1" s="1"/>
  <c r="U49" i="1" s="1"/>
  <c r="R14" i="1"/>
  <c r="S14" i="1" s="1"/>
  <c r="U14" i="1" s="1"/>
  <c r="L55" i="1"/>
  <c r="L12" i="1"/>
  <c r="L11" i="1"/>
  <c r="S11" i="1" s="1"/>
  <c r="U11" i="1" s="1"/>
  <c r="L10" i="1"/>
  <c r="L34" i="1"/>
  <c r="S34" i="1" s="1"/>
  <c r="U34" i="1" s="1"/>
  <c r="S25" i="1"/>
  <c r="U25" i="1" s="1"/>
  <c r="S50" i="1"/>
  <c r="U50" i="1" s="1"/>
  <c r="S40" i="1"/>
  <c r="U40" i="1" s="1"/>
  <c r="R20" i="1"/>
  <c r="S24" i="1"/>
  <c r="U24" i="1" s="1"/>
  <c r="S12" i="1"/>
  <c r="U12" i="1" s="1"/>
  <c r="O22" i="1"/>
  <c r="R22" i="1" s="1"/>
  <c r="S22" i="1" s="1"/>
  <c r="U22" i="1" s="1"/>
  <c r="G6" i="1"/>
  <c r="L13" i="1"/>
  <c r="M15" i="1"/>
  <c r="O15" i="1" s="1"/>
  <c r="R15" i="1" s="1"/>
  <c r="M13" i="1"/>
  <c r="O13" i="1" s="1"/>
  <c r="R13" i="1" s="1"/>
  <c r="S21" i="1"/>
  <c r="R54" i="9"/>
  <c r="J58" i="9" s="1"/>
  <c r="J59" i="9" s="1"/>
  <c r="K54" i="9"/>
  <c r="J54" i="9" s="1"/>
  <c r="R18" i="9"/>
  <c r="R53" i="9" s="1"/>
  <c r="J15" i="9"/>
  <c r="S15" i="1" l="1"/>
  <c r="U15" i="1" s="1"/>
  <c r="S59" i="1"/>
  <c r="U59" i="1" s="1"/>
  <c r="S8" i="1"/>
  <c r="U8" i="1" s="1"/>
  <c r="S23" i="1"/>
  <c r="U23" i="1" s="1"/>
  <c r="S28" i="1"/>
  <c r="U28" i="1" s="1"/>
  <c r="S10" i="1"/>
  <c r="U10" i="1" s="1"/>
  <c r="S31" i="1"/>
  <c r="U31" i="1" s="1"/>
  <c r="S55" i="1"/>
  <c r="U55" i="1" s="1"/>
  <c r="S32" i="1"/>
  <c r="U32" i="1" s="1"/>
  <c r="M18" i="1"/>
  <c r="M63" i="1" s="1"/>
  <c r="O5" i="1"/>
  <c r="R5" i="1" s="1"/>
  <c r="S5" i="1" s="1"/>
  <c r="U5" i="1" s="1"/>
  <c r="S48" i="1"/>
  <c r="U48" i="1" s="1"/>
  <c r="O62" i="1"/>
  <c r="N62" i="1" s="1"/>
  <c r="S13" i="1"/>
  <c r="U13" i="1" s="1"/>
  <c r="L62" i="1"/>
  <c r="K62" i="1" s="1"/>
  <c r="I6" i="1"/>
  <c r="M6" i="1"/>
  <c r="O6" i="1" s="1"/>
  <c r="G7" i="1"/>
  <c r="I7" i="1" s="1"/>
  <c r="L7" i="1" s="1"/>
  <c r="S7" i="1" s="1"/>
  <c r="U7" i="1" s="1"/>
  <c r="R62" i="1"/>
  <c r="S20" i="1"/>
  <c r="U20" i="1" s="1"/>
  <c r="U21" i="1"/>
  <c r="Q62" i="1" l="1"/>
  <c r="S62" i="1"/>
  <c r="L6" i="1"/>
  <c r="I18" i="1"/>
  <c r="R6" i="1"/>
  <c r="R18" i="1" s="1"/>
  <c r="O18" i="1"/>
  <c r="U62" i="1"/>
  <c r="Q18" i="1" l="1"/>
  <c r="R63" i="1"/>
  <c r="Q63" i="1" s="1"/>
  <c r="H18" i="1"/>
  <c r="I63" i="1"/>
  <c r="O63" i="1"/>
  <c r="N63" i="1" s="1"/>
  <c r="N18" i="1"/>
  <c r="S6" i="1"/>
  <c r="L18" i="1"/>
  <c r="H63" i="1" l="1"/>
  <c r="K65" i="1"/>
  <c r="K66" i="1" s="1"/>
  <c r="K18" i="1"/>
  <c r="L63" i="1"/>
  <c r="K63" i="1" s="1"/>
  <c r="U6" i="1"/>
  <c r="U18" i="1" s="1"/>
  <c r="U63" i="1" s="1"/>
  <c r="V63" i="1" s="1"/>
  <c r="V64" i="1" s="1"/>
  <c r="S18" i="1"/>
  <c r="S63" i="1" s="1"/>
  <c r="K67" i="1" l="1"/>
  <c r="K68" i="1" s="1"/>
</calcChain>
</file>

<file path=xl/sharedStrings.xml><?xml version="1.0" encoding="utf-8"?>
<sst xmlns="http://schemas.openxmlformats.org/spreadsheetml/2006/main" count="434" uniqueCount="273">
  <si>
    <t>TOTAL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</si>
  <si>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</si>
  <si>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</si>
  <si>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</si>
  <si>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</si>
  <si>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</si>
  <si>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</si>
  <si>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</si>
  <si>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</si>
  <si>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</si>
  <si>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Instruments</t>
  </si>
  <si>
    <t>Program Participants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</si>
  <si>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</si>
  <si>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Responsive</t>
  </si>
  <si>
    <t>Non-Responsive</t>
  </si>
  <si>
    <t>Household Survey Income Worksheet</t>
  </si>
  <si>
    <t>Household Survey Brochure</t>
  </si>
  <si>
    <t>Schools</t>
  </si>
  <si>
    <t>SFA Confirmation and Next Steps Email</t>
  </si>
  <si>
    <t>_</t>
  </si>
  <si>
    <t>Hourly Wage Rate</t>
  </si>
  <si>
    <r>
      <t>Total Annualized Cost of Respondent Burden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</si>
  <si>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State Director</t>
    </r>
    <r>
      <rPr>
        <vertAlign val="superscript"/>
        <sz val="10"/>
        <color theme="1"/>
        <rFont val="Calibri"/>
        <family val="2"/>
        <scheme val="minor"/>
      </rPr>
      <t>d</t>
    </r>
  </si>
  <si>
    <r>
      <t>School Principal</t>
    </r>
    <r>
      <rPr>
        <vertAlign val="superscript"/>
        <sz val="10"/>
        <color theme="1"/>
        <rFont val="Calibri"/>
        <family val="2"/>
        <scheme val="minor"/>
      </rPr>
      <t>f</t>
    </r>
  </si>
  <si>
    <r>
      <t xml:space="preserve">SFA Staff </t>
    </r>
    <r>
      <rPr>
        <vertAlign val="superscript"/>
        <sz val="10"/>
        <color rgb="FF000000"/>
        <rFont val="Calibri"/>
        <family val="2"/>
        <scheme val="minor"/>
      </rPr>
      <t>f</t>
    </r>
  </si>
  <si>
    <t>B6</t>
  </si>
  <si>
    <t>School Meal Count Verification Form</t>
  </si>
  <si>
    <t>State/Local/Tribal Government Sub-Total</t>
  </si>
  <si>
    <t xml:space="preserve"> </t>
  </si>
  <si>
    <r>
      <rPr>
        <u/>
        <sz val="11"/>
        <color theme="1"/>
        <rFont val="Calibri"/>
        <family val="2"/>
        <scheme val="minor"/>
      </rPr>
      <t>Footnotes</t>
    </r>
    <r>
      <rPr>
        <sz val="11"/>
        <color theme="1"/>
        <rFont val="Calibri"/>
        <family val="2"/>
        <scheme val="minor"/>
      </rPr>
      <t>:</t>
    </r>
  </si>
  <si>
    <r>
      <t xml:space="preserve">b </t>
    </r>
    <r>
      <rPr>
        <sz val="11"/>
        <color theme="1"/>
        <rFont val="Calibri"/>
        <family val="2"/>
        <scheme val="minor"/>
      </rPr>
      <t>Costs are rounded up to the next whole cent.</t>
    </r>
  </si>
  <si>
    <r>
      <t xml:space="preserve">c </t>
    </r>
    <r>
      <rPr>
        <sz val="11"/>
        <color theme="1"/>
        <rFont val="Calibri"/>
        <family val="2"/>
        <scheme val="minor"/>
      </rPr>
      <t xml:space="preserve">Federal minimum wage for household level: http://www.dol.gov/whd/minimumwage.htm </t>
    </r>
  </si>
  <si>
    <t>APEC IV Fact Sheet (for SFAs and Schools)</t>
  </si>
  <si>
    <t>Audience</t>
  </si>
  <si>
    <t>State CN Agency</t>
  </si>
  <si>
    <t>Individual Pages</t>
  </si>
  <si>
    <t>Estimated  Burden Minutes</t>
  </si>
  <si>
    <t>C1 Landing Page</t>
  </si>
  <si>
    <t>Estimated Burden hours</t>
  </si>
  <si>
    <t>C (State Page)</t>
  </si>
  <si>
    <t>D1 Landing Page</t>
  </si>
  <si>
    <t>E1 Landing Page</t>
  </si>
  <si>
    <t>F1 Landing Page</t>
  </si>
  <si>
    <t>Pathway</t>
  </si>
  <si>
    <t>Likely Path Total Burden Estimate</t>
  </si>
  <si>
    <t>Parent/Guardian</t>
  </si>
  <si>
    <t>SFA</t>
  </si>
  <si>
    <t>School</t>
  </si>
  <si>
    <t>APEC-IV Proposed Website Burden Estimates</t>
  </si>
  <si>
    <t>B (Home)</t>
  </si>
  <si>
    <t>B1 Landing Page</t>
  </si>
  <si>
    <t>A (All Pages/Floating)</t>
  </si>
  <si>
    <t>C2 Reference Guide for Preparing and Submitting State Data Files</t>
  </si>
  <si>
    <t>A1 APEC-IV Data Collection</t>
  </si>
  <si>
    <t>A2 Letters of Support</t>
  </si>
  <si>
    <t>A3 Study Team Contact/Tech Support</t>
  </si>
  <si>
    <t>A4 Study Fact Sheet/ FAQs</t>
  </si>
  <si>
    <t>A5 Household Survey Borchure</t>
  </si>
  <si>
    <t>A6 Link to FNS/Programs/USDA</t>
  </si>
  <si>
    <t>D (SFA Page)</t>
  </si>
  <si>
    <t>D2 Reference Guide for Preparing and Submitting SFA Data Files</t>
  </si>
  <si>
    <t>D3 SFA Dashboard Guide</t>
  </si>
  <si>
    <t>Likely Path</t>
  </si>
  <si>
    <t>E (School Page)</t>
  </si>
  <si>
    <t>F (Household Page)</t>
  </si>
  <si>
    <t xml:space="preserve">State Child Nutrition Agency </t>
  </si>
  <si>
    <t>Household Confirmation of In-Person Survey</t>
  </si>
  <si>
    <t>Household Fact Sheet Re In-Person Survey</t>
  </si>
  <si>
    <t>Household Survey Recruitment Guide - Telephone Survey</t>
  </si>
  <si>
    <t>Household Survey Recruitment Guide - In-Person Survey</t>
  </si>
  <si>
    <t>E7</t>
  </si>
  <si>
    <t>Household Survey</t>
  </si>
  <si>
    <t>E1</t>
  </si>
  <si>
    <t>SFA Study Notification Template from State CN Director</t>
  </si>
  <si>
    <t>SFA Follow Up Discussion Guide (Study Notification and School Data Verification)</t>
  </si>
  <si>
    <t>Automated Email to Confirm Receipt of School Data</t>
  </si>
  <si>
    <t>SFA Follow-Up Discussion Guide (School Sample Notification)</t>
  </si>
  <si>
    <t>A10</t>
  </si>
  <si>
    <t>SFA Data Collection Visit Confirmation Email</t>
  </si>
  <si>
    <t>B1b</t>
  </si>
  <si>
    <t>SFA Data Collection Reminder Email</t>
  </si>
  <si>
    <t>B2</t>
  </si>
  <si>
    <t>B3</t>
  </si>
  <si>
    <t>SFA Meal Claim Reimbursement Verification Form_Sampled Schools</t>
  </si>
  <si>
    <t>D1</t>
  </si>
  <si>
    <t>D2</t>
  </si>
  <si>
    <t>D3</t>
  </si>
  <si>
    <t>D4</t>
  </si>
  <si>
    <t xml:space="preserve">State Meal Claim Data Request </t>
  </si>
  <si>
    <t>School Study Notification Letter</t>
  </si>
  <si>
    <t>School Follow Up Discussion Guide</t>
  </si>
  <si>
    <t>School Confirmation Email</t>
  </si>
  <si>
    <t>School Notification of Household Data Collection</t>
  </si>
  <si>
    <t>School Data Collection Visit Confirmation Email</t>
  </si>
  <si>
    <t>B5a</t>
  </si>
  <si>
    <t>Household recruitment website</t>
  </si>
  <si>
    <t>State Director Recruitment Website</t>
  </si>
  <si>
    <t>School Recruitment Website</t>
  </si>
  <si>
    <t>Application Data Abstraction Form</t>
  </si>
  <si>
    <t xml:space="preserve">A1 </t>
  </si>
  <si>
    <t>SFA Director Web Survey</t>
  </si>
  <si>
    <t>R005 and R006</t>
  </si>
  <si>
    <t>R007</t>
  </si>
  <si>
    <t>R009</t>
  </si>
  <si>
    <t>R013</t>
  </si>
  <si>
    <t>R014</t>
  </si>
  <si>
    <t>R015</t>
  </si>
  <si>
    <t>R017</t>
  </si>
  <si>
    <t>R018</t>
  </si>
  <si>
    <t>Household Confirmation and Reminder of Telephone Survey</t>
  </si>
  <si>
    <t>R019</t>
  </si>
  <si>
    <t>R020</t>
  </si>
  <si>
    <t>R016</t>
  </si>
  <si>
    <t>R021</t>
  </si>
  <si>
    <t>R022</t>
  </si>
  <si>
    <t>R023</t>
  </si>
  <si>
    <t>R004</t>
  </si>
  <si>
    <t xml:space="preserve">SFA Meal Participation Data  Request </t>
  </si>
  <si>
    <t>SFA Initial Visit Contact Email with SFA and  School Pre-Visit Interviews</t>
  </si>
  <si>
    <t>B1a and B1, B5</t>
  </si>
  <si>
    <t>Official Study Notification from FNS Regional Liaisons to State CN Director, including sending study notification to SFAs (using the SFA Study Notification Template)</t>
  </si>
  <si>
    <t>Email notification from SFA</t>
  </si>
  <si>
    <t>R012</t>
  </si>
  <si>
    <t>R003 (and R004)</t>
  </si>
  <si>
    <t>SFA School Sample Notification Email,  including sending study notification to schools (using the Study Notification Template)</t>
  </si>
  <si>
    <t>R010 (and R012)</t>
  </si>
  <si>
    <t>SFA Study Notification and Data Request + School Data Verification Reference Guide</t>
  </si>
  <si>
    <t>R008</t>
  </si>
  <si>
    <t>SFA Request and Reminder for E-Records (CEP Schools for ISP Data Abstraction)</t>
  </si>
  <si>
    <t>A2 &amp; A3</t>
  </si>
  <si>
    <t>SFA Request and Reminder for E-Records_Part A Prior SY (Non CEP Schools for Household Sampling)</t>
  </si>
  <si>
    <t>A5 &amp; A6</t>
  </si>
  <si>
    <t>SFA Request and Reminder for E-Records_Part B Current SY (Non-CEP Schools for Household Sampling)</t>
  </si>
  <si>
    <t>A8 &amp; A9</t>
  </si>
  <si>
    <t>R011</t>
  </si>
  <si>
    <t xml:space="preserve">School Data Collection Visit Reminder Email, including menu request </t>
  </si>
  <si>
    <t xml:space="preserve">Pretest </t>
  </si>
  <si>
    <t>SFA Reimbursment Consolidation and Verification Form_all schools</t>
  </si>
  <si>
    <t>R24</t>
  </si>
  <si>
    <t>minutes</t>
  </si>
  <si>
    <t>--</t>
  </si>
  <si>
    <t>Household Survey, including income documentation mode</t>
  </si>
  <si>
    <r>
      <t xml:space="preserve">d </t>
    </r>
    <r>
      <rPr>
        <sz val="11"/>
        <color theme="1"/>
        <rFont val="Calibri"/>
        <family val="2"/>
        <scheme val="minor"/>
      </rPr>
      <t xml:space="preserve"> Job category "Management Occupations;" code #11-9030 "Education Administrators" industry "State Government" for state level mean hourly wage of $48.64</t>
    </r>
    <r>
      <rPr>
        <vertAlign val="superscript"/>
        <sz val="11"/>
        <color theme="1"/>
        <rFont val="Calibri"/>
        <family val="2"/>
        <scheme val="minor"/>
      </rPr>
      <t>.</t>
    </r>
  </si>
  <si>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Job category "Management Occupations;" code #11-9051 "Food Service Manager;" industry "Educational Services (including private, state, and local government schools)" mean hourly wage of $29.33 for Cafeteria Manager.</t>
    </r>
  </si>
  <si>
    <r>
      <t xml:space="preserve">e  </t>
    </r>
    <r>
      <rPr>
        <sz val="11"/>
        <color theme="1"/>
        <rFont val="Calibri"/>
        <family val="2"/>
        <scheme val="minor"/>
      </rPr>
      <t>Job category "Computer and Mathematical Occupations, " code #15-1240 "Database Administrator" mean hourly wage of $47.80 for Data Managers at State level.</t>
    </r>
  </si>
  <si>
    <r>
      <t>Data Manager</t>
    </r>
    <r>
      <rPr>
        <vertAlign val="superscript"/>
        <sz val="10"/>
        <color theme="1"/>
        <rFont val="Calibri"/>
        <family val="2"/>
        <scheme val="minor"/>
      </rPr>
      <t>e</t>
    </r>
  </si>
  <si>
    <r>
      <rPr>
        <vertAlign val="super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Job category "Management Occupations;" code #11-9039 "Education Administrators, All Other;" industry "Educational Services (including private, state and local government schools)" mean hourly wage of $45.11 for SFA Director or School Staff (principal or administrator).</t>
    </r>
  </si>
  <si>
    <r>
      <t xml:space="preserve">g  </t>
    </r>
    <r>
      <rPr>
        <sz val="11"/>
        <color theme="1"/>
        <rFont val="Calibri"/>
        <family val="2"/>
        <scheme val="minor"/>
      </rPr>
      <t>Job category "Computer and Mathematical Occupations;" code #15-1299 "computer occupations, all other" mean hourly wage of $46.51 for Data Managers at SFA level.</t>
    </r>
  </si>
  <si>
    <r>
      <t>Data Manager</t>
    </r>
    <r>
      <rPr>
        <vertAlign val="superscript"/>
        <sz val="10"/>
        <color theme="1"/>
        <rFont val="Calibri"/>
        <family val="2"/>
        <scheme val="minor"/>
      </rPr>
      <t>g</t>
    </r>
  </si>
  <si>
    <r>
      <t>SFA Director</t>
    </r>
    <r>
      <rPr>
        <vertAlign val="superscript"/>
        <sz val="10"/>
        <color rgb="FF000000"/>
        <rFont val="Calibri"/>
        <family val="2"/>
        <scheme val="minor"/>
      </rPr>
      <t>f</t>
    </r>
  </si>
  <si>
    <r>
      <t>Cafeteria Manager</t>
    </r>
    <r>
      <rPr>
        <vertAlign val="superscript"/>
        <sz val="10"/>
        <color theme="1"/>
        <rFont val="Calibri"/>
        <family val="2"/>
        <scheme val="minor"/>
      </rPr>
      <t>h</t>
    </r>
  </si>
  <si>
    <r>
      <t>Hours per response</t>
    </r>
    <r>
      <rPr>
        <b/>
        <vertAlign val="superscript"/>
        <sz val="10"/>
        <color theme="1"/>
        <rFont val="Calibri"/>
        <family val="2"/>
        <scheme val="minor"/>
      </rPr>
      <t>i</t>
    </r>
  </si>
  <si>
    <r>
      <rPr>
        <vertAlign val="super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>Decimal values have been calculated by multiplying the decimal unit value of one minute (.0167) by the total number of minutes (Conversion of Minutes to Decimals)</t>
    </r>
  </si>
  <si>
    <t>total annual responses</t>
  </si>
  <si>
    <t>number of responses per respondent</t>
  </si>
  <si>
    <t>estimated time per response</t>
  </si>
  <si>
    <t>hours</t>
  </si>
  <si>
    <r>
      <t xml:space="preserve">a </t>
    </r>
    <r>
      <rPr>
        <sz val="11"/>
        <color theme="1"/>
        <rFont val="Calibri"/>
        <family val="2"/>
        <scheme val="minor"/>
      </rPr>
      <t>Numbers are always rounded up to the next whole number.</t>
    </r>
  </si>
  <si>
    <t>instrument number</t>
  </si>
  <si>
    <t>C1</t>
  </si>
  <si>
    <t>B11</t>
  </si>
  <si>
    <t>B12</t>
  </si>
  <si>
    <t>B8</t>
  </si>
  <si>
    <t>B15</t>
  </si>
  <si>
    <t>C2</t>
  </si>
  <si>
    <t>C5</t>
  </si>
  <si>
    <t>C6</t>
  </si>
  <si>
    <t>C7</t>
  </si>
  <si>
    <t>C11</t>
  </si>
  <si>
    <t>C12</t>
  </si>
  <si>
    <t>C13</t>
  </si>
  <si>
    <t>C14</t>
  </si>
  <si>
    <t>C18</t>
  </si>
  <si>
    <t>C19</t>
  </si>
  <si>
    <t xml:space="preserve">C15 </t>
  </si>
  <si>
    <t>C20</t>
  </si>
  <si>
    <t>Downloading video call software for income verification</t>
  </si>
  <si>
    <t>B16</t>
  </si>
  <si>
    <t>C9</t>
  </si>
  <si>
    <t>n/a</t>
  </si>
  <si>
    <t xml:space="preserve">C8  </t>
  </si>
  <si>
    <t>Paper Meal Observation Form/Camera protocol for meal observations</t>
  </si>
  <si>
    <t>Unstructured qualitative interview</t>
  </si>
  <si>
    <t>Appendix J. APEC IV Burden Table</t>
  </si>
  <si>
    <r>
      <t>Meal Observation Pilot (Dual Camera and Paper Booklet Observations)</t>
    </r>
    <r>
      <rPr>
        <vertAlign val="superscript"/>
        <sz val="10"/>
        <color rgb="FF000000"/>
        <rFont val="Calibri"/>
        <family val="2"/>
        <scheme val="minor"/>
      </rPr>
      <t>j</t>
    </r>
  </si>
  <si>
    <r>
      <rPr>
        <vertAlign val="superscript"/>
        <sz val="10"/>
        <color theme="1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>includes a telephone call with cafeteria manager and the onsite data collection</t>
    </r>
  </si>
  <si>
    <t>SFA Director Recruitment Website</t>
  </si>
  <si>
    <t xml:space="preserve">Appendix </t>
  </si>
  <si>
    <t xml:space="preserve">SFA pretest </t>
  </si>
  <si>
    <t>Individuals/ Households Sub-Total</t>
  </si>
  <si>
    <r>
      <t>Individuals/ Households</t>
    </r>
    <r>
      <rPr>
        <vertAlign val="superscript"/>
        <sz val="10"/>
        <color theme="1"/>
        <rFont val="Calibri"/>
        <family val="2"/>
        <scheme val="minor"/>
      </rPr>
      <t>c</t>
    </r>
  </si>
  <si>
    <t>APEC IV FAQs (for States, SFAs, and Schools)</t>
  </si>
  <si>
    <t>APEC IV Fact Sheet (for States, SFAs and Schools)</t>
  </si>
  <si>
    <t>E10</t>
  </si>
  <si>
    <t>Income Eligibility Application Data Abstraction Form</t>
  </si>
  <si>
    <t>B17</t>
  </si>
  <si>
    <t>State Meal Claim Abstraction Form</t>
  </si>
  <si>
    <r>
      <t xml:space="preserve">a </t>
    </r>
    <r>
      <rPr>
        <sz val="10"/>
        <color theme="1"/>
        <rFont val="Calibri"/>
        <family val="2"/>
        <scheme val="minor"/>
      </rPr>
      <t>Numbers are always rounded up to the next whole number.</t>
    </r>
  </si>
  <si>
    <r>
      <t xml:space="preserve">b </t>
    </r>
    <r>
      <rPr>
        <sz val="10"/>
        <color theme="1"/>
        <rFont val="Calibri"/>
        <family val="2"/>
        <scheme val="minor"/>
      </rPr>
      <t>Costs are rounded up to the next whole cent.</t>
    </r>
  </si>
  <si>
    <r>
      <t xml:space="preserve">d </t>
    </r>
    <r>
      <rPr>
        <sz val="10"/>
        <color theme="1"/>
        <rFont val="Calibri"/>
        <family val="2"/>
        <scheme val="minor"/>
      </rPr>
      <t xml:space="preserve"> Job category "Management Occupations;" code #11-9030 "Education Administrators" industry "State Government" for state level mean hourly wage of $48.64</t>
    </r>
    <r>
      <rPr>
        <vertAlign val="superscript"/>
        <sz val="10"/>
        <color theme="1"/>
        <rFont val="Calibri"/>
        <family val="2"/>
        <scheme val="minor"/>
      </rPr>
      <t>.</t>
    </r>
  </si>
  <si>
    <r>
      <t xml:space="preserve">e  </t>
    </r>
    <r>
      <rPr>
        <sz val="10"/>
        <color theme="1"/>
        <rFont val="Calibri"/>
        <family val="2"/>
        <scheme val="minor"/>
      </rPr>
      <t>Job category "Computer and Mathematical Occupations, " code #15-1240 "Database Administrator" mean hourly wage of $47.80 for Data Managers at State level.</t>
    </r>
  </si>
  <si>
    <r>
      <t xml:space="preserve">g  </t>
    </r>
    <r>
      <rPr>
        <sz val="10"/>
        <color theme="1"/>
        <rFont val="Calibri"/>
        <family val="2"/>
        <scheme val="minor"/>
      </rPr>
      <t>Job category "Computer and Mathematical Occupations;" code #15-1299 "computer occupations, all other" mean hourly wage of $46.51 for Data Managers at SFA level.</t>
    </r>
  </si>
  <si>
    <r>
      <rPr>
        <vertAlign val="superscript"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Job category "Management Occupations;" code #11-9051 "Food Service Manager;" industry "Educational Services (including private, state, and local government schools)" mean hourly wage of $29.33 for Cafeteria Manager.</t>
    </r>
  </si>
  <si>
    <r>
      <rPr>
        <vertAlign val="superscript"/>
        <sz val="10"/>
        <color theme="1"/>
        <rFont val="Calibri"/>
        <family val="2"/>
        <scheme val="minor"/>
      </rPr>
      <t xml:space="preserve">I </t>
    </r>
    <r>
      <rPr>
        <sz val="10"/>
        <color theme="1"/>
        <rFont val="Calibri"/>
        <family val="2"/>
        <scheme val="minor"/>
      </rPr>
      <t>Decimal values have been calculated by multiplying the decimal unit value of one minute (.0167) by the total number of minutes (Conversion of Minutes to Decimals)</t>
    </r>
  </si>
  <si>
    <r>
      <rPr>
        <vertAlign val="superscript"/>
        <sz val="10"/>
        <color theme="1"/>
        <rFont val="Calibri"/>
        <family val="2"/>
        <scheme val="minor"/>
      </rPr>
      <t xml:space="preserve">j </t>
    </r>
    <r>
      <rPr>
        <sz val="10"/>
        <color theme="1"/>
        <rFont val="Calibri"/>
        <family val="2"/>
        <scheme val="minor"/>
      </rPr>
      <t>Includes a telephone call with cafeteria manager and the onsite data collection</t>
    </r>
  </si>
  <si>
    <r>
      <rPr>
        <vertAlign val="superscript"/>
        <sz val="10"/>
        <color theme="1"/>
        <rFont val="Calibri"/>
        <family val="2"/>
        <scheme val="minor"/>
      </rPr>
      <t xml:space="preserve">f </t>
    </r>
    <r>
      <rPr>
        <sz val="10"/>
        <color theme="1"/>
        <rFont val="Calibri"/>
        <family val="2"/>
        <scheme val="minor"/>
      </rPr>
      <t>Job category "Management Occupations;" code #11-9039 "Education Administrators, All Other;" industry "Educational Services (including private, state and local government schools)" mean hourly wage of $45.11 for SFA Director, SFA Staff or School Staff (principal or administrator).</t>
    </r>
  </si>
  <si>
    <t>Instrument number</t>
  </si>
  <si>
    <t>R025</t>
  </si>
  <si>
    <r>
      <t xml:space="preserve">c </t>
    </r>
    <r>
      <rPr>
        <sz val="10"/>
        <color theme="1"/>
        <rFont val="Calibri"/>
        <family val="2"/>
        <scheme val="minor"/>
      </rPr>
      <t>Job category All Occupations;" Occupation Code 00-0000, mean hourly wage of $27.07</t>
    </r>
  </si>
  <si>
    <t>C29</t>
  </si>
  <si>
    <t xml:space="preserve">R003 </t>
  </si>
  <si>
    <t>School Data Verification Reference Guide</t>
  </si>
  <si>
    <t>C4</t>
  </si>
  <si>
    <t>R006</t>
  </si>
  <si>
    <t>SFA Study Notification and Data Request</t>
  </si>
  <si>
    <t>C3</t>
  </si>
  <si>
    <t xml:space="preserve">R005 </t>
  </si>
  <si>
    <t>C10</t>
  </si>
  <si>
    <t>Email Notification Template from SFA to Schools</t>
  </si>
  <si>
    <t xml:space="preserve">R010 </t>
  </si>
  <si>
    <t>SFA Request for E-Records (CEP Schools for ISP Data Abstraction)</t>
  </si>
  <si>
    <t>SFA Reminder for E-Records (CEP Schools for ISP Data Abstraction)</t>
  </si>
  <si>
    <t>B10</t>
  </si>
  <si>
    <t xml:space="preserve">A3  </t>
  </si>
  <si>
    <t>B9</t>
  </si>
  <si>
    <t xml:space="preserve">A2 </t>
  </si>
  <si>
    <t>SFA  Reminder for E-Records_Part A Prior SY (Non CEP Schools for Household Sampling)</t>
  </si>
  <si>
    <t>SFA Request for E-Records_Part A Prior SY (Non CEP Schools for Household Sampling)</t>
  </si>
  <si>
    <t xml:space="preserve">B1 </t>
  </si>
  <si>
    <t>A6</t>
  </si>
  <si>
    <t xml:space="preserve">A5 </t>
  </si>
  <si>
    <t>SFA Reminder for E-Records_Part B Current SY (Non-CEP Schools for Household Sampling)</t>
  </si>
  <si>
    <t>SFA Request for E-Records_Part B Current SY (Non-CEP Schools for Household Sampling)</t>
  </si>
  <si>
    <t>B4</t>
  </si>
  <si>
    <t>A9</t>
  </si>
  <si>
    <t xml:space="preserve">A8 </t>
  </si>
  <si>
    <t>SFA Pre-Visit Questionnaire</t>
  </si>
  <si>
    <t>School Pre-Visit Questionnaire</t>
  </si>
  <si>
    <t>B13</t>
  </si>
  <si>
    <t>B14</t>
  </si>
  <si>
    <t>B1</t>
  </si>
  <si>
    <t>C17</t>
  </si>
  <si>
    <t>SFA Initial Visit Contact Email (with SFA and  School Pre-Visit Questionnaires)</t>
  </si>
  <si>
    <t>B1a</t>
  </si>
  <si>
    <t>B19</t>
  </si>
  <si>
    <t>B18</t>
  </si>
  <si>
    <t xml:space="preserve"> Meal Observation Form</t>
  </si>
  <si>
    <t>School Data Collection Visit Reminder Email--1 month reminder</t>
  </si>
  <si>
    <t>School Data Collection Visit Reminder Email--1 week reminder</t>
  </si>
  <si>
    <t>C21b</t>
  </si>
  <si>
    <t>C21a</t>
  </si>
  <si>
    <t>Household Survey Recruitment Letter--English and Spanish</t>
  </si>
  <si>
    <t>Household Survey Brochure--English and Spanish</t>
  </si>
  <si>
    <t>Household Survey Recruitment Guide - Virtual Survey--English and Spanish</t>
  </si>
  <si>
    <t>Household Consent Form- Virtual Survey--English and Spanish</t>
  </si>
  <si>
    <t>Household Fact Sheet Re In-Person Survey--English and Spanish</t>
  </si>
  <si>
    <t>Household Survey Income Verification Worksheet--English and Spanish</t>
  </si>
  <si>
    <t>Household Survey--English and Spanish</t>
  </si>
  <si>
    <t>C27a and C27b</t>
  </si>
  <si>
    <t xml:space="preserve">B6a and B6b </t>
  </si>
  <si>
    <t>Instructions to De-Identify and Send Income Documentation--English and Spanish</t>
  </si>
  <si>
    <t>B7a and B7b</t>
  </si>
  <si>
    <t>B5a and B5b</t>
  </si>
  <si>
    <t xml:space="preserve">C16a and C16b </t>
  </si>
  <si>
    <t>C22a and C22b</t>
  </si>
  <si>
    <t>C23a and C23b</t>
  </si>
  <si>
    <t>Household Confirmation and Reminder of Virtual Survey--English and Spanish</t>
  </si>
  <si>
    <t>C24a and C24b</t>
  </si>
  <si>
    <t>C25a and C25b</t>
  </si>
  <si>
    <t xml:space="preserve">Household Survey Recruitment Guide - In-Person Survey--English </t>
  </si>
  <si>
    <t>C26a and C26b</t>
  </si>
  <si>
    <t>Household Confirmation and Reminder of In-Person Survey--English and Spanish</t>
  </si>
  <si>
    <t>C28a and C28b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</si>
</sst>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#,##0.000"/>
    <numFmt numFmtId="167" formatCode="0.0000"/>
    <numFmt numFmtId="168" formatCode="0.0"/>
    <numFmt numFmtId="169" formatCode="_(&quot;$&quot;* #,##0.000_);_(&quot;$&quot;* \(#,##0.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06">
    <xf numFmtId="0" fontId="0" fillId="0" borderId="0" xfId="0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/>
    <xf numFmtId="0" fontId="11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0" fontId="11" fillId="2" borderId="1" xfId="0" applyFont="1" applyFill="1" applyBorder="1" applyAlignment="1">
      <alignment wrapText="1"/>
    </xf>
    <xf numFmtId="0" fontId="11" fillId="8" borderId="1" xfId="0" applyFont="1" applyFill="1" applyBorder="1"/>
    <xf numFmtId="0" fontId="11" fillId="8" borderId="1" xfId="0" applyFont="1" applyFill="1" applyBorder="1" applyAlignment="1">
      <alignment wrapText="1"/>
    </xf>
    <xf numFmtId="0" fontId="0" fillId="0" borderId="0" xfId="0" applyBorder="1"/>
    <xf numFmtId="0" fontId="0" fillId="0" borderId="1" xfId="0" applyBorder="1"/>
    <xf numFmtId="0" fontId="14" fillId="0" borderId="1" xfId="0" applyFont="1" applyBorder="1"/>
    <xf numFmtId="0" fontId="11" fillId="0" borderId="1" xfId="0" applyFont="1" applyBorder="1"/>
    <xf numFmtId="0" fontId="14" fillId="6" borderId="1" xfId="0" applyFont="1" applyFill="1" applyBorder="1"/>
    <xf numFmtId="0" fontId="13" fillId="0" borderId="1" xfId="0" applyFont="1" applyBorder="1"/>
    <xf numFmtId="0" fontId="14" fillId="8" borderId="1" xfId="0" applyFont="1" applyFill="1" applyBorder="1"/>
    <xf numFmtId="164" fontId="14" fillId="8" borderId="1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4" fontId="3" fillId="5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left" indent="1"/>
    </xf>
    <xf numFmtId="0" fontId="13" fillId="0" borderId="0" xfId="0" applyFont="1" applyBorder="1" applyAlignment="1">
      <alignment horizontal="center"/>
    </xf>
    <xf numFmtId="167" fontId="0" fillId="6" borderId="1" xfId="0" applyNumberFormat="1" applyFill="1" applyBorder="1" applyAlignment="1">
      <alignment horizontal="left" indent="1"/>
    </xf>
    <xf numFmtId="0" fontId="3" fillId="0" borderId="1" xfId="0" quotePrefix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0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0"/>
    </xf>
    <xf numFmtId="0" fontId="5" fillId="0" borderId="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6" fontId="3" fillId="0" borderId="24" xfId="0" applyNumberFormat="1" applyFont="1" applyFill="1" applyBorder="1" applyAlignment="1">
      <alignment horizontal="left" vertical="center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166" fontId="3" fillId="0" borderId="26" xfId="0" applyNumberFormat="1" applyFont="1" applyFill="1" applyBorder="1" applyAlignment="1">
      <alignment horizontal="center" vertical="center"/>
    </xf>
    <xf numFmtId="166" fontId="3" fillId="0" borderId="27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textRotation="90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/>
    </xf>
    <xf numFmtId="0" fontId="16" fillId="0" borderId="0" xfId="0" applyFont="1" applyBorder="1"/>
    <xf numFmtId="3" fontId="3" fillId="0" borderId="0" xfId="0" applyNumberFormat="1" applyFont="1" applyFill="1" applyAlignment="1">
      <alignment horizontal="center" vertical="center"/>
    </xf>
    <xf numFmtId="44" fontId="3" fillId="0" borderId="0" xfId="0" applyNumberFormat="1" applyFont="1" applyFill="1" applyBorder="1" applyAlignment="1">
      <alignment vertical="center"/>
    </xf>
    <xf numFmtId="44" fontId="0" fillId="0" borderId="0" xfId="0" applyNumberFormat="1"/>
    <xf numFmtId="44" fontId="3" fillId="0" borderId="0" xfId="0" applyNumberFormat="1" applyFont="1" applyFill="1" applyAlignment="1">
      <alignment vertical="center"/>
    </xf>
    <xf numFmtId="169" fontId="3" fillId="0" borderId="0" xfId="0" applyNumberFormat="1" applyFont="1" applyFill="1" applyAlignment="1">
      <alignment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3" fillId="0" borderId="2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1" fillId="0" borderId="5" xfId="0" applyFont="1" applyFill="1" applyBorder="1" applyAlignment="1" applyProtection="1">
      <alignment horizontal="center" vertical="center" textRotation="90" wrapText="1"/>
      <protection locked="0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B/OMB%20package/Draft/Appendix%20J.%20APEC%20IV%20Burden%20Table_(Draft_6-21-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EC IV Burden Table"/>
      <sheetName val="website burden"/>
      <sheetName val="60-day notice_updated"/>
      <sheetName val="60-day notice burden"/>
    </sheetNames>
    <sheetDataSet>
      <sheetData sheetId="0"/>
      <sheetData sheetId="1">
        <row r="14">
          <cell r="E14">
            <v>0.55110000000000003</v>
          </cell>
        </row>
        <row r="26">
          <cell r="E26">
            <v>0.80159999999999998</v>
          </cell>
        </row>
        <row r="36">
          <cell r="E36">
            <v>0.43419999999999997</v>
          </cell>
        </row>
        <row r="46">
          <cell r="E46">
            <v>0.43419999999999997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9"/>
  <sheetViews>
    <sheetView tabSelected="1" zoomScale="115" zoomScaleNormal="115" zoomScaleSheetLayoutView="9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F11" sqref="F11"/>
    </sheetView>
  </sheetViews>
  <sheetFormatPr defaultColWidth="9.140625" defaultRowHeight="12.75" x14ac:dyDescent="0.25"/>
  <cols>
    <col min="1" max="1" width="14.7109375" style="3" customWidth="1"/>
    <col min="2" max="2" width="15.85546875" style="4" customWidth="1"/>
    <col min="3" max="3" width="45.42578125" style="37" customWidth="1"/>
    <col min="4" max="4" width="5.28515625" style="37" customWidth="1"/>
    <col min="5" max="5" width="5.85546875" style="10" customWidth="1"/>
    <col min="6" max="6" width="11.7109375" style="4" customWidth="1"/>
    <col min="7" max="7" width="15.42578125" style="4" customWidth="1"/>
    <col min="8" max="8" width="13.140625" style="4" customWidth="1"/>
    <col min="9" max="9" width="12.7109375" style="4" customWidth="1"/>
    <col min="10" max="10" width="12.7109375" style="4" hidden="1" customWidth="1"/>
    <col min="11" max="11" width="14.140625" style="4" customWidth="1"/>
    <col min="12" max="12" width="10.5703125" style="4" customWidth="1"/>
    <col min="13" max="13" width="15.140625" style="4" customWidth="1"/>
    <col min="14" max="14" width="13.140625" style="4" customWidth="1"/>
    <col min="15" max="15" width="10.85546875" style="4" customWidth="1"/>
    <col min="16" max="16" width="10.85546875" style="4" hidden="1" customWidth="1"/>
    <col min="17" max="17" width="13.140625" style="4" customWidth="1"/>
    <col min="18" max="18" width="11.42578125" style="4" customWidth="1"/>
    <col min="19" max="19" width="15.42578125" style="9" customWidth="1"/>
    <col min="20" max="20" width="9.140625" style="2"/>
    <col min="21" max="21" width="14.28515625" style="2" customWidth="1"/>
    <col min="22" max="22" width="12" style="2" bestFit="1" customWidth="1"/>
    <col min="23" max="23" width="13.140625" style="2" bestFit="1" customWidth="1"/>
    <col min="24" max="16384" width="9.140625" style="2"/>
  </cols>
  <sheetData>
    <row r="1" spans="1:27" ht="26.25" customHeight="1" thickBot="1" x14ac:dyDescent="0.3">
      <c r="A1" s="170" t="s">
        <v>183</v>
      </c>
      <c r="B1" s="170"/>
      <c r="H1" s="140"/>
      <c r="M1" s="140"/>
    </row>
    <row r="2" spans="1:27" x14ac:dyDescent="0.25">
      <c r="A2" s="136"/>
      <c r="B2" s="136"/>
      <c r="C2" s="136"/>
      <c r="D2" s="38"/>
      <c r="E2" s="5"/>
      <c r="F2" s="5"/>
      <c r="G2" s="174" t="s">
        <v>13</v>
      </c>
      <c r="H2" s="175"/>
      <c r="I2" s="175"/>
      <c r="J2" s="175"/>
      <c r="K2" s="175"/>
      <c r="L2" s="176"/>
      <c r="M2" s="177" t="s">
        <v>14</v>
      </c>
      <c r="N2" s="175"/>
      <c r="O2" s="175"/>
      <c r="P2" s="175"/>
      <c r="Q2" s="175"/>
      <c r="R2" s="178"/>
      <c r="S2" s="7"/>
      <c r="T2" s="172"/>
      <c r="U2" s="173"/>
    </row>
    <row r="3" spans="1:27" ht="72.75" x14ac:dyDescent="0.25">
      <c r="A3" s="137" t="s">
        <v>8</v>
      </c>
      <c r="B3" s="137" t="s">
        <v>1</v>
      </c>
      <c r="C3" s="137" t="s">
        <v>10</v>
      </c>
      <c r="D3" s="135" t="s">
        <v>187</v>
      </c>
      <c r="E3" s="41" t="s">
        <v>206</v>
      </c>
      <c r="F3" s="42" t="s">
        <v>12</v>
      </c>
      <c r="G3" s="43" t="s">
        <v>2</v>
      </c>
      <c r="H3" s="44" t="s">
        <v>3</v>
      </c>
      <c r="I3" s="44" t="s">
        <v>4</v>
      </c>
      <c r="J3" s="44" t="s">
        <v>139</v>
      </c>
      <c r="K3" s="44" t="s">
        <v>151</v>
      </c>
      <c r="L3" s="45" t="s">
        <v>6</v>
      </c>
      <c r="M3" s="43" t="s">
        <v>7</v>
      </c>
      <c r="N3" s="44" t="s">
        <v>3</v>
      </c>
      <c r="O3" s="44" t="s">
        <v>4</v>
      </c>
      <c r="P3" s="44" t="s">
        <v>139</v>
      </c>
      <c r="Q3" s="44" t="s">
        <v>5</v>
      </c>
      <c r="R3" s="46" t="s">
        <v>6</v>
      </c>
      <c r="S3" s="42" t="s">
        <v>9</v>
      </c>
      <c r="T3" s="47" t="s">
        <v>20</v>
      </c>
      <c r="U3" s="45" t="s">
        <v>21</v>
      </c>
      <c r="V3" s="8"/>
      <c r="W3" s="8"/>
      <c r="X3" s="8"/>
      <c r="Y3" s="8"/>
      <c r="Z3" s="8"/>
      <c r="AA3" s="8"/>
    </row>
    <row r="4" spans="1:27" ht="25.5" x14ac:dyDescent="0.25">
      <c r="A4" s="179" t="s">
        <v>190</v>
      </c>
      <c r="B4" s="95" t="s">
        <v>136</v>
      </c>
      <c r="C4" s="49" t="s">
        <v>141</v>
      </c>
      <c r="D4" s="147" t="s">
        <v>140</v>
      </c>
      <c r="E4" s="48" t="s">
        <v>19</v>
      </c>
      <c r="F4" s="48">
        <v>9</v>
      </c>
      <c r="G4" s="48">
        <v>9</v>
      </c>
      <c r="H4" s="48">
        <v>1</v>
      </c>
      <c r="I4" s="6">
        <f>G4*H4</f>
        <v>9</v>
      </c>
      <c r="J4" s="6">
        <v>45</v>
      </c>
      <c r="K4" s="106">
        <f>V$4*J4</f>
        <v>0.75149999999999995</v>
      </c>
      <c r="L4" s="50">
        <f>I4*K4</f>
        <v>6.7634999999999996</v>
      </c>
      <c r="M4" s="48">
        <f>F4-G4</f>
        <v>0</v>
      </c>
      <c r="N4" s="48">
        <v>1</v>
      </c>
      <c r="O4" s="48">
        <v>0</v>
      </c>
      <c r="P4" s="95">
        <v>1</v>
      </c>
      <c r="Q4" s="92">
        <f>P4*V$4</f>
        <v>1.67E-2</v>
      </c>
      <c r="R4" s="50">
        <f t="shared" ref="R4" si="0">O4*Q4</f>
        <v>0</v>
      </c>
      <c r="S4" s="50">
        <f t="shared" ref="S4" si="1">L4+R4</f>
        <v>6.7634999999999996</v>
      </c>
      <c r="T4" s="61">
        <v>27.07</v>
      </c>
      <c r="U4" s="51">
        <f>S4*T4</f>
        <v>183.08794499999999</v>
      </c>
      <c r="V4" s="2">
        <v>1.67E-2</v>
      </c>
      <c r="W4" s="8"/>
    </row>
    <row r="5" spans="1:27" ht="38.25" x14ac:dyDescent="0.25">
      <c r="A5" s="179"/>
      <c r="B5" s="179" t="s">
        <v>11</v>
      </c>
      <c r="C5" s="52" t="s">
        <v>251</v>
      </c>
      <c r="D5" s="52" t="s">
        <v>264</v>
      </c>
      <c r="E5" s="62" t="s">
        <v>107</v>
      </c>
      <c r="F5" s="6">
        <v>11723</v>
      </c>
      <c r="G5" s="6">
        <f>0.75*F5</f>
        <v>8792.25</v>
      </c>
      <c r="H5" s="48">
        <v>1</v>
      </c>
      <c r="I5" s="6">
        <f t="shared" ref="I5:I61" si="2">G5*H5</f>
        <v>8792.25</v>
      </c>
      <c r="J5" s="6">
        <v>5</v>
      </c>
      <c r="K5" s="92">
        <f>V$4*J5</f>
        <v>8.3499999999999991E-2</v>
      </c>
      <c r="L5" s="50">
        <f t="shared" ref="L5:L60" si="3">I5*K5</f>
        <v>734.15287499999988</v>
      </c>
      <c r="M5" s="59">
        <f t="shared" ref="M5:M23" si="4">F5-G5</f>
        <v>2930.75</v>
      </c>
      <c r="N5" s="48">
        <v>1</v>
      </c>
      <c r="O5" s="6">
        <f t="shared" ref="O5:O9" si="5">M5*N5</f>
        <v>2930.75</v>
      </c>
      <c r="P5" s="6">
        <v>1</v>
      </c>
      <c r="Q5" s="92">
        <f t="shared" ref="Q5:Q26" si="6">P5*V$4</f>
        <v>1.67E-2</v>
      </c>
      <c r="R5" s="50">
        <f>O5*Q5</f>
        <v>48.943525000000001</v>
      </c>
      <c r="S5" s="50">
        <f>L5+R5</f>
        <v>783.0963999999999</v>
      </c>
      <c r="T5" s="61">
        <f>T$4</f>
        <v>27.07</v>
      </c>
      <c r="U5" s="51">
        <f t="shared" ref="U5:U9" si="7">S5*T5</f>
        <v>21198.419547999998</v>
      </c>
    </row>
    <row r="6" spans="1:27" ht="38.25" x14ac:dyDescent="0.25">
      <c r="A6" s="179"/>
      <c r="B6" s="179"/>
      <c r="C6" s="49" t="s">
        <v>252</v>
      </c>
      <c r="D6" s="49" t="s">
        <v>263</v>
      </c>
      <c r="E6" s="48" t="s">
        <v>108</v>
      </c>
      <c r="F6" s="6">
        <v>11723</v>
      </c>
      <c r="G6" s="6">
        <f>G5</f>
        <v>8792.25</v>
      </c>
      <c r="H6" s="95">
        <v>1</v>
      </c>
      <c r="I6" s="6">
        <f t="shared" ref="I6" si="8">G6*H6</f>
        <v>8792.25</v>
      </c>
      <c r="J6" s="6">
        <v>5</v>
      </c>
      <c r="K6" s="92">
        <f t="shared" ref="K6:K61" si="9">V$4*J6</f>
        <v>8.3499999999999991E-2</v>
      </c>
      <c r="L6" s="50">
        <f t="shared" si="3"/>
        <v>734.15287499999988</v>
      </c>
      <c r="M6" s="59">
        <f t="shared" si="4"/>
        <v>2930.75</v>
      </c>
      <c r="N6" s="48">
        <v>1</v>
      </c>
      <c r="O6" s="6">
        <f t="shared" si="5"/>
        <v>2930.75</v>
      </c>
      <c r="P6" s="6">
        <v>1</v>
      </c>
      <c r="Q6" s="92">
        <f t="shared" si="6"/>
        <v>1.67E-2</v>
      </c>
      <c r="R6" s="50">
        <f t="shared" ref="R6:R9" si="10">O6*Q6</f>
        <v>48.943525000000001</v>
      </c>
      <c r="S6" s="50">
        <f t="shared" ref="S6:S22" si="11">L6+R6</f>
        <v>783.0963999999999</v>
      </c>
      <c r="T6" s="61">
        <f t="shared" ref="T6:T17" si="12">T$4</f>
        <v>27.07</v>
      </c>
      <c r="U6" s="51">
        <f t="shared" si="7"/>
        <v>21198.419547999998</v>
      </c>
    </row>
    <row r="7" spans="1:27" ht="38.25" x14ac:dyDescent="0.25">
      <c r="A7" s="179"/>
      <c r="B7" s="179"/>
      <c r="C7" s="49" t="s">
        <v>253</v>
      </c>
      <c r="D7" s="49" t="s">
        <v>265</v>
      </c>
      <c r="E7" s="48" t="s">
        <v>110</v>
      </c>
      <c r="F7" s="6">
        <f>0.85*F6</f>
        <v>9964.5499999999993</v>
      </c>
      <c r="G7" s="6">
        <f>G6</f>
        <v>8792.25</v>
      </c>
      <c r="H7" s="48">
        <v>1</v>
      </c>
      <c r="I7" s="6">
        <f t="shared" si="2"/>
        <v>8792.25</v>
      </c>
      <c r="J7" s="6">
        <v>10</v>
      </c>
      <c r="K7" s="1">
        <f t="shared" si="9"/>
        <v>0.16699999999999998</v>
      </c>
      <c r="L7" s="50">
        <f t="shared" si="3"/>
        <v>1468.3057499999998</v>
      </c>
      <c r="M7" s="59">
        <v>1173</v>
      </c>
      <c r="N7" s="48">
        <v>1</v>
      </c>
      <c r="O7" s="6">
        <f t="shared" si="5"/>
        <v>1173</v>
      </c>
      <c r="P7" s="6">
        <v>3</v>
      </c>
      <c r="Q7" s="92">
        <f t="shared" si="6"/>
        <v>5.0099999999999999E-2</v>
      </c>
      <c r="R7" s="50">
        <f t="shared" si="10"/>
        <v>58.767299999999999</v>
      </c>
      <c r="S7" s="50">
        <f t="shared" si="11"/>
        <v>1527.0730499999997</v>
      </c>
      <c r="T7" s="61">
        <f t="shared" si="12"/>
        <v>27.07</v>
      </c>
      <c r="U7" s="51">
        <f t="shared" si="7"/>
        <v>41337.867463499992</v>
      </c>
    </row>
    <row r="8" spans="1:27" ht="38.25" x14ac:dyDescent="0.2">
      <c r="A8" s="179"/>
      <c r="B8" s="179"/>
      <c r="C8" s="90" t="s">
        <v>266</v>
      </c>
      <c r="D8" s="90" t="s">
        <v>267</v>
      </c>
      <c r="E8" s="48" t="s">
        <v>111</v>
      </c>
      <c r="F8" s="6">
        <v>8792</v>
      </c>
      <c r="G8" s="6">
        <v>8792</v>
      </c>
      <c r="H8" s="48">
        <v>2</v>
      </c>
      <c r="I8" s="6">
        <f t="shared" si="2"/>
        <v>17584</v>
      </c>
      <c r="J8" s="6">
        <v>3</v>
      </c>
      <c r="K8" s="92">
        <f t="shared" si="9"/>
        <v>5.0099999999999999E-2</v>
      </c>
      <c r="L8" s="50">
        <f t="shared" si="3"/>
        <v>880.95839999999998</v>
      </c>
      <c r="M8" s="95">
        <f t="shared" si="4"/>
        <v>0</v>
      </c>
      <c r="N8" s="48">
        <v>1</v>
      </c>
      <c r="O8" s="6">
        <f t="shared" si="5"/>
        <v>0</v>
      </c>
      <c r="P8" s="6">
        <v>1</v>
      </c>
      <c r="Q8" s="92">
        <f t="shared" si="6"/>
        <v>1.67E-2</v>
      </c>
      <c r="R8" s="50">
        <f t="shared" si="10"/>
        <v>0</v>
      </c>
      <c r="S8" s="50">
        <f t="shared" si="11"/>
        <v>880.95839999999998</v>
      </c>
      <c r="T8" s="61">
        <f t="shared" si="12"/>
        <v>27.07</v>
      </c>
      <c r="U8" s="51">
        <f t="shared" si="7"/>
        <v>23847.543888</v>
      </c>
    </row>
    <row r="9" spans="1:27" ht="38.25" x14ac:dyDescent="0.2">
      <c r="A9" s="179"/>
      <c r="B9" s="179"/>
      <c r="C9" s="90" t="s">
        <v>254</v>
      </c>
      <c r="D9" s="90" t="s">
        <v>268</v>
      </c>
      <c r="E9" s="152" t="s">
        <v>207</v>
      </c>
      <c r="F9" s="6">
        <v>8792</v>
      </c>
      <c r="G9" s="6">
        <v>8792</v>
      </c>
      <c r="H9" s="152">
        <v>1</v>
      </c>
      <c r="I9" s="6">
        <f t="shared" si="2"/>
        <v>8792</v>
      </c>
      <c r="J9" s="6">
        <v>2</v>
      </c>
      <c r="K9" s="92">
        <f t="shared" si="9"/>
        <v>3.3399999999999999E-2</v>
      </c>
      <c r="L9" s="50">
        <f t="shared" si="3"/>
        <v>293.65280000000001</v>
      </c>
      <c r="M9" s="152">
        <f t="shared" si="4"/>
        <v>0</v>
      </c>
      <c r="N9" s="152">
        <v>1</v>
      </c>
      <c r="O9" s="6">
        <f t="shared" si="5"/>
        <v>0</v>
      </c>
      <c r="P9" s="6"/>
      <c r="Q9" s="138">
        <v>0</v>
      </c>
      <c r="R9" s="50">
        <f t="shared" si="10"/>
        <v>0</v>
      </c>
      <c r="S9" s="50">
        <f t="shared" si="11"/>
        <v>293.65280000000001</v>
      </c>
      <c r="T9" s="61">
        <f t="shared" si="12"/>
        <v>27.07</v>
      </c>
      <c r="U9" s="51">
        <f t="shared" si="7"/>
        <v>7949.1812960000007</v>
      </c>
    </row>
    <row r="10" spans="1:27" ht="38.25" x14ac:dyDescent="0.25">
      <c r="A10" s="179"/>
      <c r="B10" s="179"/>
      <c r="C10" s="49" t="s">
        <v>269</v>
      </c>
      <c r="D10" s="49" t="s">
        <v>270</v>
      </c>
      <c r="E10" s="48" t="s">
        <v>113</v>
      </c>
      <c r="F10" s="6">
        <v>375</v>
      </c>
      <c r="G10" s="6">
        <v>300</v>
      </c>
      <c r="H10" s="48">
        <v>1</v>
      </c>
      <c r="I10" s="6">
        <f t="shared" ref="I10:I13" si="13">G10*H10</f>
        <v>300</v>
      </c>
      <c r="J10" s="6">
        <v>10</v>
      </c>
      <c r="K10" s="1">
        <f t="shared" si="9"/>
        <v>0.16699999999999998</v>
      </c>
      <c r="L10" s="50">
        <f t="shared" ref="L10:L13" si="14">I10*K10</f>
        <v>50.099999999999994</v>
      </c>
      <c r="M10" s="95">
        <f t="shared" si="4"/>
        <v>75</v>
      </c>
      <c r="N10" s="48">
        <v>1</v>
      </c>
      <c r="O10" s="6">
        <f t="shared" ref="O10:O13" si="15">M10*N10</f>
        <v>75</v>
      </c>
      <c r="P10" s="6">
        <v>3</v>
      </c>
      <c r="Q10" s="92">
        <f t="shared" si="6"/>
        <v>5.0099999999999999E-2</v>
      </c>
      <c r="R10" s="50">
        <f t="shared" ref="R10:R13" si="16">O10*Q10</f>
        <v>3.7574999999999998</v>
      </c>
      <c r="S10" s="50">
        <f t="shared" ref="S10:S13" si="17">L10+R10</f>
        <v>53.857499999999995</v>
      </c>
      <c r="T10" s="61">
        <f t="shared" si="12"/>
        <v>27.07</v>
      </c>
      <c r="U10" s="51">
        <f t="shared" ref="U10:U13" si="18">S10*T10</f>
        <v>1457.922525</v>
      </c>
      <c r="W10" s="154"/>
    </row>
    <row r="11" spans="1:27" ht="38.25" x14ac:dyDescent="0.25">
      <c r="A11" s="179"/>
      <c r="B11" s="179"/>
      <c r="C11" s="49" t="s">
        <v>255</v>
      </c>
      <c r="D11" s="49" t="s">
        <v>258</v>
      </c>
      <c r="E11" s="48" t="s">
        <v>114</v>
      </c>
      <c r="F11" s="6">
        <v>375</v>
      </c>
      <c r="G11" s="6">
        <v>300</v>
      </c>
      <c r="H11" s="48">
        <v>1</v>
      </c>
      <c r="I11" s="6">
        <f t="shared" si="13"/>
        <v>300</v>
      </c>
      <c r="J11" s="6">
        <v>2</v>
      </c>
      <c r="K11" s="92">
        <f t="shared" si="9"/>
        <v>3.3399999999999999E-2</v>
      </c>
      <c r="L11" s="50">
        <f t="shared" si="14"/>
        <v>10.02</v>
      </c>
      <c r="M11" s="95">
        <f t="shared" si="4"/>
        <v>75</v>
      </c>
      <c r="N11" s="48">
        <v>1</v>
      </c>
      <c r="O11" s="6">
        <f t="shared" si="15"/>
        <v>75</v>
      </c>
      <c r="P11" s="6">
        <v>1</v>
      </c>
      <c r="Q11" s="92">
        <f t="shared" si="6"/>
        <v>1.67E-2</v>
      </c>
      <c r="R11" s="50">
        <f t="shared" si="16"/>
        <v>1.2524999999999999</v>
      </c>
      <c r="S11" s="50">
        <f t="shared" si="17"/>
        <v>11.272499999999999</v>
      </c>
      <c r="T11" s="61">
        <f t="shared" si="12"/>
        <v>27.07</v>
      </c>
      <c r="U11" s="51">
        <f t="shared" si="18"/>
        <v>305.14657499999998</v>
      </c>
    </row>
    <row r="12" spans="1:27" ht="38.25" x14ac:dyDescent="0.25">
      <c r="A12" s="179"/>
      <c r="B12" s="179"/>
      <c r="C12" s="49" t="s">
        <v>271</v>
      </c>
      <c r="D12" s="49" t="s">
        <v>272</v>
      </c>
      <c r="E12" s="48" t="s">
        <v>115</v>
      </c>
      <c r="F12" s="6">
        <v>375</v>
      </c>
      <c r="G12" s="6">
        <v>300</v>
      </c>
      <c r="H12" s="48">
        <v>2</v>
      </c>
      <c r="I12" s="6">
        <f t="shared" si="13"/>
        <v>600</v>
      </c>
      <c r="J12" s="6">
        <v>3</v>
      </c>
      <c r="K12" s="92">
        <f t="shared" si="9"/>
        <v>5.0099999999999999E-2</v>
      </c>
      <c r="L12" s="50">
        <f t="shared" si="14"/>
        <v>30.06</v>
      </c>
      <c r="M12" s="95">
        <f t="shared" si="4"/>
        <v>75</v>
      </c>
      <c r="N12" s="48">
        <v>1</v>
      </c>
      <c r="O12" s="6">
        <f t="shared" si="15"/>
        <v>75</v>
      </c>
      <c r="P12" s="6">
        <v>1</v>
      </c>
      <c r="Q12" s="92">
        <f t="shared" si="6"/>
        <v>1.67E-2</v>
      </c>
      <c r="R12" s="50">
        <f t="shared" si="16"/>
        <v>1.2524999999999999</v>
      </c>
      <c r="S12" s="50">
        <f t="shared" si="17"/>
        <v>31.3125</v>
      </c>
      <c r="T12" s="61">
        <f t="shared" si="12"/>
        <v>27.07</v>
      </c>
      <c r="U12" s="51">
        <f t="shared" si="18"/>
        <v>847.62937499999998</v>
      </c>
      <c r="V12" s="154"/>
    </row>
    <row r="13" spans="1:27" x14ac:dyDescent="0.25">
      <c r="A13" s="179"/>
      <c r="B13" s="179"/>
      <c r="C13" s="49" t="s">
        <v>95</v>
      </c>
      <c r="D13" s="49" t="s">
        <v>209</v>
      </c>
      <c r="E13" s="101" t="s">
        <v>140</v>
      </c>
      <c r="F13" s="6">
        <v>8792</v>
      </c>
      <c r="G13" s="6">
        <f>F13*0.3</f>
        <v>2637.6</v>
      </c>
      <c r="H13" s="76">
        <v>1</v>
      </c>
      <c r="I13" s="6">
        <f t="shared" si="13"/>
        <v>2637.6</v>
      </c>
      <c r="J13" s="6"/>
      <c r="K13" s="92">
        <f>'website burden'!E46</f>
        <v>0.43419999999999997</v>
      </c>
      <c r="L13" s="50">
        <f t="shared" si="14"/>
        <v>1145.2459199999998</v>
      </c>
      <c r="M13" s="59">
        <f t="shared" si="4"/>
        <v>6154.4</v>
      </c>
      <c r="N13" s="76">
        <v>1</v>
      </c>
      <c r="O13" s="6">
        <f t="shared" si="15"/>
        <v>6154.4</v>
      </c>
      <c r="P13" s="6">
        <v>0</v>
      </c>
      <c r="Q13" s="138">
        <f t="shared" si="6"/>
        <v>0</v>
      </c>
      <c r="R13" s="50">
        <f t="shared" si="16"/>
        <v>0</v>
      </c>
      <c r="S13" s="50">
        <f t="shared" si="17"/>
        <v>1145.2459199999998</v>
      </c>
      <c r="T13" s="61">
        <f t="shared" si="12"/>
        <v>27.07</v>
      </c>
      <c r="U13" s="51">
        <f t="shared" si="18"/>
        <v>31001.807054399997</v>
      </c>
    </row>
    <row r="14" spans="1:27" ht="38.25" x14ac:dyDescent="0.25">
      <c r="A14" s="179"/>
      <c r="B14" s="179"/>
      <c r="C14" s="49" t="s">
        <v>256</v>
      </c>
      <c r="D14" s="49" t="s">
        <v>259</v>
      </c>
      <c r="E14" s="48" t="s">
        <v>70</v>
      </c>
      <c r="F14" s="6">
        <v>11723</v>
      </c>
      <c r="G14" s="6">
        <v>8792</v>
      </c>
      <c r="H14" s="48">
        <v>1</v>
      </c>
      <c r="I14" s="6">
        <f t="shared" ref="I14:I15" si="19">G14*H14</f>
        <v>8792</v>
      </c>
      <c r="J14" s="6">
        <v>20</v>
      </c>
      <c r="K14" s="1">
        <f t="shared" si="9"/>
        <v>0.33399999999999996</v>
      </c>
      <c r="L14" s="50">
        <f>I14*K14</f>
        <v>2936.5279999999998</v>
      </c>
      <c r="M14" s="95">
        <f t="shared" si="4"/>
        <v>2931</v>
      </c>
      <c r="N14" s="48">
        <v>1</v>
      </c>
      <c r="O14" s="6">
        <f>M14*N14</f>
        <v>2931</v>
      </c>
      <c r="P14" s="6">
        <v>1</v>
      </c>
      <c r="Q14" s="92">
        <f t="shared" si="6"/>
        <v>1.67E-2</v>
      </c>
      <c r="R14" s="50">
        <f>O14*Q14</f>
        <v>48.947699999999998</v>
      </c>
      <c r="S14" s="50">
        <f>L14+R14</f>
        <v>2985.4757</v>
      </c>
      <c r="T14" s="61">
        <f t="shared" si="12"/>
        <v>27.07</v>
      </c>
      <c r="U14" s="51">
        <f>S14*T14</f>
        <v>80816.827199000007</v>
      </c>
    </row>
    <row r="15" spans="1:27" ht="38.25" x14ac:dyDescent="0.25">
      <c r="A15" s="179"/>
      <c r="B15" s="179"/>
      <c r="C15" s="49" t="s">
        <v>260</v>
      </c>
      <c r="D15" s="49" t="s">
        <v>261</v>
      </c>
      <c r="E15" s="153" t="s">
        <v>193</v>
      </c>
      <c r="F15" s="6">
        <f>F9*0.25</f>
        <v>2198</v>
      </c>
      <c r="G15" s="6">
        <f>F15*0.9</f>
        <v>1978.2</v>
      </c>
      <c r="H15" s="153">
        <v>1</v>
      </c>
      <c r="I15" s="6">
        <f t="shared" si="19"/>
        <v>1978.2</v>
      </c>
      <c r="J15" s="6">
        <v>10</v>
      </c>
      <c r="K15" s="1">
        <f t="shared" si="9"/>
        <v>0.16699999999999998</v>
      </c>
      <c r="L15" s="50">
        <f>I15*K15</f>
        <v>330.35939999999999</v>
      </c>
      <c r="M15" s="59">
        <f t="shared" si="4"/>
        <v>219.79999999999995</v>
      </c>
      <c r="N15" s="153">
        <v>1</v>
      </c>
      <c r="O15" s="6">
        <f>M15*N15</f>
        <v>219.79999999999995</v>
      </c>
      <c r="P15" s="6">
        <v>1</v>
      </c>
      <c r="Q15" s="92">
        <f t="shared" si="6"/>
        <v>1.67E-2</v>
      </c>
      <c r="R15" s="50">
        <f>O15*Q15</f>
        <v>3.6706599999999989</v>
      </c>
      <c r="S15" s="50">
        <f>L15+R15</f>
        <v>334.03005999999999</v>
      </c>
      <c r="T15" s="61">
        <f t="shared" si="12"/>
        <v>27.07</v>
      </c>
      <c r="U15" s="51">
        <f>S15*T15</f>
        <v>9042.1937242000004</v>
      </c>
    </row>
    <row r="16" spans="1:27" ht="25.5" x14ac:dyDescent="0.25">
      <c r="A16" s="179"/>
      <c r="B16" s="179"/>
      <c r="C16" s="49" t="s">
        <v>176</v>
      </c>
      <c r="D16" s="49" t="s">
        <v>179</v>
      </c>
      <c r="E16" s="131" t="s">
        <v>179</v>
      </c>
      <c r="F16" s="6">
        <f>0.75*G9</f>
        <v>6594</v>
      </c>
      <c r="G16" s="6">
        <f>0.15*F16</f>
        <v>989.09999999999991</v>
      </c>
      <c r="H16" s="131">
        <v>1</v>
      </c>
      <c r="I16" s="6">
        <f t="shared" ref="I16" si="20">G16*H16</f>
        <v>989.09999999999991</v>
      </c>
      <c r="J16" s="6">
        <v>15</v>
      </c>
      <c r="K16" s="106">
        <v>0.25</v>
      </c>
      <c r="L16" s="50">
        <f t="shared" ref="L16" si="21">I16*K16</f>
        <v>247.27499999999998</v>
      </c>
      <c r="M16" s="59">
        <f t="shared" si="4"/>
        <v>5604.9</v>
      </c>
      <c r="N16" s="131">
        <v>1</v>
      </c>
      <c r="O16" s="6">
        <f t="shared" ref="O16" si="22">M16*N16</f>
        <v>5604.9</v>
      </c>
      <c r="P16" s="6">
        <v>0</v>
      </c>
      <c r="Q16" s="138">
        <f t="shared" si="6"/>
        <v>0</v>
      </c>
      <c r="R16" s="50">
        <f t="shared" ref="R16" si="23">O16*Q16</f>
        <v>0</v>
      </c>
      <c r="S16" s="50">
        <f t="shared" ref="S16" si="24">L16+R16</f>
        <v>247.27499999999998</v>
      </c>
      <c r="T16" s="61">
        <f t="shared" si="12"/>
        <v>27.07</v>
      </c>
      <c r="U16" s="51">
        <f>S16*T16</f>
        <v>6693.7342499999995</v>
      </c>
    </row>
    <row r="17" spans="1:47" ht="38.25" x14ac:dyDescent="0.25">
      <c r="A17" s="179"/>
      <c r="B17" s="179"/>
      <c r="C17" s="49" t="s">
        <v>257</v>
      </c>
      <c r="D17" s="49" t="s">
        <v>262</v>
      </c>
      <c r="E17" s="48" t="s">
        <v>72</v>
      </c>
      <c r="F17" s="6">
        <v>11723</v>
      </c>
      <c r="G17" s="6">
        <v>8792</v>
      </c>
      <c r="H17" s="48">
        <v>1</v>
      </c>
      <c r="I17" s="6">
        <f>G17*H17</f>
        <v>8792</v>
      </c>
      <c r="J17" s="6">
        <v>45</v>
      </c>
      <c r="K17" s="106">
        <f t="shared" si="9"/>
        <v>0.75149999999999995</v>
      </c>
      <c r="L17" s="50">
        <f>I17*K17</f>
        <v>6607.1879999999992</v>
      </c>
      <c r="M17" s="95">
        <f t="shared" si="4"/>
        <v>2931</v>
      </c>
      <c r="N17" s="48">
        <v>1</v>
      </c>
      <c r="O17" s="6">
        <f>M17*N17</f>
        <v>2931</v>
      </c>
      <c r="P17" s="6">
        <v>1</v>
      </c>
      <c r="Q17" s="92">
        <f t="shared" si="6"/>
        <v>1.67E-2</v>
      </c>
      <c r="R17" s="50">
        <f>O17*Q17</f>
        <v>48.947699999999998</v>
      </c>
      <c r="S17" s="50">
        <f>L17+R17</f>
        <v>6656.1356999999989</v>
      </c>
      <c r="T17" s="61">
        <f t="shared" si="12"/>
        <v>27.07</v>
      </c>
      <c r="U17" s="51">
        <f>S17*T17</f>
        <v>180181.59339899998</v>
      </c>
    </row>
    <row r="18" spans="1:47" ht="15" x14ac:dyDescent="0.25">
      <c r="A18" s="171" t="s">
        <v>189</v>
      </c>
      <c r="B18" s="171"/>
      <c r="C18" s="133"/>
      <c r="D18" s="133"/>
      <c r="E18" s="65"/>
      <c r="F18" s="53">
        <f>F4+F5</f>
        <v>11732</v>
      </c>
      <c r="G18" s="53">
        <f>G4+G5</f>
        <v>8801.25</v>
      </c>
      <c r="H18" s="54">
        <f>I18/G18</f>
        <v>8.7658741656014776</v>
      </c>
      <c r="I18" s="53">
        <f>SUM(I4:I17)</f>
        <v>77150.650000000009</v>
      </c>
      <c r="J18" s="53"/>
      <c r="K18" s="96">
        <f>L18/I18</f>
        <v>0.20057851126335291</v>
      </c>
      <c r="L18" s="56">
        <f>SUM(L4:L17)</f>
        <v>15474.76252</v>
      </c>
      <c r="M18" s="53">
        <f>M5</f>
        <v>2930.75</v>
      </c>
      <c r="N18" s="57">
        <f>O18/M18</f>
        <v>8.5645653842872989</v>
      </c>
      <c r="O18" s="53">
        <f>SUM(O4:O17)</f>
        <v>25100.6</v>
      </c>
      <c r="P18" s="53"/>
      <c r="Q18" s="58">
        <f>R18/O18</f>
        <v>1.0536915850617116E-2</v>
      </c>
      <c r="R18" s="56">
        <f>SUM(R4:R17)</f>
        <v>264.48290999999995</v>
      </c>
      <c r="S18" s="57">
        <f>SUM(S4:S17)</f>
        <v>15739.245429999999</v>
      </c>
      <c r="T18" s="78"/>
      <c r="U18" s="79">
        <f>SUM(U4:U17)</f>
        <v>426061.37379009998</v>
      </c>
      <c r="V18" s="143"/>
      <c r="W18" s="144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51" x14ac:dyDescent="0.25">
      <c r="A19" s="166" t="s">
        <v>65</v>
      </c>
      <c r="B19" s="166" t="s">
        <v>22</v>
      </c>
      <c r="C19" s="49" t="s">
        <v>120</v>
      </c>
      <c r="D19" s="49" t="s">
        <v>159</v>
      </c>
      <c r="E19" s="59" t="s">
        <v>210</v>
      </c>
      <c r="F19" s="6">
        <v>44</v>
      </c>
      <c r="G19" s="6">
        <v>44</v>
      </c>
      <c r="H19" s="48">
        <v>1</v>
      </c>
      <c r="I19" s="6">
        <f t="shared" si="2"/>
        <v>44</v>
      </c>
      <c r="J19" s="6">
        <v>30</v>
      </c>
      <c r="K19" s="138">
        <f t="shared" si="9"/>
        <v>0.501</v>
      </c>
      <c r="L19" s="50">
        <f>I19*K19</f>
        <v>22.044</v>
      </c>
      <c r="M19" s="95">
        <f t="shared" si="4"/>
        <v>0</v>
      </c>
      <c r="N19" s="48">
        <v>1</v>
      </c>
      <c r="O19" s="6">
        <f t="shared" ref="O19:O61" si="25">M19*N19</f>
        <v>0</v>
      </c>
      <c r="P19" s="6">
        <v>1</v>
      </c>
      <c r="Q19" s="92">
        <f t="shared" si="6"/>
        <v>1.67E-2</v>
      </c>
      <c r="R19" s="50">
        <f t="shared" ref="R19:R61" si="26">O19*Q19</f>
        <v>0</v>
      </c>
      <c r="S19" s="50">
        <f>L19+R19</f>
        <v>22.044</v>
      </c>
      <c r="T19" s="61">
        <v>48.64</v>
      </c>
      <c r="U19" s="51">
        <f t="shared" ref="U19:U23" si="27">S19*T19</f>
        <v>1072.2201600000001</v>
      </c>
    </row>
    <row r="20" spans="1:47" x14ac:dyDescent="0.25">
      <c r="A20" s="167"/>
      <c r="B20" s="167"/>
      <c r="C20" s="52" t="s">
        <v>192</v>
      </c>
      <c r="D20" s="49" t="s">
        <v>165</v>
      </c>
      <c r="E20" s="59">
        <v>24</v>
      </c>
      <c r="F20" s="6">
        <v>44</v>
      </c>
      <c r="G20" s="6">
        <v>44</v>
      </c>
      <c r="H20" s="151">
        <v>1</v>
      </c>
      <c r="I20" s="6">
        <v>44</v>
      </c>
      <c r="J20" s="6">
        <v>5</v>
      </c>
      <c r="K20" s="92">
        <f t="shared" ref="K20" si="28">V$4*J20</f>
        <v>8.3499999999999991E-2</v>
      </c>
      <c r="L20" s="50">
        <f t="shared" ref="L20" si="29">I20*K20</f>
        <v>3.6739999999999995</v>
      </c>
      <c r="M20" s="151">
        <f t="shared" si="4"/>
        <v>0</v>
      </c>
      <c r="N20" s="151">
        <v>1</v>
      </c>
      <c r="O20" s="6">
        <f t="shared" si="25"/>
        <v>0</v>
      </c>
      <c r="P20" s="6"/>
      <c r="Q20" s="92">
        <f t="shared" ref="Q20" si="30">P20*V$4</f>
        <v>0</v>
      </c>
      <c r="R20" s="50">
        <f t="shared" ref="R20" si="31">O20*Q20</f>
        <v>0</v>
      </c>
      <c r="S20" s="50">
        <f>L20+R20</f>
        <v>3.6739999999999995</v>
      </c>
      <c r="T20" s="61">
        <v>48.64</v>
      </c>
      <c r="U20" s="51">
        <f t="shared" ref="U20" si="32">S20*T20</f>
        <v>178.70335999999998</v>
      </c>
    </row>
    <row r="21" spans="1:47" x14ac:dyDescent="0.25">
      <c r="A21" s="167"/>
      <c r="B21" s="168"/>
      <c r="C21" s="49" t="s">
        <v>96</v>
      </c>
      <c r="D21" s="49" t="s">
        <v>209</v>
      </c>
      <c r="E21" s="101" t="s">
        <v>140</v>
      </c>
      <c r="F21" s="6">
        <v>44</v>
      </c>
      <c r="G21" s="6">
        <v>44</v>
      </c>
      <c r="H21" s="76">
        <v>1</v>
      </c>
      <c r="I21" s="6">
        <f t="shared" si="2"/>
        <v>44</v>
      </c>
      <c r="J21" s="6"/>
      <c r="K21" s="92">
        <f>'website burden'!E14</f>
        <v>0.55110000000000003</v>
      </c>
      <c r="L21" s="50">
        <f>I21*K21</f>
        <v>24.2484</v>
      </c>
      <c r="M21" s="95">
        <f t="shared" si="4"/>
        <v>0</v>
      </c>
      <c r="N21" s="76">
        <v>1</v>
      </c>
      <c r="O21" s="6">
        <f t="shared" si="25"/>
        <v>0</v>
      </c>
      <c r="P21" s="6">
        <v>1</v>
      </c>
      <c r="Q21" s="92">
        <f t="shared" si="6"/>
        <v>1.67E-2</v>
      </c>
      <c r="R21" s="50">
        <f t="shared" si="26"/>
        <v>0</v>
      </c>
      <c r="S21" s="50">
        <f>L21+R21</f>
        <v>24.2484</v>
      </c>
      <c r="T21" s="61">
        <v>48.64</v>
      </c>
      <c r="U21" s="51">
        <f t="shared" si="27"/>
        <v>1179.442176</v>
      </c>
    </row>
    <row r="22" spans="1:47" ht="15" x14ac:dyDescent="0.25">
      <c r="A22" s="167"/>
      <c r="B22" s="82" t="s">
        <v>145</v>
      </c>
      <c r="C22" s="49" t="s">
        <v>196</v>
      </c>
      <c r="D22" s="49" t="s">
        <v>195</v>
      </c>
      <c r="E22" s="48" t="s">
        <v>87</v>
      </c>
      <c r="F22" s="6">
        <v>44</v>
      </c>
      <c r="G22" s="6">
        <v>44</v>
      </c>
      <c r="H22" s="48">
        <v>1</v>
      </c>
      <c r="I22" s="6">
        <f t="shared" si="2"/>
        <v>44</v>
      </c>
      <c r="J22" s="6"/>
      <c r="K22" s="106">
        <v>4</v>
      </c>
      <c r="L22" s="50">
        <f t="shared" si="3"/>
        <v>176</v>
      </c>
      <c r="M22" s="95">
        <f t="shared" si="4"/>
        <v>0</v>
      </c>
      <c r="N22" s="48">
        <v>1</v>
      </c>
      <c r="O22" s="6">
        <f t="shared" si="25"/>
        <v>0</v>
      </c>
      <c r="P22" s="6">
        <v>1</v>
      </c>
      <c r="Q22" s="92">
        <f t="shared" si="6"/>
        <v>1.67E-2</v>
      </c>
      <c r="R22" s="50">
        <f t="shared" si="26"/>
        <v>0</v>
      </c>
      <c r="S22" s="50">
        <f t="shared" si="11"/>
        <v>176</v>
      </c>
      <c r="T22" s="61">
        <v>47.8</v>
      </c>
      <c r="U22" s="51">
        <f t="shared" si="27"/>
        <v>8412.7999999999993</v>
      </c>
    </row>
    <row r="23" spans="1:47" ht="15.75" customHeight="1" x14ac:dyDescent="0.25">
      <c r="A23" s="163" t="s">
        <v>46</v>
      </c>
      <c r="B23" s="160" t="s">
        <v>149</v>
      </c>
      <c r="C23" s="49" t="s">
        <v>188</v>
      </c>
      <c r="D23" s="147" t="s">
        <v>140</v>
      </c>
      <c r="E23" s="101" t="s">
        <v>140</v>
      </c>
      <c r="F23" s="6">
        <v>9</v>
      </c>
      <c r="G23" s="6">
        <v>9</v>
      </c>
      <c r="H23" s="95">
        <v>1</v>
      </c>
      <c r="I23" s="6">
        <f t="shared" si="2"/>
        <v>9</v>
      </c>
      <c r="J23" s="6">
        <v>45</v>
      </c>
      <c r="K23" s="106">
        <f t="shared" si="9"/>
        <v>0.75149999999999995</v>
      </c>
      <c r="L23" s="50">
        <f t="shared" si="3"/>
        <v>6.7634999999999996</v>
      </c>
      <c r="M23" s="60">
        <f t="shared" si="4"/>
        <v>0</v>
      </c>
      <c r="N23" s="95">
        <v>1</v>
      </c>
      <c r="O23" s="6">
        <f t="shared" si="25"/>
        <v>0</v>
      </c>
      <c r="P23" s="6">
        <v>1</v>
      </c>
      <c r="Q23" s="92">
        <f t="shared" si="6"/>
        <v>1.67E-2</v>
      </c>
      <c r="R23" s="50">
        <f t="shared" si="26"/>
        <v>0</v>
      </c>
      <c r="S23" s="50">
        <f>L23+R23</f>
        <v>6.7634999999999996</v>
      </c>
      <c r="T23" s="61">
        <v>45.11</v>
      </c>
      <c r="U23" s="51">
        <f t="shared" si="27"/>
        <v>305.10148499999997</v>
      </c>
    </row>
    <row r="24" spans="1:47" ht="12.75" customHeight="1" x14ac:dyDescent="0.25">
      <c r="A24" s="164"/>
      <c r="B24" s="161"/>
      <c r="C24" s="49" t="s">
        <v>73</v>
      </c>
      <c r="D24" s="49" t="s">
        <v>164</v>
      </c>
      <c r="E24" s="48" t="s">
        <v>116</v>
      </c>
      <c r="F24" s="48">
        <v>336</v>
      </c>
      <c r="G24" s="59">
        <v>286</v>
      </c>
      <c r="H24" s="48">
        <v>1</v>
      </c>
      <c r="I24" s="6">
        <f t="shared" si="2"/>
        <v>286</v>
      </c>
      <c r="J24" s="6">
        <v>2</v>
      </c>
      <c r="K24" s="92">
        <f t="shared" si="9"/>
        <v>3.3399999999999999E-2</v>
      </c>
      <c r="L24" s="50">
        <f t="shared" ref="L24:L30" si="33">I24*K24</f>
        <v>9.5524000000000004</v>
      </c>
      <c r="M24" s="48">
        <f>F24-G24</f>
        <v>50</v>
      </c>
      <c r="N24" s="48">
        <v>1</v>
      </c>
      <c r="O24" s="6">
        <f t="shared" si="25"/>
        <v>50</v>
      </c>
      <c r="P24" s="95">
        <v>2</v>
      </c>
      <c r="Q24" s="92">
        <f t="shared" si="6"/>
        <v>3.3399999999999999E-2</v>
      </c>
      <c r="R24" s="50">
        <f t="shared" si="26"/>
        <v>1.67</v>
      </c>
      <c r="S24" s="50">
        <f t="shared" ref="S24:S30" si="34">L24+R24</f>
        <v>11.2224</v>
      </c>
      <c r="T24" s="61">
        <v>45.11</v>
      </c>
      <c r="U24" s="51">
        <f t="shared" ref="U24:U30" si="35">S24*T24</f>
        <v>506.24246399999998</v>
      </c>
    </row>
    <row r="25" spans="1:47" x14ac:dyDescent="0.25">
      <c r="A25" s="164"/>
      <c r="B25" s="161"/>
      <c r="C25" s="52" t="s">
        <v>214</v>
      </c>
      <c r="D25" s="52" t="s">
        <v>215</v>
      </c>
      <c r="E25" s="62" t="s">
        <v>216</v>
      </c>
      <c r="F25" s="6">
        <v>336</v>
      </c>
      <c r="G25" s="6">
        <v>286</v>
      </c>
      <c r="H25" s="48">
        <v>1</v>
      </c>
      <c r="I25" s="6">
        <f t="shared" si="2"/>
        <v>286</v>
      </c>
      <c r="J25" s="6">
        <v>3</v>
      </c>
      <c r="K25" s="92">
        <f t="shared" si="9"/>
        <v>5.0099999999999999E-2</v>
      </c>
      <c r="L25" s="50">
        <f t="shared" si="33"/>
        <v>14.3286</v>
      </c>
      <c r="M25" s="95">
        <f t="shared" ref="M25:M51" si="36">F25-G25</f>
        <v>50</v>
      </c>
      <c r="N25" s="48">
        <v>1</v>
      </c>
      <c r="O25" s="6">
        <f t="shared" si="25"/>
        <v>50</v>
      </c>
      <c r="P25" s="95">
        <v>2</v>
      </c>
      <c r="Q25" s="92">
        <f t="shared" si="6"/>
        <v>3.3399999999999999E-2</v>
      </c>
      <c r="R25" s="50">
        <f t="shared" si="26"/>
        <v>1.67</v>
      </c>
      <c r="S25" s="50">
        <f t="shared" si="34"/>
        <v>15.9986</v>
      </c>
      <c r="T25" s="61">
        <v>45.11</v>
      </c>
      <c r="U25" s="51">
        <f t="shared" si="35"/>
        <v>721.69684599999994</v>
      </c>
    </row>
    <row r="26" spans="1:47" x14ac:dyDescent="0.25">
      <c r="A26" s="164"/>
      <c r="B26" s="161"/>
      <c r="C26" s="52" t="s">
        <v>211</v>
      </c>
      <c r="D26" s="52" t="s">
        <v>212</v>
      </c>
      <c r="E26" s="94" t="s">
        <v>213</v>
      </c>
      <c r="F26" s="6">
        <v>336</v>
      </c>
      <c r="G26" s="6">
        <v>286</v>
      </c>
      <c r="H26" s="156">
        <v>1</v>
      </c>
      <c r="I26" s="6">
        <f t="shared" ref="I26" si="37">G26*H26</f>
        <v>286</v>
      </c>
      <c r="J26" s="6">
        <v>177</v>
      </c>
      <c r="K26" s="92">
        <f t="shared" ref="K26" si="38">V$4*J26</f>
        <v>2.9558999999999997</v>
      </c>
      <c r="L26" s="50">
        <f t="shared" si="33"/>
        <v>845.38739999999996</v>
      </c>
      <c r="M26" s="156">
        <f t="shared" si="36"/>
        <v>50</v>
      </c>
      <c r="N26" s="156">
        <v>1</v>
      </c>
      <c r="O26" s="6">
        <f t="shared" ref="O26" si="39">M26*N26</f>
        <v>50</v>
      </c>
      <c r="P26" s="156">
        <v>2</v>
      </c>
      <c r="Q26" s="92">
        <f t="shared" si="6"/>
        <v>3.3399999999999999E-2</v>
      </c>
      <c r="R26" s="50">
        <f t="shared" ref="R26" si="40">O26*Q26</f>
        <v>1.67</v>
      </c>
      <c r="S26" s="50">
        <f t="shared" ref="S26" si="41">L26+R26</f>
        <v>847.05739999999992</v>
      </c>
      <c r="T26" s="61"/>
      <c r="U26" s="51"/>
    </row>
    <row r="27" spans="1:47" ht="25.5" x14ac:dyDescent="0.25">
      <c r="A27" s="164"/>
      <c r="B27" s="161"/>
      <c r="C27" s="52" t="s">
        <v>74</v>
      </c>
      <c r="D27" s="52" t="s">
        <v>166</v>
      </c>
      <c r="E27" s="62" t="s">
        <v>102</v>
      </c>
      <c r="F27" s="6">
        <v>336</v>
      </c>
      <c r="G27" s="6">
        <v>286</v>
      </c>
      <c r="H27" s="48">
        <v>1</v>
      </c>
      <c r="I27" s="6">
        <f t="shared" si="2"/>
        <v>286</v>
      </c>
      <c r="J27" s="6">
        <v>15</v>
      </c>
      <c r="K27" s="106">
        <f t="shared" si="9"/>
        <v>0.2505</v>
      </c>
      <c r="L27" s="50">
        <f t="shared" si="33"/>
        <v>71.643000000000001</v>
      </c>
      <c r="M27" s="95">
        <f t="shared" si="36"/>
        <v>50</v>
      </c>
      <c r="N27" s="48">
        <v>1</v>
      </c>
      <c r="O27" s="6">
        <f t="shared" si="25"/>
        <v>50</v>
      </c>
      <c r="P27" s="95">
        <v>2</v>
      </c>
      <c r="Q27" s="106">
        <f>15/60</f>
        <v>0.25</v>
      </c>
      <c r="R27" s="50">
        <f t="shared" si="26"/>
        <v>12.5</v>
      </c>
      <c r="S27" s="50">
        <f t="shared" si="34"/>
        <v>84.143000000000001</v>
      </c>
      <c r="T27" s="61">
        <v>45.11</v>
      </c>
      <c r="U27" s="51">
        <f t="shared" si="35"/>
        <v>3795.6907299999998</v>
      </c>
    </row>
    <row r="28" spans="1:47" x14ac:dyDescent="0.25">
      <c r="A28" s="164"/>
      <c r="B28" s="161"/>
      <c r="C28" s="52" t="s">
        <v>75</v>
      </c>
      <c r="D28" s="52" t="s">
        <v>167</v>
      </c>
      <c r="E28" s="62" t="s">
        <v>127</v>
      </c>
      <c r="F28" s="6">
        <v>286</v>
      </c>
      <c r="G28" s="6">
        <v>286</v>
      </c>
      <c r="H28" s="48">
        <v>1</v>
      </c>
      <c r="I28" s="6">
        <f t="shared" si="2"/>
        <v>286</v>
      </c>
      <c r="J28" s="6">
        <v>1</v>
      </c>
      <c r="K28" s="92">
        <f t="shared" si="9"/>
        <v>1.67E-2</v>
      </c>
      <c r="L28" s="50">
        <f t="shared" si="33"/>
        <v>4.7762000000000002</v>
      </c>
      <c r="M28" s="95">
        <f t="shared" si="36"/>
        <v>0</v>
      </c>
      <c r="N28" s="48">
        <v>1</v>
      </c>
      <c r="O28" s="6">
        <f t="shared" si="25"/>
        <v>0</v>
      </c>
      <c r="P28" s="95">
        <v>1</v>
      </c>
      <c r="Q28" s="92">
        <f t="shared" ref="Q28:Q50" si="42">P28*V$4</f>
        <v>1.67E-2</v>
      </c>
      <c r="R28" s="50">
        <f t="shared" si="26"/>
        <v>0</v>
      </c>
      <c r="S28" s="50">
        <f t="shared" si="34"/>
        <v>4.7762000000000002</v>
      </c>
      <c r="T28" s="61">
        <v>45.11</v>
      </c>
      <c r="U28" s="51">
        <f t="shared" si="35"/>
        <v>215.45438200000001</v>
      </c>
    </row>
    <row r="29" spans="1:47" x14ac:dyDescent="0.25">
      <c r="A29" s="164"/>
      <c r="B29" s="161"/>
      <c r="C29" s="52" t="s">
        <v>18</v>
      </c>
      <c r="D29" s="52" t="s">
        <v>180</v>
      </c>
      <c r="E29" s="62" t="s">
        <v>103</v>
      </c>
      <c r="F29" s="6">
        <v>286</v>
      </c>
      <c r="G29" s="6">
        <v>286</v>
      </c>
      <c r="H29" s="48">
        <v>1</v>
      </c>
      <c r="I29" s="6">
        <f t="shared" si="2"/>
        <v>286</v>
      </c>
      <c r="J29" s="6">
        <v>3</v>
      </c>
      <c r="K29" s="92">
        <f t="shared" si="9"/>
        <v>5.0099999999999999E-2</v>
      </c>
      <c r="L29" s="50">
        <f t="shared" si="33"/>
        <v>14.3286</v>
      </c>
      <c r="M29" s="95">
        <f t="shared" si="36"/>
        <v>0</v>
      </c>
      <c r="N29" s="48">
        <v>1</v>
      </c>
      <c r="O29" s="6">
        <f t="shared" si="25"/>
        <v>0</v>
      </c>
      <c r="P29" s="95">
        <v>1</v>
      </c>
      <c r="Q29" s="92">
        <f t="shared" si="42"/>
        <v>1.67E-2</v>
      </c>
      <c r="R29" s="50">
        <f t="shared" si="26"/>
        <v>0</v>
      </c>
      <c r="S29" s="50">
        <f t="shared" si="34"/>
        <v>14.3286</v>
      </c>
      <c r="T29" s="61">
        <v>45.11</v>
      </c>
      <c r="U29" s="51">
        <f t="shared" si="35"/>
        <v>646.36314600000003</v>
      </c>
    </row>
    <row r="30" spans="1:47" ht="38.25" x14ac:dyDescent="0.25">
      <c r="A30" s="164"/>
      <c r="B30" s="161"/>
      <c r="C30" s="52" t="s">
        <v>124</v>
      </c>
      <c r="D30" s="52" t="s">
        <v>178</v>
      </c>
      <c r="E30" s="62" t="s">
        <v>219</v>
      </c>
      <c r="F30" s="6">
        <v>286</v>
      </c>
      <c r="G30" s="6">
        <v>286</v>
      </c>
      <c r="H30" s="48">
        <v>1</v>
      </c>
      <c r="I30" s="6">
        <f t="shared" si="2"/>
        <v>286</v>
      </c>
      <c r="J30" s="6">
        <v>20</v>
      </c>
      <c r="K30" s="92">
        <f t="shared" si="9"/>
        <v>0.33399999999999996</v>
      </c>
      <c r="L30" s="50">
        <f t="shared" si="33"/>
        <v>95.523999999999987</v>
      </c>
      <c r="M30" s="95">
        <f t="shared" si="36"/>
        <v>0</v>
      </c>
      <c r="N30" s="48">
        <v>1</v>
      </c>
      <c r="O30" s="6">
        <f t="shared" si="25"/>
        <v>0</v>
      </c>
      <c r="P30" s="95">
        <v>1</v>
      </c>
      <c r="Q30" s="92">
        <f t="shared" si="42"/>
        <v>1.67E-2</v>
      </c>
      <c r="R30" s="50">
        <f t="shared" si="26"/>
        <v>0</v>
      </c>
      <c r="S30" s="50">
        <f t="shared" si="34"/>
        <v>95.523999999999987</v>
      </c>
      <c r="T30" s="61">
        <v>45.11</v>
      </c>
      <c r="U30" s="51">
        <f t="shared" si="35"/>
        <v>4309.0876399999997</v>
      </c>
    </row>
    <row r="31" spans="1:47" ht="25.5" x14ac:dyDescent="0.25">
      <c r="A31" s="164"/>
      <c r="B31" s="161"/>
      <c r="C31" s="52" t="s">
        <v>76</v>
      </c>
      <c r="D31" s="52" t="s">
        <v>168</v>
      </c>
      <c r="E31" s="62" t="s">
        <v>134</v>
      </c>
      <c r="F31" s="6">
        <v>286</v>
      </c>
      <c r="G31" s="6">
        <v>286</v>
      </c>
      <c r="H31" s="48">
        <v>1</v>
      </c>
      <c r="I31" s="6">
        <f t="shared" si="2"/>
        <v>286</v>
      </c>
      <c r="J31" s="6">
        <v>15</v>
      </c>
      <c r="K31" s="106">
        <f t="shared" si="9"/>
        <v>0.2505</v>
      </c>
      <c r="L31" s="50">
        <f t="shared" ref="L31" si="43">I31*K31</f>
        <v>71.643000000000001</v>
      </c>
      <c r="M31" s="95">
        <f t="shared" si="36"/>
        <v>0</v>
      </c>
      <c r="N31" s="48">
        <v>1</v>
      </c>
      <c r="O31" s="6">
        <f t="shared" si="25"/>
        <v>0</v>
      </c>
      <c r="P31" s="95">
        <v>1</v>
      </c>
      <c r="Q31" s="92">
        <f t="shared" si="42"/>
        <v>1.67E-2</v>
      </c>
      <c r="R31" s="50">
        <f t="shared" si="26"/>
        <v>0</v>
      </c>
      <c r="S31" s="50">
        <f t="shared" ref="S31" si="44">L31+R31</f>
        <v>71.643000000000001</v>
      </c>
      <c r="T31" s="61">
        <v>45.11</v>
      </c>
      <c r="U31" s="51">
        <f t="shared" ref="U31" si="45">S31*T31</f>
        <v>3231.8157299999998</v>
      </c>
    </row>
    <row r="32" spans="1:47" x14ac:dyDescent="0.25">
      <c r="A32" s="164"/>
      <c r="B32" s="161"/>
      <c r="C32" s="52" t="s">
        <v>192</v>
      </c>
      <c r="D32" s="52" t="s">
        <v>165</v>
      </c>
      <c r="E32" s="89">
        <v>24</v>
      </c>
      <c r="F32" s="6">
        <v>336</v>
      </c>
      <c r="G32" s="59">
        <f>F32*0.9</f>
        <v>302.40000000000003</v>
      </c>
      <c r="H32" s="88">
        <v>1</v>
      </c>
      <c r="I32" s="6">
        <f t="shared" si="2"/>
        <v>302.40000000000003</v>
      </c>
      <c r="J32" s="6">
        <v>5</v>
      </c>
      <c r="K32" s="92">
        <f t="shared" si="9"/>
        <v>8.3499999999999991E-2</v>
      </c>
      <c r="L32" s="50">
        <f t="shared" ref="L32:L33" si="46">I32*K32</f>
        <v>25.250399999999999</v>
      </c>
      <c r="M32" s="95">
        <f t="shared" si="36"/>
        <v>33.599999999999966</v>
      </c>
      <c r="N32" s="48">
        <v>1</v>
      </c>
      <c r="O32" s="6">
        <f t="shared" si="25"/>
        <v>33.599999999999966</v>
      </c>
      <c r="P32" s="95">
        <v>1</v>
      </c>
      <c r="Q32" s="92">
        <f t="shared" si="42"/>
        <v>1.67E-2</v>
      </c>
      <c r="R32" s="50">
        <f t="shared" si="26"/>
        <v>0.5611199999999994</v>
      </c>
      <c r="S32" s="50">
        <f t="shared" ref="S32:S33" si="47">L32+R32</f>
        <v>25.811519999999998</v>
      </c>
      <c r="T32" s="61">
        <v>45.11</v>
      </c>
      <c r="U32" s="51">
        <f t="shared" ref="U32:U61" si="48">S32*T32</f>
        <v>1164.3576671999999</v>
      </c>
    </row>
    <row r="33" spans="1:21" x14ac:dyDescent="0.25">
      <c r="A33" s="164"/>
      <c r="B33" s="162"/>
      <c r="C33" s="85" t="s">
        <v>186</v>
      </c>
      <c r="D33" s="49" t="s">
        <v>209</v>
      </c>
      <c r="E33" s="101" t="s">
        <v>140</v>
      </c>
      <c r="F33" s="84">
        <v>286</v>
      </c>
      <c r="G33" s="84">
        <f>F33*0.9</f>
        <v>257.40000000000003</v>
      </c>
      <c r="H33" s="83">
        <v>1</v>
      </c>
      <c r="I33" s="6">
        <f t="shared" si="2"/>
        <v>257.40000000000003</v>
      </c>
      <c r="J33" s="6"/>
      <c r="K33" s="92">
        <f>'website burden'!E26</f>
        <v>0.80159999999999998</v>
      </c>
      <c r="L33" s="50">
        <f t="shared" si="46"/>
        <v>206.33184000000003</v>
      </c>
      <c r="M33" s="95">
        <f t="shared" si="36"/>
        <v>28.599999999999966</v>
      </c>
      <c r="N33" s="76">
        <v>1</v>
      </c>
      <c r="O33" s="6">
        <f t="shared" si="25"/>
        <v>28.599999999999966</v>
      </c>
      <c r="P33" s="95">
        <v>1</v>
      </c>
      <c r="Q33" s="92">
        <f t="shared" si="42"/>
        <v>1.67E-2</v>
      </c>
      <c r="R33" s="50">
        <f t="shared" si="26"/>
        <v>0.47761999999999943</v>
      </c>
      <c r="S33" s="50">
        <f t="shared" si="47"/>
        <v>206.80946000000003</v>
      </c>
      <c r="T33" s="61">
        <v>45.11</v>
      </c>
      <c r="U33" s="51">
        <f t="shared" si="48"/>
        <v>9329.1747406000013</v>
      </c>
    </row>
    <row r="34" spans="1:21" ht="26.25" customHeight="1" x14ac:dyDescent="0.2">
      <c r="A34" s="164"/>
      <c r="B34" s="157" t="s">
        <v>24</v>
      </c>
      <c r="C34" s="90" t="s">
        <v>220</v>
      </c>
      <c r="D34" s="90" t="s">
        <v>224</v>
      </c>
      <c r="E34" s="62" t="s">
        <v>225</v>
      </c>
      <c r="F34" s="6">
        <v>213</v>
      </c>
      <c r="G34" s="6">
        <f>F34*0.45</f>
        <v>95.850000000000009</v>
      </c>
      <c r="H34" s="48">
        <v>1</v>
      </c>
      <c r="I34" s="6">
        <f t="shared" si="2"/>
        <v>95.850000000000009</v>
      </c>
      <c r="J34" s="6">
        <v>25</v>
      </c>
      <c r="K34" s="92">
        <f t="shared" si="9"/>
        <v>0.41749999999999998</v>
      </c>
      <c r="L34" s="50">
        <f>I34*K34</f>
        <v>40.017375000000001</v>
      </c>
      <c r="M34" s="59">
        <f t="shared" si="36"/>
        <v>117.14999999999999</v>
      </c>
      <c r="N34" s="48">
        <v>1</v>
      </c>
      <c r="O34" s="6">
        <f t="shared" si="25"/>
        <v>117.14999999999999</v>
      </c>
      <c r="P34" s="95">
        <v>1</v>
      </c>
      <c r="Q34" s="92">
        <f t="shared" si="42"/>
        <v>1.67E-2</v>
      </c>
      <c r="R34" s="50">
        <f t="shared" si="26"/>
        <v>1.9564049999999997</v>
      </c>
      <c r="S34" s="50">
        <f>L34+R34</f>
        <v>41.973779999999998</v>
      </c>
      <c r="T34" s="61">
        <v>45.11</v>
      </c>
      <c r="U34" s="51">
        <f>S34*T34</f>
        <v>1893.4372157999999</v>
      </c>
    </row>
    <row r="35" spans="1:21" ht="26.25" customHeight="1" x14ac:dyDescent="0.2">
      <c r="A35" s="164"/>
      <c r="B35" s="158"/>
      <c r="C35" s="90" t="s">
        <v>221</v>
      </c>
      <c r="D35" s="90" t="s">
        <v>222</v>
      </c>
      <c r="E35" s="94" t="s">
        <v>223</v>
      </c>
      <c r="F35" s="6">
        <v>117</v>
      </c>
      <c r="G35" s="6">
        <f>F35*0.55</f>
        <v>64.350000000000009</v>
      </c>
      <c r="H35" s="156">
        <v>1</v>
      </c>
      <c r="I35" s="6">
        <f t="shared" si="2"/>
        <v>64.350000000000009</v>
      </c>
      <c r="J35" s="6">
        <v>25</v>
      </c>
      <c r="K35" s="92">
        <f t="shared" si="9"/>
        <v>0.41749999999999998</v>
      </c>
      <c r="L35" s="50">
        <f>I35*K35</f>
        <v>26.866125000000004</v>
      </c>
      <c r="M35" s="59">
        <f t="shared" si="36"/>
        <v>52.649999999999991</v>
      </c>
      <c r="N35" s="156">
        <v>1</v>
      </c>
      <c r="O35" s="6">
        <f t="shared" si="25"/>
        <v>52.649999999999991</v>
      </c>
      <c r="P35" s="156">
        <v>1</v>
      </c>
      <c r="Q35" s="92">
        <f t="shared" si="42"/>
        <v>1.67E-2</v>
      </c>
      <c r="R35" s="50">
        <f t="shared" si="26"/>
        <v>0.87925499999999979</v>
      </c>
      <c r="S35" s="50">
        <f>L35+R35</f>
        <v>27.745380000000004</v>
      </c>
      <c r="T35" s="61">
        <v>45.11</v>
      </c>
      <c r="U35" s="51">
        <f>S35*T35</f>
        <v>1251.5940918000001</v>
      </c>
    </row>
    <row r="36" spans="1:21" s="8" customFormat="1" ht="25.5" x14ac:dyDescent="0.2">
      <c r="A36" s="164"/>
      <c r="B36" s="158"/>
      <c r="C36" s="90" t="s">
        <v>227</v>
      </c>
      <c r="D36" s="90" t="s">
        <v>228</v>
      </c>
      <c r="E36" s="62" t="s">
        <v>230</v>
      </c>
      <c r="F36" s="6">
        <v>123</v>
      </c>
      <c r="G36" s="6">
        <f>0.5*F36</f>
        <v>61.5</v>
      </c>
      <c r="H36" s="48">
        <v>1</v>
      </c>
      <c r="I36" s="6">
        <f t="shared" si="2"/>
        <v>61.5</v>
      </c>
      <c r="J36" s="6">
        <v>60</v>
      </c>
      <c r="K36" s="106">
        <v>1</v>
      </c>
      <c r="L36" s="50">
        <f t="shared" ref="L36:L40" si="49">I36*K36</f>
        <v>61.5</v>
      </c>
      <c r="M36" s="59">
        <f t="shared" si="36"/>
        <v>61.5</v>
      </c>
      <c r="N36" s="48">
        <v>1</v>
      </c>
      <c r="O36" s="6">
        <f t="shared" si="25"/>
        <v>61.5</v>
      </c>
      <c r="P36" s="95">
        <v>1</v>
      </c>
      <c r="Q36" s="92">
        <f t="shared" si="42"/>
        <v>1.67E-2</v>
      </c>
      <c r="R36" s="50">
        <f t="shared" si="26"/>
        <v>1.02705</v>
      </c>
      <c r="S36" s="50">
        <f t="shared" ref="S36:S40" si="50">L36+R36</f>
        <v>62.527050000000003</v>
      </c>
      <c r="T36" s="61">
        <v>45.11</v>
      </c>
      <c r="U36" s="51">
        <f t="shared" ref="U36:U40" si="51">S36*T36</f>
        <v>2820.5952255000002</v>
      </c>
    </row>
    <row r="37" spans="1:21" s="8" customFormat="1" ht="25.5" x14ac:dyDescent="0.2">
      <c r="A37" s="164"/>
      <c r="B37" s="158"/>
      <c r="C37" s="90" t="s">
        <v>226</v>
      </c>
      <c r="D37" s="90" t="s">
        <v>81</v>
      </c>
      <c r="E37" s="94" t="s">
        <v>229</v>
      </c>
      <c r="F37" s="6">
        <v>61</v>
      </c>
      <c r="G37" s="6">
        <v>61</v>
      </c>
      <c r="H37" s="156">
        <v>1</v>
      </c>
      <c r="I37" s="6">
        <f t="shared" si="2"/>
        <v>61</v>
      </c>
      <c r="J37" s="6">
        <v>60</v>
      </c>
      <c r="K37" s="106">
        <v>1</v>
      </c>
      <c r="L37" s="50">
        <f t="shared" si="49"/>
        <v>61</v>
      </c>
      <c r="M37" s="156">
        <f t="shared" si="36"/>
        <v>0</v>
      </c>
      <c r="N37" s="156">
        <v>1</v>
      </c>
      <c r="O37" s="6">
        <f t="shared" ref="O37" si="52">M37*N37</f>
        <v>0</v>
      </c>
      <c r="P37" s="156">
        <v>1</v>
      </c>
      <c r="Q37" s="92">
        <f t="shared" ref="Q37" si="53">P37*V$4</f>
        <v>1.67E-2</v>
      </c>
      <c r="R37" s="50">
        <f t="shared" si="26"/>
        <v>0</v>
      </c>
      <c r="S37" s="50">
        <f t="shared" si="50"/>
        <v>61</v>
      </c>
      <c r="T37" s="61">
        <v>45.11</v>
      </c>
      <c r="U37" s="51">
        <f t="shared" ref="U37" si="54">S37*T37</f>
        <v>2751.71</v>
      </c>
    </row>
    <row r="38" spans="1:21" s="8" customFormat="1" ht="25.5" x14ac:dyDescent="0.2">
      <c r="A38" s="164"/>
      <c r="B38" s="158"/>
      <c r="C38" s="90" t="s">
        <v>232</v>
      </c>
      <c r="D38" s="90" t="s">
        <v>82</v>
      </c>
      <c r="E38" s="87" t="s">
        <v>235</v>
      </c>
      <c r="F38" s="6">
        <v>105</v>
      </c>
      <c r="G38" s="6">
        <f>F38*0.6</f>
        <v>63</v>
      </c>
      <c r="H38" s="48">
        <v>1</v>
      </c>
      <c r="I38" s="6">
        <f t="shared" si="2"/>
        <v>63</v>
      </c>
      <c r="J38" s="6">
        <v>60</v>
      </c>
      <c r="K38" s="106">
        <v>1</v>
      </c>
      <c r="L38" s="50">
        <f t="shared" si="49"/>
        <v>63</v>
      </c>
      <c r="M38" s="95">
        <f t="shared" si="36"/>
        <v>42</v>
      </c>
      <c r="N38" s="48">
        <v>1</v>
      </c>
      <c r="O38" s="6">
        <f t="shared" si="25"/>
        <v>42</v>
      </c>
      <c r="P38" s="95">
        <v>1</v>
      </c>
      <c r="Q38" s="92">
        <f t="shared" si="42"/>
        <v>1.67E-2</v>
      </c>
      <c r="R38" s="50">
        <f t="shared" si="26"/>
        <v>0.70140000000000002</v>
      </c>
      <c r="S38" s="50">
        <f t="shared" si="50"/>
        <v>63.7014</v>
      </c>
      <c r="T38" s="61">
        <v>45.11</v>
      </c>
      <c r="U38" s="51">
        <f t="shared" si="51"/>
        <v>2873.570154</v>
      </c>
    </row>
    <row r="39" spans="1:21" s="8" customFormat="1" ht="25.5" x14ac:dyDescent="0.2">
      <c r="A39" s="164"/>
      <c r="B39" s="158"/>
      <c r="C39" s="90" t="s">
        <v>231</v>
      </c>
      <c r="D39" s="90" t="s">
        <v>233</v>
      </c>
      <c r="E39" s="94" t="s">
        <v>234</v>
      </c>
      <c r="F39" s="6">
        <f>M38</f>
        <v>42</v>
      </c>
      <c r="G39" s="6">
        <v>42</v>
      </c>
      <c r="H39" s="156">
        <v>1</v>
      </c>
      <c r="I39" s="6">
        <f t="shared" ref="I39" si="55">G39*H39</f>
        <v>42</v>
      </c>
      <c r="J39" s="6">
        <v>60</v>
      </c>
      <c r="K39" s="106">
        <v>1</v>
      </c>
      <c r="L39" s="50">
        <f t="shared" ref="L39" si="56">I39*K39</f>
        <v>42</v>
      </c>
      <c r="M39" s="156">
        <f t="shared" ref="M39" si="57">F39-G39</f>
        <v>0</v>
      </c>
      <c r="N39" s="156">
        <v>1</v>
      </c>
      <c r="O39" s="6">
        <f t="shared" ref="O39" si="58">M39*N39</f>
        <v>0</v>
      </c>
      <c r="P39" s="156">
        <v>1</v>
      </c>
      <c r="Q39" s="92">
        <f t="shared" ref="Q39" si="59">P39*V$4</f>
        <v>1.67E-2</v>
      </c>
      <c r="R39" s="50">
        <f t="shared" ref="R39" si="60">O39*Q39</f>
        <v>0</v>
      </c>
      <c r="S39" s="50">
        <f t="shared" ref="S39" si="61">L39+R39</f>
        <v>42</v>
      </c>
      <c r="T39" s="61">
        <v>45.11</v>
      </c>
      <c r="U39" s="51">
        <f t="shared" ref="U39" si="62">S39*T39</f>
        <v>1894.62</v>
      </c>
    </row>
    <row r="40" spans="1:21" s="8" customFormat="1" x14ac:dyDescent="0.2">
      <c r="A40" s="164"/>
      <c r="B40" s="158"/>
      <c r="C40" s="90" t="s">
        <v>194</v>
      </c>
      <c r="D40" s="90" t="s">
        <v>162</v>
      </c>
      <c r="E40" s="72" t="s">
        <v>99</v>
      </c>
      <c r="F40" s="72">
        <v>105</v>
      </c>
      <c r="G40" s="72">
        <v>105</v>
      </c>
      <c r="H40" s="72">
        <v>1</v>
      </c>
      <c r="I40" s="6">
        <f t="shared" si="2"/>
        <v>105</v>
      </c>
      <c r="J40" s="72">
        <v>60</v>
      </c>
      <c r="K40" s="139">
        <v>1</v>
      </c>
      <c r="L40" s="50">
        <f t="shared" si="49"/>
        <v>105</v>
      </c>
      <c r="M40" s="95">
        <f t="shared" si="36"/>
        <v>0</v>
      </c>
      <c r="N40" s="72">
        <v>1</v>
      </c>
      <c r="O40" s="6">
        <f t="shared" si="25"/>
        <v>0</v>
      </c>
      <c r="P40" s="95">
        <v>1</v>
      </c>
      <c r="Q40" s="92">
        <f t="shared" si="42"/>
        <v>1.67E-2</v>
      </c>
      <c r="R40" s="50">
        <f t="shared" si="26"/>
        <v>0</v>
      </c>
      <c r="S40" s="50">
        <f t="shared" si="50"/>
        <v>105</v>
      </c>
      <c r="T40" s="61">
        <v>45.11</v>
      </c>
      <c r="U40" s="51">
        <f t="shared" si="51"/>
        <v>4736.55</v>
      </c>
    </row>
    <row r="41" spans="1:21" s="8" customFormat="1" ht="25.5" x14ac:dyDescent="0.25">
      <c r="A41" s="164"/>
      <c r="B41" s="158"/>
      <c r="C41" s="52" t="s">
        <v>242</v>
      </c>
      <c r="D41" s="52" t="s">
        <v>241</v>
      </c>
      <c r="E41" s="62" t="s">
        <v>243</v>
      </c>
      <c r="F41" s="6">
        <v>286</v>
      </c>
      <c r="G41" s="6">
        <v>286</v>
      </c>
      <c r="H41" s="48">
        <v>1</v>
      </c>
      <c r="I41" s="6">
        <f t="shared" si="2"/>
        <v>286</v>
      </c>
      <c r="J41" s="6">
        <v>1</v>
      </c>
      <c r="K41" s="92">
        <f t="shared" si="9"/>
        <v>1.67E-2</v>
      </c>
      <c r="L41" s="50">
        <f t="shared" si="3"/>
        <v>4.7762000000000002</v>
      </c>
      <c r="M41" s="95">
        <f t="shared" si="36"/>
        <v>0</v>
      </c>
      <c r="N41" s="48">
        <v>1</v>
      </c>
      <c r="O41" s="6">
        <f t="shared" si="25"/>
        <v>0</v>
      </c>
      <c r="P41" s="95">
        <v>1</v>
      </c>
      <c r="Q41" s="92">
        <f t="shared" si="42"/>
        <v>1.67E-2</v>
      </c>
      <c r="R41" s="50">
        <f t="shared" si="26"/>
        <v>0</v>
      </c>
      <c r="S41" s="50">
        <f t="shared" ref="S41:S51" si="63">L41+R41</f>
        <v>4.7762000000000002</v>
      </c>
      <c r="T41" s="61">
        <v>45.11</v>
      </c>
      <c r="U41" s="51">
        <f t="shared" si="48"/>
        <v>215.45438200000001</v>
      </c>
    </row>
    <row r="42" spans="1:21" s="8" customFormat="1" x14ac:dyDescent="0.25">
      <c r="A42" s="164"/>
      <c r="B42" s="158"/>
      <c r="C42" s="52" t="s">
        <v>236</v>
      </c>
      <c r="D42" s="52" t="s">
        <v>238</v>
      </c>
      <c r="E42" s="94" t="s">
        <v>240</v>
      </c>
      <c r="F42" s="6">
        <v>286</v>
      </c>
      <c r="G42" s="6">
        <v>286</v>
      </c>
      <c r="H42" s="156">
        <v>1</v>
      </c>
      <c r="I42" s="6">
        <f t="shared" ref="I42" si="64">G42*H42</f>
        <v>286</v>
      </c>
      <c r="J42" s="6">
        <v>20</v>
      </c>
      <c r="K42" s="1">
        <f t="shared" si="9"/>
        <v>0.33399999999999996</v>
      </c>
      <c r="L42" s="50">
        <f t="shared" si="3"/>
        <v>95.523999999999987</v>
      </c>
      <c r="M42" s="156">
        <f t="shared" ref="M42" si="65">F42-G42</f>
        <v>0</v>
      </c>
      <c r="N42" s="156">
        <v>1</v>
      </c>
      <c r="O42" s="6">
        <f t="shared" ref="O42" si="66">M42*N42</f>
        <v>0</v>
      </c>
      <c r="P42" s="156">
        <v>1</v>
      </c>
      <c r="Q42" s="92">
        <f t="shared" ref="Q42" si="67">P42*V$4</f>
        <v>1.67E-2</v>
      </c>
      <c r="R42" s="50">
        <f t="shared" ref="R42" si="68">O42*Q42</f>
        <v>0</v>
      </c>
      <c r="S42" s="50">
        <f t="shared" ref="S42" si="69">L42+R42</f>
        <v>95.523999999999987</v>
      </c>
      <c r="T42" s="61">
        <v>45.11</v>
      </c>
      <c r="U42" s="51">
        <f t="shared" si="48"/>
        <v>4309.0876399999997</v>
      </c>
    </row>
    <row r="43" spans="1:21" s="8" customFormat="1" x14ac:dyDescent="0.25">
      <c r="A43" s="164"/>
      <c r="B43" s="158"/>
      <c r="C43" s="52" t="s">
        <v>237</v>
      </c>
      <c r="D43" s="52" t="s">
        <v>239</v>
      </c>
      <c r="E43" s="94" t="s">
        <v>94</v>
      </c>
      <c r="F43" s="6">
        <v>286</v>
      </c>
      <c r="G43" s="6">
        <v>286</v>
      </c>
      <c r="H43" s="156">
        <v>1</v>
      </c>
      <c r="I43" s="6">
        <f t="shared" ref="I43" si="70">G43*H43</f>
        <v>286</v>
      </c>
      <c r="J43" s="6">
        <v>20</v>
      </c>
      <c r="K43" s="1">
        <f t="shared" ref="K43" si="71">V$4*J43</f>
        <v>0.33399999999999996</v>
      </c>
      <c r="L43" s="50">
        <f t="shared" ref="L43" si="72">I43*K43</f>
        <v>95.523999999999987</v>
      </c>
      <c r="M43" s="156">
        <f t="shared" ref="M43" si="73">F43-G43</f>
        <v>0</v>
      </c>
      <c r="N43" s="156">
        <v>1</v>
      </c>
      <c r="O43" s="6">
        <f t="shared" ref="O43" si="74">M43*N43</f>
        <v>0</v>
      </c>
      <c r="P43" s="156">
        <v>1</v>
      </c>
      <c r="Q43" s="92">
        <f t="shared" ref="Q43" si="75">P43*V$4</f>
        <v>1.67E-2</v>
      </c>
      <c r="R43" s="50">
        <f t="shared" ref="R43" si="76">O43*Q43</f>
        <v>0</v>
      </c>
      <c r="S43" s="50">
        <f t="shared" ref="S43" si="77">L43+R43</f>
        <v>95.523999999999987</v>
      </c>
      <c r="T43" s="61">
        <v>45.11</v>
      </c>
      <c r="U43" s="51">
        <f t="shared" si="48"/>
        <v>4309.0876399999997</v>
      </c>
    </row>
    <row r="44" spans="1:21" s="8" customFormat="1" x14ac:dyDescent="0.25">
      <c r="A44" s="164"/>
      <c r="B44" s="158"/>
      <c r="C44" s="52" t="s">
        <v>78</v>
      </c>
      <c r="D44" s="52" t="s">
        <v>172</v>
      </c>
      <c r="E44" s="62" t="s">
        <v>79</v>
      </c>
      <c r="F44" s="6">
        <v>286</v>
      </c>
      <c r="G44" s="6">
        <v>286</v>
      </c>
      <c r="H44" s="48">
        <v>1</v>
      </c>
      <c r="I44" s="6">
        <f t="shared" si="2"/>
        <v>286</v>
      </c>
      <c r="J44" s="6">
        <v>5</v>
      </c>
      <c r="K44" s="92">
        <f t="shared" si="9"/>
        <v>8.3499999999999991E-2</v>
      </c>
      <c r="L44" s="50">
        <f t="shared" ref="L44:L45" si="78">I44*K44</f>
        <v>23.880999999999997</v>
      </c>
      <c r="M44" s="95">
        <f>F44-G44</f>
        <v>0</v>
      </c>
      <c r="N44" s="48">
        <v>1</v>
      </c>
      <c r="O44" s="6">
        <f t="shared" si="25"/>
        <v>0</v>
      </c>
      <c r="P44" s="95">
        <v>1</v>
      </c>
      <c r="Q44" s="92">
        <f t="shared" si="42"/>
        <v>1.67E-2</v>
      </c>
      <c r="R44" s="50">
        <f t="shared" si="26"/>
        <v>0</v>
      </c>
      <c r="S44" s="50">
        <f t="shared" ref="S44:S45" si="79">L44+R44</f>
        <v>23.880999999999997</v>
      </c>
      <c r="T44" s="61">
        <v>45.11</v>
      </c>
      <c r="U44" s="51">
        <f t="shared" ref="U44:U45" si="80">S44*T44</f>
        <v>1077.2719099999999</v>
      </c>
    </row>
    <row r="45" spans="1:21" s="8" customFormat="1" x14ac:dyDescent="0.25">
      <c r="A45" s="164"/>
      <c r="B45" s="158"/>
      <c r="C45" s="52" t="s">
        <v>80</v>
      </c>
      <c r="D45" s="52" t="s">
        <v>173</v>
      </c>
      <c r="E45" s="62" t="s">
        <v>81</v>
      </c>
      <c r="F45" s="6">
        <v>286</v>
      </c>
      <c r="G45" s="6">
        <v>286</v>
      </c>
      <c r="H45" s="48">
        <v>1</v>
      </c>
      <c r="I45" s="6">
        <f t="shared" si="2"/>
        <v>286</v>
      </c>
      <c r="J45" s="6">
        <v>5</v>
      </c>
      <c r="K45" s="92">
        <f t="shared" si="9"/>
        <v>8.3499999999999991E-2</v>
      </c>
      <c r="L45" s="50">
        <f t="shared" si="78"/>
        <v>23.880999999999997</v>
      </c>
      <c r="M45" s="95">
        <f t="shared" si="36"/>
        <v>0</v>
      </c>
      <c r="N45" s="48">
        <v>1</v>
      </c>
      <c r="O45" s="6">
        <f t="shared" si="25"/>
        <v>0</v>
      </c>
      <c r="P45" s="95">
        <v>1</v>
      </c>
      <c r="Q45" s="92">
        <f t="shared" si="42"/>
        <v>1.67E-2</v>
      </c>
      <c r="R45" s="50">
        <f t="shared" si="26"/>
        <v>0</v>
      </c>
      <c r="S45" s="50">
        <f t="shared" si="79"/>
        <v>23.880999999999997</v>
      </c>
      <c r="T45" s="61">
        <v>45.11</v>
      </c>
      <c r="U45" s="51">
        <f t="shared" si="80"/>
        <v>1077.2719099999999</v>
      </c>
    </row>
    <row r="46" spans="1:21" s="8" customFormat="1" x14ac:dyDescent="0.25">
      <c r="A46" s="164"/>
      <c r="B46" s="159"/>
      <c r="C46" s="52" t="s">
        <v>100</v>
      </c>
      <c r="D46" s="52" t="s">
        <v>161</v>
      </c>
      <c r="E46" s="62" t="s">
        <v>82</v>
      </c>
      <c r="F46" s="6">
        <v>286</v>
      </c>
      <c r="G46" s="6">
        <v>286</v>
      </c>
      <c r="H46" s="48">
        <v>1</v>
      </c>
      <c r="I46" s="6">
        <f t="shared" si="2"/>
        <v>286</v>
      </c>
      <c r="J46" s="6">
        <v>30</v>
      </c>
      <c r="K46" s="138">
        <f t="shared" si="9"/>
        <v>0.501</v>
      </c>
      <c r="L46" s="50">
        <f>I46*K46</f>
        <v>143.286</v>
      </c>
      <c r="M46" s="95">
        <f t="shared" si="36"/>
        <v>0</v>
      </c>
      <c r="N46" s="48">
        <v>1</v>
      </c>
      <c r="O46" s="6">
        <f t="shared" si="25"/>
        <v>0</v>
      </c>
      <c r="P46" s="95">
        <v>1</v>
      </c>
      <c r="Q46" s="92">
        <f t="shared" si="42"/>
        <v>1.67E-2</v>
      </c>
      <c r="R46" s="50">
        <f t="shared" si="26"/>
        <v>0</v>
      </c>
      <c r="S46" s="50">
        <f>L46+R46</f>
        <v>143.286</v>
      </c>
      <c r="T46" s="61">
        <v>45.11</v>
      </c>
      <c r="U46" s="51">
        <f>S46*T46</f>
        <v>6463.6314599999996</v>
      </c>
    </row>
    <row r="47" spans="1:21" s="8" customFormat="1" ht="15" customHeight="1" x14ac:dyDescent="0.2">
      <c r="A47" s="164"/>
      <c r="B47" s="166" t="s">
        <v>148</v>
      </c>
      <c r="C47" s="90" t="s">
        <v>117</v>
      </c>
      <c r="D47" s="90" t="s">
        <v>160</v>
      </c>
      <c r="E47" s="72" t="s">
        <v>77</v>
      </c>
      <c r="F47" s="6">
        <v>286</v>
      </c>
      <c r="G47" s="6">
        <v>286</v>
      </c>
      <c r="H47" s="72">
        <v>1</v>
      </c>
      <c r="I47" s="6">
        <f t="shared" si="2"/>
        <v>286</v>
      </c>
      <c r="J47" s="72"/>
      <c r="K47" s="139">
        <v>2</v>
      </c>
      <c r="L47" s="72">
        <f t="shared" ref="L47" si="81">I47*K47</f>
        <v>572</v>
      </c>
      <c r="M47" s="95">
        <f t="shared" si="36"/>
        <v>0</v>
      </c>
      <c r="N47" s="72">
        <v>1</v>
      </c>
      <c r="O47" s="6">
        <f t="shared" si="25"/>
        <v>0</v>
      </c>
      <c r="P47" s="95">
        <v>1</v>
      </c>
      <c r="Q47" s="92">
        <f t="shared" si="42"/>
        <v>1.67E-2</v>
      </c>
      <c r="R47" s="50">
        <f t="shared" si="26"/>
        <v>0</v>
      </c>
      <c r="S47" s="72">
        <f t="shared" ref="S47" si="82">L47+R47</f>
        <v>572</v>
      </c>
      <c r="T47" s="80">
        <v>46.511000000000003</v>
      </c>
      <c r="U47" s="51">
        <f>S47*T47</f>
        <v>26604.292000000001</v>
      </c>
    </row>
    <row r="48" spans="1:21" ht="25.5" x14ac:dyDescent="0.25">
      <c r="A48" s="164"/>
      <c r="B48" s="167"/>
      <c r="C48" s="52" t="s">
        <v>137</v>
      </c>
      <c r="D48" s="52" t="s">
        <v>177</v>
      </c>
      <c r="E48" s="62" t="s">
        <v>86</v>
      </c>
      <c r="F48" s="6">
        <v>286</v>
      </c>
      <c r="G48" s="6">
        <v>286</v>
      </c>
      <c r="H48" s="48">
        <v>1</v>
      </c>
      <c r="I48" s="6">
        <f t="shared" si="2"/>
        <v>286</v>
      </c>
      <c r="J48" s="6">
        <v>60</v>
      </c>
      <c r="K48" s="138">
        <f t="shared" si="9"/>
        <v>1.002</v>
      </c>
      <c r="L48" s="50">
        <f t="shared" si="3"/>
        <v>286.572</v>
      </c>
      <c r="M48" s="95">
        <f t="shared" si="36"/>
        <v>0</v>
      </c>
      <c r="N48" s="48">
        <v>1</v>
      </c>
      <c r="O48" s="6">
        <f t="shared" si="25"/>
        <v>0</v>
      </c>
      <c r="P48" s="95">
        <v>1</v>
      </c>
      <c r="Q48" s="92">
        <f t="shared" si="42"/>
        <v>1.67E-2</v>
      </c>
      <c r="R48" s="50">
        <f t="shared" si="26"/>
        <v>0</v>
      </c>
      <c r="S48" s="50">
        <f t="shared" si="63"/>
        <v>286.572</v>
      </c>
      <c r="T48" s="61">
        <v>46.51</v>
      </c>
      <c r="U48" s="51">
        <f t="shared" si="48"/>
        <v>13328.46372</v>
      </c>
    </row>
    <row r="49" spans="1:23" ht="15.75" customHeight="1" x14ac:dyDescent="0.25">
      <c r="A49" s="163" t="s">
        <v>17</v>
      </c>
      <c r="B49" s="166" t="s">
        <v>23</v>
      </c>
      <c r="C49" s="52" t="s">
        <v>218</v>
      </c>
      <c r="D49" s="52" t="s">
        <v>217</v>
      </c>
      <c r="E49" s="89" t="s">
        <v>122</v>
      </c>
      <c r="F49" s="6">
        <v>938</v>
      </c>
      <c r="G49" s="6">
        <v>750</v>
      </c>
      <c r="H49" s="88">
        <v>1</v>
      </c>
      <c r="I49" s="6">
        <f t="shared" si="2"/>
        <v>750</v>
      </c>
      <c r="J49" s="6">
        <v>2</v>
      </c>
      <c r="K49" s="92">
        <f t="shared" si="9"/>
        <v>3.3399999999999999E-2</v>
      </c>
      <c r="L49" s="50">
        <f t="shared" si="3"/>
        <v>25.05</v>
      </c>
      <c r="M49" s="6">
        <f t="shared" si="36"/>
        <v>188</v>
      </c>
      <c r="N49" s="88">
        <v>1</v>
      </c>
      <c r="O49" s="6">
        <f t="shared" si="25"/>
        <v>188</v>
      </c>
      <c r="P49" s="6">
        <v>1</v>
      </c>
      <c r="Q49" s="92">
        <f t="shared" si="42"/>
        <v>1.67E-2</v>
      </c>
      <c r="R49" s="50">
        <f t="shared" si="26"/>
        <v>3.1395999999999997</v>
      </c>
      <c r="S49" s="50">
        <f>L49+R49</f>
        <v>28.189599999999999</v>
      </c>
      <c r="T49" s="61">
        <v>45.11</v>
      </c>
      <c r="U49" s="51">
        <f t="shared" si="48"/>
        <v>1271.6328559999999</v>
      </c>
    </row>
    <row r="50" spans="1:23" ht="12.75" customHeight="1" x14ac:dyDescent="0.25">
      <c r="A50" s="164"/>
      <c r="B50" s="167"/>
      <c r="C50" s="52" t="s">
        <v>89</v>
      </c>
      <c r="D50" s="52" t="s">
        <v>169</v>
      </c>
      <c r="E50" s="87" t="s">
        <v>104</v>
      </c>
      <c r="F50" s="6">
        <v>938</v>
      </c>
      <c r="G50" s="6">
        <v>750</v>
      </c>
      <c r="H50" s="86">
        <v>1</v>
      </c>
      <c r="I50" s="6">
        <f t="shared" si="2"/>
        <v>750</v>
      </c>
      <c r="J50" s="6">
        <v>5</v>
      </c>
      <c r="K50" s="92">
        <f t="shared" si="9"/>
        <v>8.3499999999999991E-2</v>
      </c>
      <c r="L50" s="50">
        <f t="shared" si="3"/>
        <v>62.624999999999993</v>
      </c>
      <c r="M50" s="6">
        <f t="shared" si="36"/>
        <v>188</v>
      </c>
      <c r="N50" s="86">
        <v>1</v>
      </c>
      <c r="O50" s="6">
        <f t="shared" si="25"/>
        <v>188</v>
      </c>
      <c r="P50" s="6">
        <v>1</v>
      </c>
      <c r="Q50" s="92">
        <f t="shared" si="42"/>
        <v>1.67E-2</v>
      </c>
      <c r="R50" s="50">
        <f t="shared" si="26"/>
        <v>3.1395999999999997</v>
      </c>
      <c r="S50" s="50">
        <f>L50+R50</f>
        <v>65.764599999999987</v>
      </c>
      <c r="T50" s="61">
        <v>45.11</v>
      </c>
      <c r="U50" s="51">
        <f t="shared" si="48"/>
        <v>2966.6411059999996</v>
      </c>
    </row>
    <row r="51" spans="1:23" x14ac:dyDescent="0.2">
      <c r="A51" s="164"/>
      <c r="B51" s="167"/>
      <c r="C51" s="90" t="s">
        <v>90</v>
      </c>
      <c r="D51" s="90" t="s">
        <v>170</v>
      </c>
      <c r="E51" s="62" t="s">
        <v>105</v>
      </c>
      <c r="F51" s="6">
        <v>938</v>
      </c>
      <c r="G51" s="6">
        <v>750</v>
      </c>
      <c r="H51" s="48">
        <v>1</v>
      </c>
      <c r="I51" s="6">
        <f t="shared" si="2"/>
        <v>750</v>
      </c>
      <c r="J51" s="6">
        <v>20</v>
      </c>
      <c r="K51" s="1">
        <f t="shared" si="9"/>
        <v>0.33399999999999996</v>
      </c>
      <c r="L51" s="50">
        <f t="shared" si="3"/>
        <v>250.49999999999997</v>
      </c>
      <c r="M51" s="6">
        <f t="shared" si="36"/>
        <v>188</v>
      </c>
      <c r="N51" s="48">
        <v>1</v>
      </c>
      <c r="O51" s="6">
        <f t="shared" si="25"/>
        <v>188</v>
      </c>
      <c r="P51" s="6">
        <v>1</v>
      </c>
      <c r="Q51" s="92">
        <f>P51*V$4</f>
        <v>1.67E-2</v>
      </c>
      <c r="R51" s="50">
        <f t="shared" si="26"/>
        <v>3.1395999999999997</v>
      </c>
      <c r="S51" s="50">
        <f t="shared" si="63"/>
        <v>253.63959999999997</v>
      </c>
      <c r="T51" s="61">
        <v>45.11</v>
      </c>
      <c r="U51" s="51">
        <f t="shared" si="48"/>
        <v>11441.682355999999</v>
      </c>
    </row>
    <row r="52" spans="1:23" x14ac:dyDescent="0.25">
      <c r="A52" s="164"/>
      <c r="B52" s="167"/>
      <c r="C52" s="52" t="s">
        <v>91</v>
      </c>
      <c r="D52" s="52" t="s">
        <v>171</v>
      </c>
      <c r="E52" s="62" t="s">
        <v>106</v>
      </c>
      <c r="F52" s="6">
        <v>750</v>
      </c>
      <c r="G52" s="6">
        <v>750</v>
      </c>
      <c r="H52" s="48">
        <v>1</v>
      </c>
      <c r="I52" s="6">
        <f t="shared" si="2"/>
        <v>750</v>
      </c>
      <c r="J52" s="6">
        <v>5</v>
      </c>
      <c r="K52" s="92">
        <f t="shared" si="9"/>
        <v>8.3499999999999991E-2</v>
      </c>
      <c r="L52" s="50">
        <f>I52*K52</f>
        <v>62.624999999999993</v>
      </c>
      <c r="M52" s="6">
        <v>0</v>
      </c>
      <c r="N52" s="48">
        <v>1</v>
      </c>
      <c r="O52" s="6">
        <f t="shared" si="25"/>
        <v>0</v>
      </c>
      <c r="P52" s="6">
        <v>1</v>
      </c>
      <c r="Q52" s="92">
        <f>P52*V$4</f>
        <v>1.67E-2</v>
      </c>
      <c r="R52" s="50">
        <f t="shared" si="26"/>
        <v>0</v>
      </c>
      <c r="S52" s="50">
        <f>L52+R52</f>
        <v>62.624999999999993</v>
      </c>
      <c r="T52" s="61">
        <v>45.11</v>
      </c>
      <c r="U52" s="51">
        <f>S52*T52</f>
        <v>2825.0137499999996</v>
      </c>
    </row>
    <row r="53" spans="1:23" x14ac:dyDescent="0.25">
      <c r="A53" s="164"/>
      <c r="B53" s="167"/>
      <c r="C53" s="52" t="s">
        <v>92</v>
      </c>
      <c r="D53" s="52" t="s">
        <v>174</v>
      </c>
      <c r="E53" s="62" t="s">
        <v>112</v>
      </c>
      <c r="F53" s="6">
        <v>750</v>
      </c>
      <c r="G53" s="6">
        <v>750</v>
      </c>
      <c r="H53" s="48">
        <v>1</v>
      </c>
      <c r="I53" s="6">
        <f t="shared" si="2"/>
        <v>750</v>
      </c>
      <c r="J53" s="6">
        <v>5</v>
      </c>
      <c r="K53" s="92">
        <f t="shared" si="9"/>
        <v>8.3499999999999991E-2</v>
      </c>
      <c r="L53" s="50">
        <f t="shared" ref="L53:L55" si="83">I53*K53</f>
        <v>62.624999999999993</v>
      </c>
      <c r="M53" s="6">
        <v>0</v>
      </c>
      <c r="N53" s="48">
        <v>1</v>
      </c>
      <c r="O53" s="6">
        <f t="shared" si="25"/>
        <v>0</v>
      </c>
      <c r="P53" s="6">
        <v>1</v>
      </c>
      <c r="Q53" s="92">
        <f t="shared" ref="Q53:Q61" si="84">P53*V$4</f>
        <v>1.67E-2</v>
      </c>
      <c r="R53" s="50">
        <f t="shared" si="26"/>
        <v>0</v>
      </c>
      <c r="S53" s="50">
        <f t="shared" ref="S53:S57" si="85">L53+R53</f>
        <v>62.624999999999993</v>
      </c>
      <c r="T53" s="61">
        <v>45.11</v>
      </c>
      <c r="U53" s="51">
        <v>1229.375</v>
      </c>
    </row>
    <row r="54" spans="1:23" x14ac:dyDescent="0.25">
      <c r="A54" s="164"/>
      <c r="B54" s="168"/>
      <c r="C54" s="52" t="s">
        <v>191</v>
      </c>
      <c r="D54" s="52" t="s">
        <v>165</v>
      </c>
      <c r="E54" s="94" t="s">
        <v>138</v>
      </c>
      <c r="F54" s="6">
        <v>938</v>
      </c>
      <c r="G54" s="6">
        <v>750</v>
      </c>
      <c r="H54" s="93">
        <v>1</v>
      </c>
      <c r="I54" s="6">
        <f t="shared" si="2"/>
        <v>750</v>
      </c>
      <c r="J54" s="6">
        <v>5</v>
      </c>
      <c r="K54" s="92">
        <f t="shared" si="9"/>
        <v>8.3499999999999991E-2</v>
      </c>
      <c r="L54" s="50">
        <f t="shared" si="83"/>
        <v>62.624999999999993</v>
      </c>
      <c r="M54" s="6">
        <v>0</v>
      </c>
      <c r="N54" s="48">
        <v>1</v>
      </c>
      <c r="O54" s="6">
        <f t="shared" si="25"/>
        <v>0</v>
      </c>
      <c r="P54" s="6">
        <v>1</v>
      </c>
      <c r="Q54" s="92">
        <f t="shared" si="84"/>
        <v>1.67E-2</v>
      </c>
      <c r="R54" s="50">
        <f t="shared" si="26"/>
        <v>0</v>
      </c>
      <c r="S54" s="50">
        <f t="shared" si="85"/>
        <v>62.624999999999993</v>
      </c>
      <c r="T54" s="61">
        <v>45.11</v>
      </c>
      <c r="U54" s="51">
        <v>1229.375</v>
      </c>
    </row>
    <row r="55" spans="1:23" ht="25.5" customHeight="1" x14ac:dyDescent="0.25">
      <c r="A55" s="164"/>
      <c r="B55" s="166" t="s">
        <v>150</v>
      </c>
      <c r="C55" s="52" t="s">
        <v>184</v>
      </c>
      <c r="D55" s="52" t="s">
        <v>244</v>
      </c>
      <c r="E55" s="94"/>
      <c r="F55" s="6">
        <v>9</v>
      </c>
      <c r="G55" s="6">
        <v>9</v>
      </c>
      <c r="H55" s="134">
        <v>1</v>
      </c>
      <c r="I55" s="6">
        <f t="shared" ref="I55" si="86">G55*H55</f>
        <v>9</v>
      </c>
      <c r="J55" s="6">
        <v>90</v>
      </c>
      <c r="K55" s="106">
        <f t="shared" si="9"/>
        <v>1.5029999999999999</v>
      </c>
      <c r="L55" s="50">
        <f t="shared" si="83"/>
        <v>13.526999999999999</v>
      </c>
      <c r="M55" s="134">
        <f t="shared" ref="M55" si="87">F55-G55</f>
        <v>0</v>
      </c>
      <c r="N55" s="134">
        <v>1</v>
      </c>
      <c r="O55" s="6">
        <f t="shared" ref="O55" si="88">M55*N55</f>
        <v>0</v>
      </c>
      <c r="P55" s="134">
        <v>1</v>
      </c>
      <c r="Q55" s="92">
        <f t="shared" si="84"/>
        <v>1.67E-2</v>
      </c>
      <c r="R55" s="50">
        <f t="shared" ref="R55" si="89">O55*Q55</f>
        <v>0</v>
      </c>
      <c r="S55" s="50">
        <f t="shared" si="85"/>
        <v>13.526999999999999</v>
      </c>
      <c r="T55" s="61">
        <v>29.33</v>
      </c>
      <c r="U55" s="51">
        <f t="shared" ref="U55" si="90">S55*T55</f>
        <v>396.74690999999996</v>
      </c>
    </row>
    <row r="56" spans="1:23" ht="12.75" customHeight="1" x14ac:dyDescent="0.25">
      <c r="A56" s="164"/>
      <c r="B56" s="167"/>
      <c r="C56" s="52" t="s">
        <v>93</v>
      </c>
      <c r="D56" s="52" t="s">
        <v>175</v>
      </c>
      <c r="E56" s="62" t="s">
        <v>94</v>
      </c>
      <c r="F56" s="6">
        <v>750</v>
      </c>
      <c r="G56" s="6">
        <v>750</v>
      </c>
      <c r="H56" s="48">
        <v>1</v>
      </c>
      <c r="I56" s="6">
        <f t="shared" si="2"/>
        <v>750</v>
      </c>
      <c r="J56" s="6">
        <v>2</v>
      </c>
      <c r="K56" s="92">
        <f t="shared" si="9"/>
        <v>3.3399999999999999E-2</v>
      </c>
      <c r="L56" s="50">
        <f>I56*K56</f>
        <v>25.05</v>
      </c>
      <c r="M56" s="6">
        <v>0</v>
      </c>
      <c r="N56" s="48">
        <v>1</v>
      </c>
      <c r="O56" s="6">
        <f t="shared" si="25"/>
        <v>0</v>
      </c>
      <c r="P56" s="6">
        <v>1</v>
      </c>
      <c r="Q56" s="92">
        <f t="shared" si="84"/>
        <v>1.67E-2</v>
      </c>
      <c r="R56" s="50">
        <f t="shared" si="26"/>
        <v>0</v>
      </c>
      <c r="S56" s="50">
        <f t="shared" si="85"/>
        <v>25.05</v>
      </c>
      <c r="T56" s="61">
        <v>29.33</v>
      </c>
      <c r="U56" s="51">
        <v>1229.375</v>
      </c>
    </row>
    <row r="57" spans="1:23" ht="25.5" x14ac:dyDescent="0.25">
      <c r="A57" s="164"/>
      <c r="B57" s="167"/>
      <c r="C57" s="52" t="s">
        <v>247</v>
      </c>
      <c r="D57" s="52" t="s">
        <v>250</v>
      </c>
      <c r="E57" s="62" t="s">
        <v>25</v>
      </c>
      <c r="F57" s="6">
        <v>750</v>
      </c>
      <c r="G57" s="6">
        <v>750</v>
      </c>
      <c r="H57" s="48">
        <v>1</v>
      </c>
      <c r="I57" s="6">
        <f t="shared" si="2"/>
        <v>750</v>
      </c>
      <c r="J57" s="6">
        <v>30</v>
      </c>
      <c r="K57" s="138">
        <f t="shared" si="9"/>
        <v>0.501</v>
      </c>
      <c r="L57" s="50">
        <f t="shared" si="3"/>
        <v>375.75</v>
      </c>
      <c r="M57" s="6">
        <v>0</v>
      </c>
      <c r="N57" s="48">
        <v>1</v>
      </c>
      <c r="O57" s="6">
        <f t="shared" si="25"/>
        <v>0</v>
      </c>
      <c r="P57" s="6">
        <v>1</v>
      </c>
      <c r="Q57" s="92">
        <f t="shared" si="84"/>
        <v>1.67E-2</v>
      </c>
      <c r="R57" s="50">
        <f t="shared" si="26"/>
        <v>0</v>
      </c>
      <c r="S57" s="50">
        <f t="shared" si="85"/>
        <v>375.75</v>
      </c>
      <c r="T57" s="61">
        <v>29.33</v>
      </c>
      <c r="U57" s="51">
        <f t="shared" si="48"/>
        <v>11020.747499999999</v>
      </c>
    </row>
    <row r="58" spans="1:23" ht="25.5" x14ac:dyDescent="0.25">
      <c r="A58" s="164"/>
      <c r="B58" s="167"/>
      <c r="C58" s="52" t="s">
        <v>248</v>
      </c>
      <c r="D58" s="52" t="s">
        <v>249</v>
      </c>
      <c r="E58" s="94" t="s">
        <v>25</v>
      </c>
      <c r="F58" s="6">
        <v>750</v>
      </c>
      <c r="G58" s="6">
        <v>750</v>
      </c>
      <c r="H58" s="156">
        <v>1</v>
      </c>
      <c r="I58" s="6">
        <f t="shared" ref="I58" si="91">G58*H58</f>
        <v>750</v>
      </c>
      <c r="J58" s="6">
        <v>5</v>
      </c>
      <c r="K58" s="92">
        <f t="shared" si="9"/>
        <v>8.3499999999999991E-2</v>
      </c>
      <c r="L58" s="50">
        <f t="shared" si="3"/>
        <v>62.624999999999993</v>
      </c>
      <c r="M58" s="6">
        <v>0</v>
      </c>
      <c r="N58" s="156">
        <v>1</v>
      </c>
      <c r="O58" s="6">
        <f t="shared" ref="O58" si="92">M58*N58</f>
        <v>0</v>
      </c>
      <c r="P58" s="6">
        <v>1</v>
      </c>
      <c r="Q58" s="92">
        <f t="shared" ref="Q58" si="93">P58*V$4</f>
        <v>1.67E-2</v>
      </c>
      <c r="R58" s="50">
        <f t="shared" ref="R58" si="94">O58*Q58</f>
        <v>0</v>
      </c>
      <c r="S58" s="50">
        <f t="shared" ref="S58" si="95">L58+R58</f>
        <v>62.624999999999993</v>
      </c>
      <c r="T58" s="61">
        <v>29.33</v>
      </c>
      <c r="U58" s="51">
        <f t="shared" ref="U58" si="96">S58*T58</f>
        <v>1836.7912499999998</v>
      </c>
    </row>
    <row r="59" spans="1:23" x14ac:dyDescent="0.25">
      <c r="A59" s="164"/>
      <c r="B59" s="167"/>
      <c r="C59" s="52" t="s">
        <v>246</v>
      </c>
      <c r="D59" s="52" t="s">
        <v>245</v>
      </c>
      <c r="E59" s="94" t="s">
        <v>159</v>
      </c>
      <c r="F59" s="6">
        <v>750</v>
      </c>
      <c r="G59" s="6">
        <v>750</v>
      </c>
      <c r="H59" s="131">
        <v>1</v>
      </c>
      <c r="I59" s="6">
        <f t="shared" si="2"/>
        <v>750</v>
      </c>
      <c r="J59" s="6">
        <v>30</v>
      </c>
      <c r="K59" s="138">
        <f t="shared" si="9"/>
        <v>0.501</v>
      </c>
      <c r="L59" s="50">
        <f t="shared" si="3"/>
        <v>375.75</v>
      </c>
      <c r="M59" s="6">
        <v>0</v>
      </c>
      <c r="N59" s="131">
        <v>1</v>
      </c>
      <c r="O59" s="6">
        <f t="shared" si="25"/>
        <v>0</v>
      </c>
      <c r="P59" s="6">
        <v>1</v>
      </c>
      <c r="Q59" s="92">
        <f t="shared" si="84"/>
        <v>1.67E-2</v>
      </c>
      <c r="R59" s="50">
        <f t="shared" si="26"/>
        <v>0</v>
      </c>
      <c r="S59" s="50">
        <f t="shared" ref="S59" si="97">L59+R59</f>
        <v>375.75</v>
      </c>
      <c r="T59" s="61">
        <v>29.33</v>
      </c>
      <c r="U59" s="51">
        <f t="shared" ref="U59" si="98">S59*T59</f>
        <v>11020.747499999999</v>
      </c>
    </row>
    <row r="60" spans="1:23" x14ac:dyDescent="0.25">
      <c r="A60" s="164"/>
      <c r="B60" s="167"/>
      <c r="C60" s="52" t="s">
        <v>97</v>
      </c>
      <c r="D60" s="52" t="s">
        <v>209</v>
      </c>
      <c r="E60" s="77"/>
      <c r="F60" s="6">
        <v>938</v>
      </c>
      <c r="G60" s="6">
        <f>938*0.6</f>
        <v>562.79999999999995</v>
      </c>
      <c r="H60" s="76">
        <v>1</v>
      </c>
      <c r="I60" s="6">
        <f t="shared" si="2"/>
        <v>562.79999999999995</v>
      </c>
      <c r="J60" s="6"/>
      <c r="K60" s="92">
        <f>'website burden'!E36</f>
        <v>0.43419999999999997</v>
      </c>
      <c r="L60" s="50">
        <f t="shared" si="3"/>
        <v>244.36775999999998</v>
      </c>
      <c r="M60" s="6">
        <f>F60-G60</f>
        <v>375.20000000000005</v>
      </c>
      <c r="N60" s="76">
        <v>1</v>
      </c>
      <c r="O60" s="6">
        <f t="shared" si="25"/>
        <v>375.20000000000005</v>
      </c>
      <c r="P60" s="6">
        <v>1</v>
      </c>
      <c r="Q60" s="92">
        <f t="shared" si="84"/>
        <v>1.67E-2</v>
      </c>
      <c r="R60" s="50">
        <f t="shared" si="26"/>
        <v>6.2658400000000007</v>
      </c>
      <c r="S60" s="50">
        <f>L60+R60</f>
        <v>250.63359999999997</v>
      </c>
      <c r="T60" s="61">
        <v>29.33</v>
      </c>
      <c r="U60" s="51">
        <v>1229.375</v>
      </c>
    </row>
    <row r="61" spans="1:23" x14ac:dyDescent="0.25">
      <c r="A61" s="169"/>
      <c r="B61" s="168"/>
      <c r="C61" s="52" t="s">
        <v>26</v>
      </c>
      <c r="D61" s="52" t="s">
        <v>163</v>
      </c>
      <c r="E61" s="62" t="s">
        <v>84</v>
      </c>
      <c r="F61" s="6">
        <v>750</v>
      </c>
      <c r="G61" s="6">
        <v>750</v>
      </c>
      <c r="H61" s="48">
        <v>1</v>
      </c>
      <c r="I61" s="6">
        <f t="shared" si="2"/>
        <v>750</v>
      </c>
      <c r="J61" s="6">
        <v>30</v>
      </c>
      <c r="K61" s="138">
        <f t="shared" si="9"/>
        <v>0.501</v>
      </c>
      <c r="L61" s="50">
        <f>I61*K61</f>
        <v>375.75</v>
      </c>
      <c r="M61" s="6">
        <v>0</v>
      </c>
      <c r="N61" s="48">
        <v>1</v>
      </c>
      <c r="O61" s="6">
        <f t="shared" si="25"/>
        <v>0</v>
      </c>
      <c r="P61" s="6">
        <v>1</v>
      </c>
      <c r="Q61" s="92">
        <f t="shared" si="84"/>
        <v>1.67E-2</v>
      </c>
      <c r="R61" s="50">
        <f t="shared" si="26"/>
        <v>0</v>
      </c>
      <c r="S61" s="50">
        <f t="shared" ref="S61" si="99">L61+R61</f>
        <v>375.75</v>
      </c>
      <c r="T61" s="61">
        <v>29.33</v>
      </c>
      <c r="U61" s="51">
        <f t="shared" si="48"/>
        <v>11020.747499999999</v>
      </c>
    </row>
    <row r="62" spans="1:23" ht="27" customHeight="1" x14ac:dyDescent="0.25">
      <c r="A62" s="165" t="s">
        <v>27</v>
      </c>
      <c r="B62" s="165"/>
      <c r="C62" s="133"/>
      <c r="D62" s="133"/>
      <c r="E62" s="65"/>
      <c r="F62" s="53">
        <f>SUM(F21,F23,F24,F49,F55)</f>
        <v>1336</v>
      </c>
      <c r="G62" s="63">
        <f>SUM(G22,G23,G25,G51,G55)</f>
        <v>1098</v>
      </c>
      <c r="H62" s="64">
        <f>I62/G62</f>
        <v>13.329052823315118</v>
      </c>
      <c r="I62" s="53">
        <f>SUM(I19:I61)</f>
        <v>14635.3</v>
      </c>
      <c r="J62" s="53"/>
      <c r="K62" s="96">
        <f>L62/I62</f>
        <v>0.3577099751969553</v>
      </c>
      <c r="L62" s="56">
        <f>SUM(L19:L61)</f>
        <v>5235.1927999999998</v>
      </c>
      <c r="M62" s="63">
        <f>SUM(M22,M23,M25,M51,M55)</f>
        <v>238</v>
      </c>
      <c r="N62" s="64">
        <f>O62/M62</f>
        <v>6.1962184873949582</v>
      </c>
      <c r="O62" s="53">
        <f>SUM(O19:O61)</f>
        <v>1474.7</v>
      </c>
      <c r="P62" s="53"/>
      <c r="Q62" s="55">
        <f>R62/O62</f>
        <v>2.6308733979792498E-2</v>
      </c>
      <c r="R62" s="56">
        <f>SUM(R19:R61)</f>
        <v>38.797489999999996</v>
      </c>
      <c r="S62" s="64">
        <f>SUM(S19:S61)</f>
        <v>5273.9902900000006</v>
      </c>
      <c r="T62" s="78"/>
      <c r="U62" s="79">
        <f>SUM(U19:U61)</f>
        <v>169393.0386039</v>
      </c>
      <c r="V62" s="145"/>
      <c r="W62" s="145"/>
    </row>
    <row r="63" spans="1:23" x14ac:dyDescent="0.25">
      <c r="A63" s="66"/>
      <c r="B63" s="67" t="s">
        <v>0</v>
      </c>
      <c r="C63" s="49"/>
      <c r="D63" s="49"/>
      <c r="E63" s="67"/>
      <c r="F63" s="68">
        <f>F18+F62</f>
        <v>13068</v>
      </c>
      <c r="G63" s="68">
        <f>G18+G62</f>
        <v>9899.25</v>
      </c>
      <c r="H63" s="69">
        <f>I63/G63</f>
        <v>9.2720105058464029</v>
      </c>
      <c r="I63" s="68">
        <f>I18+I62</f>
        <v>91785.950000000012</v>
      </c>
      <c r="J63" s="68"/>
      <c r="K63" s="97">
        <f>L63/I63</f>
        <v>0.22563317501207972</v>
      </c>
      <c r="L63" s="68">
        <f>L18+L62</f>
        <v>20709.955320000001</v>
      </c>
      <c r="M63" s="68">
        <f>M18+M62</f>
        <v>3168.75</v>
      </c>
      <c r="N63" s="69">
        <f>O63/M63</f>
        <v>8.3866824457593694</v>
      </c>
      <c r="O63" s="68">
        <f>O18+O62</f>
        <v>26575.3</v>
      </c>
      <c r="P63" s="68"/>
      <c r="Q63" s="70">
        <f>R63/O63</f>
        <v>1.1412115761628277E-2</v>
      </c>
      <c r="R63" s="68">
        <f>R18+R62</f>
        <v>303.28039999999993</v>
      </c>
      <c r="S63" s="68">
        <f>S18+S62</f>
        <v>21013.235720000001</v>
      </c>
      <c r="T63" s="72"/>
      <c r="U63" s="81">
        <f>SUM(U18, U62)</f>
        <v>595454.41239399998</v>
      </c>
      <c r="V63" s="145">
        <f>0.33*U63</f>
        <v>196499.95609002002</v>
      </c>
      <c r="W63" s="146"/>
    </row>
    <row r="64" spans="1:23" ht="13.5" thickBot="1" x14ac:dyDescent="0.3">
      <c r="B64" s="9"/>
      <c r="C64" s="105"/>
      <c r="D64" s="105"/>
      <c r="S64" s="108"/>
      <c r="V64" s="145">
        <f>SUM(U63:V63)</f>
        <v>791954.36848402</v>
      </c>
    </row>
    <row r="65" spans="1:21" ht="15" x14ac:dyDescent="0.25">
      <c r="A65" s="15" t="s">
        <v>28</v>
      </c>
      <c r="B65" s="11"/>
      <c r="C65" s="39"/>
      <c r="D65" s="39"/>
      <c r="E65" s="2"/>
      <c r="F65" s="12"/>
      <c r="G65" s="109"/>
      <c r="H65" s="110"/>
      <c r="I65" s="111" t="s">
        <v>153</v>
      </c>
      <c r="J65" s="110"/>
      <c r="K65" s="112">
        <f>SUM(I63,O63)</f>
        <v>118361.25000000001</v>
      </c>
      <c r="L65" s="113"/>
      <c r="M65" s="142"/>
      <c r="N65" s="142"/>
      <c r="O65" s="12"/>
      <c r="P65" s="12"/>
      <c r="Q65" s="12"/>
      <c r="R65" s="12"/>
      <c r="S65" s="11"/>
      <c r="T65" s="13"/>
      <c r="U65" s="13"/>
    </row>
    <row r="66" spans="1:21" ht="15.75" x14ac:dyDescent="0.25">
      <c r="A66" s="33" t="s">
        <v>29</v>
      </c>
      <c r="B66" s="33"/>
      <c r="C66" s="39"/>
      <c r="D66" s="39"/>
      <c r="E66" s="33"/>
      <c r="F66" s="132"/>
      <c r="G66" s="114"/>
      <c r="H66" s="115"/>
      <c r="I66" s="116" t="s">
        <v>154</v>
      </c>
      <c r="J66" s="117"/>
      <c r="K66" s="118">
        <f>K65/F63</f>
        <v>9.0573347107438025</v>
      </c>
      <c r="L66" s="119"/>
      <c r="M66" s="33"/>
      <c r="N66" s="33"/>
      <c r="O66" s="33"/>
      <c r="P66" s="33"/>
      <c r="Q66" s="33"/>
      <c r="R66" s="33"/>
      <c r="S66" s="33"/>
    </row>
    <row r="67" spans="1:21" ht="17.25" x14ac:dyDescent="0.25">
      <c r="A67" s="103" t="s">
        <v>197</v>
      </c>
      <c r="B67" s="34"/>
      <c r="C67" s="32"/>
      <c r="D67" s="32"/>
      <c r="E67" s="34"/>
      <c r="F67" s="34"/>
      <c r="G67" s="120"/>
      <c r="H67" s="121"/>
      <c r="I67" s="116" t="s">
        <v>155</v>
      </c>
      <c r="J67" s="122"/>
      <c r="K67" s="118">
        <f>S63/K65</f>
        <v>0.17753475668768282</v>
      </c>
      <c r="L67" s="123" t="s">
        <v>156</v>
      </c>
      <c r="M67" s="107"/>
      <c r="N67" s="34"/>
      <c r="O67" s="34"/>
      <c r="P67" s="34"/>
      <c r="Q67" s="34"/>
      <c r="R67" s="34"/>
      <c r="S67" s="34"/>
    </row>
    <row r="68" spans="1:21" ht="18" thickBot="1" x14ac:dyDescent="0.3">
      <c r="A68" s="103" t="s">
        <v>198</v>
      </c>
      <c r="B68" s="34"/>
      <c r="C68" s="35"/>
      <c r="D68" s="35"/>
      <c r="E68" s="34"/>
      <c r="F68" s="34"/>
      <c r="G68" s="124"/>
      <c r="H68" s="125"/>
      <c r="I68" s="126"/>
      <c r="J68" s="126"/>
      <c r="K68" s="127">
        <f>K67*60</f>
        <v>10.652085401260969</v>
      </c>
      <c r="L68" s="128" t="s">
        <v>139</v>
      </c>
      <c r="M68" s="34"/>
      <c r="N68" s="34"/>
      <c r="O68" s="34"/>
      <c r="P68" s="34"/>
      <c r="Q68" s="34"/>
      <c r="R68" s="34"/>
      <c r="S68" s="34"/>
      <c r="T68" s="34"/>
      <c r="U68" s="34"/>
    </row>
    <row r="69" spans="1:21" ht="17.25" x14ac:dyDescent="0.25">
      <c r="A69" s="103" t="s">
        <v>208</v>
      </c>
      <c r="B69" s="34"/>
      <c r="C69" s="35"/>
      <c r="D69" s="35"/>
      <c r="E69" s="34"/>
      <c r="F69" s="34"/>
      <c r="G69" s="34"/>
      <c r="H69" s="7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ht="17.25" x14ac:dyDescent="0.25">
      <c r="A70" s="103" t="s">
        <v>199</v>
      </c>
      <c r="B70" s="34"/>
      <c r="C70" s="35"/>
      <c r="D70" s="35"/>
      <c r="E70" s="34"/>
      <c r="F70" s="34"/>
      <c r="G70" s="34"/>
      <c r="H70" s="7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 ht="17.25" x14ac:dyDescent="0.25">
      <c r="A71" s="155" t="s">
        <v>200</v>
      </c>
      <c r="B71" s="35"/>
      <c r="C71" s="40"/>
      <c r="D71" s="40"/>
      <c r="E71" s="35"/>
      <c r="F71" s="35"/>
      <c r="G71" s="35"/>
      <c r="H71" s="74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 ht="17.25" x14ac:dyDescent="0.25">
      <c r="A72" s="39" t="s">
        <v>205</v>
      </c>
      <c r="B72" s="32"/>
      <c r="C72" s="35"/>
      <c r="D72" s="35"/>
      <c r="E72" s="32"/>
      <c r="F72" s="32"/>
      <c r="G72" s="32"/>
      <c r="H72" s="73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7.25" x14ac:dyDescent="0.25">
      <c r="A73" s="103" t="s">
        <v>201</v>
      </c>
      <c r="B73" s="36"/>
      <c r="C73" s="35"/>
      <c r="D73" s="35"/>
      <c r="E73" s="36"/>
      <c r="F73" s="36"/>
      <c r="G73" s="36"/>
      <c r="H73" s="7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ht="15" x14ac:dyDescent="0.25">
      <c r="A74" s="2" t="s">
        <v>202</v>
      </c>
      <c r="B74" s="33"/>
      <c r="C74" s="32"/>
      <c r="D74" s="32"/>
      <c r="E74" s="33"/>
      <c r="F74" s="33"/>
      <c r="G74" s="33"/>
      <c r="H74" s="7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1" ht="15" x14ac:dyDescent="0.25">
      <c r="A75" s="39" t="s">
        <v>203</v>
      </c>
      <c r="B75" s="115"/>
      <c r="C75" s="32"/>
      <c r="D75" s="32"/>
    </row>
    <row r="76" spans="1:21" ht="15" x14ac:dyDescent="0.25">
      <c r="A76" s="2" t="s">
        <v>204</v>
      </c>
      <c r="B76" s="9"/>
    </row>
    <row r="77" spans="1:21" x14ac:dyDescent="0.25">
      <c r="B77" s="9"/>
    </row>
    <row r="78" spans="1:21" x14ac:dyDescent="0.25">
      <c r="B78" s="9"/>
    </row>
    <row r="79" spans="1:21" x14ac:dyDescent="0.25">
      <c r="B79" s="9"/>
    </row>
  </sheetData>
  <customSheetViews>
    <customSheetView guid="{CB203152-6D21-4A8A-B363-FDFE4B0A4D7A}" scale="80" showPageBreaks="1" fitToPage="1" printArea="1">
      <pane xSplit="2" ySplit="2" topLeftCell="C3" activePane="bottomRight" state="frozen"/>
      <selection pane="bottomRight" activeCell="F54" sqref="F54"/>
      <rowBreaks count="2" manualBreakCount="2">
        <brk id="30" max="17" man="1"/>
        <brk id="55" max="17" man="1"/>
      </rowBreaks>
      <pageMargins left="0.7" right="0.7" top="0.75" bottom="0.75" header="0.3" footer="0.3"/>
      <printOptions gridLines="1"/>
      <pageSetup scale="50" fitToHeight="0" orientation="landscape" r:id="rId1"/>
      <headerFooter>
        <oddHeader xml:space="preserve">&amp;CAppendix N. APEC III Burden Table
</oddHeader>
        <oddFooter>&amp;CPage &amp;P of &amp;N</oddFooter>
      </headerFooter>
    </customSheetView>
    <customSheetView guid="{DF49FF09-098C-4B97-B2CF-98EB7E8A3511}" scale="80" showPageBreaks="1" fitToPage="1" printArea="1" view="pageBreakPreview">
      <pane xSplit="2" ySplit="2" topLeftCell="C3" activePane="bottomRight" state="frozen"/>
      <selection pane="bottomRight" activeCell="H52" sqref="H52"/>
      <rowBreaks count="2" manualBreakCount="2">
        <brk id="29" max="17" man="1"/>
        <brk id="53" max="17" man="1"/>
      </rowBreaks>
      <pageMargins left="0.7" right="0.7" top="0.75" bottom="0.75" header="0.3" footer="0.3"/>
      <printOptions gridLines="1"/>
      <pageSetup scale="50" fitToHeight="0" orientation="landscape" r:id="rId2"/>
      <headerFooter>
        <oddHeader xml:space="preserve">&amp;CAppendix N. APEC III Burden Table
</oddHeader>
        <oddFooter>&amp;CPage &amp;P of &amp;N</oddFooter>
      </headerFooter>
    </customSheetView>
    <customSheetView guid="{5965B5E1-EB21-4C59-B092-48519172F07E}" showPageBreaks="1" fitToPage="1" printArea="1" topLeftCell="K49">
      <selection activeCell="E53" sqref="E53"/>
      <rowBreaks count="2" manualBreakCount="2">
        <brk id="29" max="17" man="1"/>
        <brk id="53" max="17" man="1"/>
      </rowBreaks>
      <pageMargins left="0.7" right="0.7" top="0.75" bottom="0.75" header="0.3" footer="0.3"/>
      <printOptions gridLines="1"/>
      <pageSetup scale="50" fitToHeight="0" orientation="landscape" r:id="rId3"/>
      <headerFooter>
        <oddHeader xml:space="preserve">&amp;CAppendix N. APEC III Burden Table
</oddHeader>
        <oddFooter>&amp;CPage &amp;P of &amp;N</oddFooter>
      </headerFooter>
    </customSheetView>
    <customSheetView guid="{E61EE2C8-9171-424E-ADA9-3C6D2DCD1D9B}" scale="90" showPageBreaks="1" fitToPage="1" printArea="1" view="pageBreakPreview">
      <pane xSplit="2" ySplit="2" topLeftCell="D3" activePane="bottomRight" state="frozen"/>
      <selection pane="bottomRight" activeCell="O18" sqref="O18"/>
      <rowBreaks count="2" manualBreakCount="2">
        <brk id="29" max="17" man="1"/>
        <brk id="53" max="17" man="1"/>
      </rowBreaks>
      <pageMargins left="0.7" right="0.7" top="0.75" bottom="0.75" header="0.3" footer="0.3"/>
      <printOptions gridLines="1"/>
      <pageSetup scale="50" fitToHeight="0" orientation="landscape" r:id="rId4"/>
      <headerFooter>
        <oddHeader xml:space="preserve">&amp;CAppendix N. APEC III Burden Table
</oddHeader>
        <oddFooter>&amp;CPage &amp;P of &amp;N</oddFooter>
      </headerFooter>
    </customSheetView>
    <customSheetView guid="{FE5A02BD-6D5B-4E76-A3BE-6C05E36A1AE8}" scale="115" fitToPage="1">
      <pane xSplit="2" ySplit="2" topLeftCell="C12" activePane="bottomRight" state="frozen"/>
      <selection pane="bottomRight" activeCell="C4" sqref="C4"/>
      <rowBreaks count="2" manualBreakCount="2">
        <brk id="30" max="17" man="1"/>
        <brk id="55" max="17" man="1"/>
      </rowBreaks>
      <pageMargins left="0.7" right="0.7" top="0.75" bottom="0.75" header="0.3" footer="0.3"/>
      <printOptions gridLines="1"/>
      <pageSetup scale="50" fitToHeight="0" orientation="landscape" r:id="rId5"/>
      <headerFooter>
        <oddHeader xml:space="preserve">&amp;CAppendix N. APEC III Burden Table
</oddHeader>
        <oddFooter>&amp;CPage &amp;P of &amp;N</oddFooter>
      </headerFooter>
    </customSheetView>
  </customSheetViews>
  <mergeCells count="17">
    <mergeCell ref="A1:B1"/>
    <mergeCell ref="A18:B18"/>
    <mergeCell ref="A19:A22"/>
    <mergeCell ref="B19:B21"/>
    <mergeCell ref="T2:U2"/>
    <mergeCell ref="G2:L2"/>
    <mergeCell ref="M2:R2"/>
    <mergeCell ref="A4:A17"/>
    <mergeCell ref="B5:B17"/>
    <mergeCell ref="B34:B46"/>
    <mergeCell ref="B23:B33"/>
    <mergeCell ref="A23:A48"/>
    <mergeCell ref="A62:B62"/>
    <mergeCell ref="B47:B48"/>
    <mergeCell ref="B55:B61"/>
    <mergeCell ref="A49:A61"/>
    <mergeCell ref="B49:B54"/>
  </mergeCells>
  <printOptions gridLines="1"/>
  <pageMargins left="0.7" right="0.7" top="0.75" bottom="0.75" header="0.3" footer="0.3"/>
  <pageSetup scale="50" fitToHeight="0" orientation="landscape" r:id="rId6"/>
  <headerFooter>
    <oddHeader xml:space="preserve">&amp;CAppendix N. APEC III Burden Table
</oddHeader>
    <oddFooter>&amp;CPage &amp;P of &amp;N</oddFooter>
  </headerFooter>
  <rowBreaks count="1" manualBreakCount="1">
    <brk id="4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3" workbookViewId="0">
      <selection activeCell="I13" sqref="I13"/>
    </sheetView>
  </sheetViews>
  <sheetFormatPr defaultRowHeight="15" x14ac:dyDescent="0.25"/>
  <cols>
    <col min="1" max="1" width="49.85546875" customWidth="1"/>
    <col min="2" max="2" width="21.140625" bestFit="1" customWidth="1"/>
    <col min="3" max="3" width="60" bestFit="1" customWidth="1"/>
  </cols>
  <sheetData>
    <row r="1" spans="1:9" x14ac:dyDescent="0.25">
      <c r="A1" s="17" t="s">
        <v>48</v>
      </c>
      <c r="D1" s="18"/>
      <c r="E1" s="18"/>
      <c r="F1" s="18"/>
    </row>
    <row r="2" spans="1:9" x14ac:dyDescent="0.25">
      <c r="A2" s="19"/>
      <c r="B2" s="183"/>
      <c r="C2" s="183"/>
      <c r="D2" s="16"/>
      <c r="E2" s="16"/>
      <c r="F2" s="16"/>
    </row>
    <row r="3" spans="1:9" ht="60" x14ac:dyDescent="0.25">
      <c r="A3" s="20" t="s">
        <v>33</v>
      </c>
      <c r="B3" s="20" t="s">
        <v>43</v>
      </c>
      <c r="C3" s="20" t="s">
        <v>35</v>
      </c>
      <c r="D3" s="20" t="s">
        <v>36</v>
      </c>
      <c r="E3" s="20" t="s">
        <v>38</v>
      </c>
      <c r="F3" s="23"/>
      <c r="G3" s="23"/>
      <c r="H3" s="99"/>
      <c r="I3" s="99"/>
    </row>
    <row r="4" spans="1:9" x14ac:dyDescent="0.25">
      <c r="A4" s="21" t="s">
        <v>34</v>
      </c>
      <c r="B4" s="22"/>
      <c r="C4" s="22"/>
      <c r="D4" s="22"/>
      <c r="E4" s="22"/>
      <c r="F4" s="141">
        <v>1.67E-2</v>
      </c>
      <c r="G4" s="23"/>
      <c r="H4" s="23"/>
      <c r="I4" s="23"/>
    </row>
    <row r="5" spans="1:9" x14ac:dyDescent="0.25">
      <c r="A5" s="184" t="s">
        <v>62</v>
      </c>
      <c r="B5" s="24" t="s">
        <v>49</v>
      </c>
      <c r="C5" s="24" t="s">
        <v>50</v>
      </c>
      <c r="D5" s="24">
        <v>2</v>
      </c>
      <c r="E5" s="98">
        <f>F$4*D5</f>
        <v>3.3399999999999999E-2</v>
      </c>
      <c r="F5" s="23"/>
      <c r="G5" s="23"/>
      <c r="H5" s="23"/>
      <c r="I5" s="23"/>
    </row>
    <row r="6" spans="1:9" x14ac:dyDescent="0.25">
      <c r="A6" s="185"/>
      <c r="B6" s="24" t="s">
        <v>39</v>
      </c>
      <c r="C6" s="24" t="s">
        <v>37</v>
      </c>
      <c r="D6" s="24">
        <v>2</v>
      </c>
      <c r="E6" s="98">
        <f t="shared" ref="E6:E13" si="0">F$4*D6</f>
        <v>3.3399999999999999E-2</v>
      </c>
      <c r="F6" s="23"/>
      <c r="G6" s="23"/>
      <c r="H6" s="23"/>
      <c r="I6" s="23"/>
    </row>
    <row r="7" spans="1:9" x14ac:dyDescent="0.25">
      <c r="A7" s="185"/>
      <c r="B7" s="24"/>
      <c r="C7" s="24" t="s">
        <v>52</v>
      </c>
      <c r="D7" s="24">
        <v>7</v>
      </c>
      <c r="E7" s="98">
        <f t="shared" si="0"/>
        <v>0.1169</v>
      </c>
      <c r="F7" s="23"/>
      <c r="G7" s="23"/>
      <c r="H7" s="23"/>
      <c r="I7" s="23"/>
    </row>
    <row r="8" spans="1:9" x14ac:dyDescent="0.25">
      <c r="A8" s="185"/>
      <c r="B8" s="24" t="s">
        <v>51</v>
      </c>
      <c r="C8" s="24" t="s">
        <v>53</v>
      </c>
      <c r="D8" s="24">
        <v>3</v>
      </c>
      <c r="E8" s="98">
        <f t="shared" si="0"/>
        <v>5.0099999999999999E-2</v>
      </c>
      <c r="F8" s="23"/>
      <c r="G8" s="23"/>
      <c r="H8" s="23"/>
      <c r="I8" s="23"/>
    </row>
    <row r="9" spans="1:9" x14ac:dyDescent="0.25">
      <c r="A9" s="185"/>
      <c r="B9" s="24"/>
      <c r="C9" s="24" t="s">
        <v>54</v>
      </c>
      <c r="D9" s="24">
        <v>5</v>
      </c>
      <c r="E9" s="98">
        <f t="shared" si="0"/>
        <v>8.3499999999999991E-2</v>
      </c>
      <c r="F9" s="23"/>
      <c r="G9" s="23"/>
      <c r="H9" s="23"/>
      <c r="I9" s="23"/>
    </row>
    <row r="10" spans="1:9" x14ac:dyDescent="0.25">
      <c r="A10" s="185"/>
      <c r="B10" s="24"/>
      <c r="C10" s="24" t="s">
        <v>55</v>
      </c>
      <c r="D10" s="24">
        <v>2</v>
      </c>
      <c r="E10" s="98">
        <f t="shared" si="0"/>
        <v>3.3399999999999999E-2</v>
      </c>
    </row>
    <row r="11" spans="1:9" x14ac:dyDescent="0.25">
      <c r="A11" s="185"/>
      <c r="B11" s="24"/>
      <c r="C11" s="24" t="s">
        <v>56</v>
      </c>
      <c r="D11" s="24">
        <v>5</v>
      </c>
      <c r="E11" s="98">
        <f t="shared" si="0"/>
        <v>8.3499999999999991E-2</v>
      </c>
    </row>
    <row r="12" spans="1:9" x14ac:dyDescent="0.25">
      <c r="A12" s="185"/>
      <c r="B12" s="24"/>
      <c r="C12" s="24" t="s">
        <v>57</v>
      </c>
      <c r="D12" s="24">
        <v>5</v>
      </c>
      <c r="E12" s="98">
        <f t="shared" si="0"/>
        <v>8.3499999999999991E-2</v>
      </c>
    </row>
    <row r="13" spans="1:9" x14ac:dyDescent="0.25">
      <c r="A13" s="186"/>
      <c r="B13" s="24"/>
      <c r="C13" s="24" t="s">
        <v>58</v>
      </c>
      <c r="D13" s="24">
        <v>2</v>
      </c>
      <c r="E13" s="98">
        <f t="shared" si="0"/>
        <v>3.3399999999999999E-2</v>
      </c>
    </row>
    <row r="14" spans="1:9" x14ac:dyDescent="0.25">
      <c r="A14" s="25" t="s">
        <v>44</v>
      </c>
      <c r="B14" s="24"/>
      <c r="C14" s="26"/>
      <c r="D14" s="27">
        <f>SUM(D5:D13)</f>
        <v>33</v>
      </c>
      <c r="E14" s="100">
        <f>F$4*D14</f>
        <v>0.55110000000000003</v>
      </c>
    </row>
    <row r="15" spans="1:9" x14ac:dyDescent="0.25">
      <c r="A15" s="21" t="s">
        <v>46</v>
      </c>
      <c r="B15" s="21"/>
      <c r="C15" s="21"/>
      <c r="D15" s="29"/>
      <c r="E15" s="30"/>
    </row>
    <row r="16" spans="1:9" x14ac:dyDescent="0.25">
      <c r="A16" s="180" t="s">
        <v>62</v>
      </c>
      <c r="B16" s="24" t="s">
        <v>49</v>
      </c>
      <c r="C16" s="24" t="s">
        <v>50</v>
      </c>
      <c r="D16" s="24">
        <v>2</v>
      </c>
      <c r="E16" s="98">
        <f>F$4*D16</f>
        <v>3.3399999999999999E-2</v>
      </c>
    </row>
    <row r="17" spans="1:5" x14ac:dyDescent="0.25">
      <c r="A17" s="181"/>
      <c r="B17" s="24" t="s">
        <v>59</v>
      </c>
      <c r="C17" s="24" t="s">
        <v>40</v>
      </c>
      <c r="D17" s="24">
        <v>2</v>
      </c>
      <c r="E17" s="98">
        <f t="shared" ref="E17:E46" si="1">F$4*D17</f>
        <v>3.3399999999999999E-2</v>
      </c>
    </row>
    <row r="18" spans="1:5" x14ac:dyDescent="0.25">
      <c r="A18" s="181"/>
      <c r="B18" s="24"/>
      <c r="C18" s="24" t="s">
        <v>60</v>
      </c>
      <c r="D18" s="24">
        <v>7</v>
      </c>
      <c r="E18" s="98">
        <f t="shared" si="1"/>
        <v>0.1169</v>
      </c>
    </row>
    <row r="19" spans="1:5" x14ac:dyDescent="0.25">
      <c r="A19" s="181"/>
      <c r="B19" s="24"/>
      <c r="C19" s="24" t="s">
        <v>61</v>
      </c>
      <c r="D19" s="24">
        <v>15</v>
      </c>
      <c r="E19" s="98">
        <f t="shared" si="1"/>
        <v>0.2505</v>
      </c>
    </row>
    <row r="20" spans="1:5" x14ac:dyDescent="0.25">
      <c r="A20" s="181"/>
      <c r="B20" s="24" t="s">
        <v>51</v>
      </c>
      <c r="C20" s="24" t="s">
        <v>53</v>
      </c>
      <c r="D20" s="24">
        <v>3</v>
      </c>
      <c r="E20" s="98">
        <f t="shared" si="1"/>
        <v>5.0099999999999999E-2</v>
      </c>
    </row>
    <row r="21" spans="1:5" x14ac:dyDescent="0.25">
      <c r="A21" s="181"/>
      <c r="B21" s="24"/>
      <c r="C21" s="24" t="s">
        <v>54</v>
      </c>
      <c r="D21" s="24">
        <v>5</v>
      </c>
      <c r="E21" s="98">
        <f t="shared" si="1"/>
        <v>8.3499999999999991E-2</v>
      </c>
    </row>
    <row r="22" spans="1:5" x14ac:dyDescent="0.25">
      <c r="A22" s="181"/>
      <c r="B22" s="24"/>
      <c r="C22" s="24" t="s">
        <v>55</v>
      </c>
      <c r="D22" s="24">
        <v>2</v>
      </c>
      <c r="E22" s="98">
        <f t="shared" si="1"/>
        <v>3.3399999999999999E-2</v>
      </c>
    </row>
    <row r="23" spans="1:5" x14ac:dyDescent="0.25">
      <c r="A23" s="181"/>
      <c r="B23" s="24"/>
      <c r="C23" s="24" t="s">
        <v>56</v>
      </c>
      <c r="D23" s="24">
        <v>5</v>
      </c>
      <c r="E23" s="98">
        <f t="shared" si="1"/>
        <v>8.3499999999999991E-2</v>
      </c>
    </row>
    <row r="24" spans="1:5" x14ac:dyDescent="0.25">
      <c r="A24" s="181"/>
      <c r="B24" s="24"/>
      <c r="C24" s="24" t="s">
        <v>57</v>
      </c>
      <c r="D24" s="24">
        <v>5</v>
      </c>
      <c r="E24" s="98">
        <f t="shared" si="1"/>
        <v>8.3499999999999991E-2</v>
      </c>
    </row>
    <row r="25" spans="1:5" x14ac:dyDescent="0.25">
      <c r="A25" s="182"/>
      <c r="B25" s="24"/>
      <c r="C25" s="24" t="s">
        <v>58</v>
      </c>
      <c r="D25" s="24">
        <v>2</v>
      </c>
      <c r="E25" s="98">
        <f t="shared" si="1"/>
        <v>3.3399999999999999E-2</v>
      </c>
    </row>
    <row r="26" spans="1:5" x14ac:dyDescent="0.25">
      <c r="A26" s="25" t="s">
        <v>44</v>
      </c>
      <c r="B26" s="28"/>
      <c r="C26" s="25"/>
      <c r="D26" s="27">
        <f>SUM(D16:D25)</f>
        <v>48</v>
      </c>
      <c r="E26" s="100">
        <f t="shared" si="1"/>
        <v>0.80159999999999998</v>
      </c>
    </row>
    <row r="27" spans="1:5" x14ac:dyDescent="0.25">
      <c r="A27" s="21" t="s">
        <v>47</v>
      </c>
      <c r="B27" s="29"/>
      <c r="C27" s="29"/>
      <c r="D27" s="29"/>
      <c r="E27" s="30"/>
    </row>
    <row r="28" spans="1:5" x14ac:dyDescent="0.25">
      <c r="A28" s="180" t="s">
        <v>62</v>
      </c>
      <c r="B28" s="24" t="s">
        <v>49</v>
      </c>
      <c r="C28" s="24" t="s">
        <v>50</v>
      </c>
      <c r="D28" s="24">
        <v>2</v>
      </c>
      <c r="E28" s="98">
        <f t="shared" si="1"/>
        <v>3.3399999999999999E-2</v>
      </c>
    </row>
    <row r="29" spans="1:5" x14ac:dyDescent="0.25">
      <c r="A29" s="181"/>
      <c r="B29" s="24" t="s">
        <v>63</v>
      </c>
      <c r="C29" s="24" t="s">
        <v>41</v>
      </c>
      <c r="D29" s="24">
        <v>2</v>
      </c>
      <c r="E29" s="98">
        <f t="shared" si="1"/>
        <v>3.3399999999999999E-2</v>
      </c>
    </row>
    <row r="30" spans="1:5" x14ac:dyDescent="0.25">
      <c r="A30" s="181"/>
      <c r="B30" s="24" t="s">
        <v>51</v>
      </c>
      <c r="C30" s="24" t="s">
        <v>53</v>
      </c>
      <c r="D30" s="24">
        <v>3</v>
      </c>
      <c r="E30" s="98">
        <f t="shared" si="1"/>
        <v>5.0099999999999999E-2</v>
      </c>
    </row>
    <row r="31" spans="1:5" x14ac:dyDescent="0.25">
      <c r="A31" s="181"/>
      <c r="B31" s="24"/>
      <c r="C31" s="24" t="s">
        <v>54</v>
      </c>
      <c r="D31" s="24">
        <v>5</v>
      </c>
      <c r="E31" s="98">
        <f t="shared" si="1"/>
        <v>8.3499999999999991E-2</v>
      </c>
    </row>
    <row r="32" spans="1:5" x14ac:dyDescent="0.25">
      <c r="A32" s="181"/>
      <c r="B32" s="24"/>
      <c r="C32" s="24" t="s">
        <v>55</v>
      </c>
      <c r="D32" s="24">
        <v>2</v>
      </c>
      <c r="E32" s="98">
        <f t="shared" si="1"/>
        <v>3.3399999999999999E-2</v>
      </c>
    </row>
    <row r="33" spans="1:5" x14ac:dyDescent="0.25">
      <c r="A33" s="181"/>
      <c r="B33" s="24"/>
      <c r="C33" s="24" t="s">
        <v>56</v>
      </c>
      <c r="D33" s="24">
        <v>5</v>
      </c>
      <c r="E33" s="98">
        <f t="shared" si="1"/>
        <v>8.3499999999999991E-2</v>
      </c>
    </row>
    <row r="34" spans="1:5" x14ac:dyDescent="0.25">
      <c r="A34" s="181"/>
      <c r="B34" s="24"/>
      <c r="C34" s="24" t="s">
        <v>57</v>
      </c>
      <c r="D34" s="24">
        <v>5</v>
      </c>
      <c r="E34" s="98">
        <f t="shared" si="1"/>
        <v>8.3499999999999991E-2</v>
      </c>
    </row>
    <row r="35" spans="1:5" x14ac:dyDescent="0.25">
      <c r="A35" s="182"/>
      <c r="B35" s="24"/>
      <c r="C35" s="24" t="s">
        <v>58</v>
      </c>
      <c r="D35" s="24">
        <v>2</v>
      </c>
      <c r="E35" s="98">
        <f t="shared" si="1"/>
        <v>3.3399999999999999E-2</v>
      </c>
    </row>
    <row r="36" spans="1:5" x14ac:dyDescent="0.25">
      <c r="A36" s="25" t="s">
        <v>44</v>
      </c>
      <c r="B36" s="28"/>
      <c r="C36" s="25"/>
      <c r="D36" s="27">
        <f>SUM(D28:D35)</f>
        <v>26</v>
      </c>
      <c r="E36" s="100">
        <f t="shared" si="1"/>
        <v>0.43419999999999997</v>
      </c>
    </row>
    <row r="37" spans="1:5" x14ac:dyDescent="0.25">
      <c r="A37" s="21" t="s">
        <v>45</v>
      </c>
      <c r="B37" s="29"/>
      <c r="C37" s="29"/>
      <c r="D37" s="29"/>
      <c r="E37" s="30"/>
    </row>
    <row r="38" spans="1:5" x14ac:dyDescent="0.25">
      <c r="A38" s="180" t="s">
        <v>62</v>
      </c>
      <c r="B38" s="24" t="s">
        <v>49</v>
      </c>
      <c r="C38" s="24" t="s">
        <v>50</v>
      </c>
      <c r="D38" s="24">
        <v>2</v>
      </c>
      <c r="E38" s="98">
        <f t="shared" si="1"/>
        <v>3.3399999999999999E-2</v>
      </c>
    </row>
    <row r="39" spans="1:5" x14ac:dyDescent="0.25">
      <c r="A39" s="181"/>
      <c r="B39" s="24" t="s">
        <v>64</v>
      </c>
      <c r="C39" s="24" t="s">
        <v>42</v>
      </c>
      <c r="D39" s="24">
        <v>2</v>
      </c>
      <c r="E39" s="98">
        <f t="shared" si="1"/>
        <v>3.3399999999999999E-2</v>
      </c>
    </row>
    <row r="40" spans="1:5" x14ac:dyDescent="0.25">
      <c r="A40" s="181"/>
      <c r="B40" s="24" t="s">
        <v>51</v>
      </c>
      <c r="C40" s="24" t="s">
        <v>53</v>
      </c>
      <c r="D40" s="24">
        <v>3</v>
      </c>
      <c r="E40" s="98">
        <f t="shared" si="1"/>
        <v>5.0099999999999999E-2</v>
      </c>
    </row>
    <row r="41" spans="1:5" x14ac:dyDescent="0.25">
      <c r="A41" s="181"/>
      <c r="B41" s="24"/>
      <c r="C41" s="24" t="s">
        <v>54</v>
      </c>
      <c r="D41" s="24">
        <v>5</v>
      </c>
      <c r="E41" s="98">
        <f t="shared" si="1"/>
        <v>8.3499999999999991E-2</v>
      </c>
    </row>
    <row r="42" spans="1:5" x14ac:dyDescent="0.25">
      <c r="A42" s="181"/>
      <c r="B42" s="24"/>
      <c r="C42" s="24" t="s">
        <v>55</v>
      </c>
      <c r="D42" s="24">
        <v>2</v>
      </c>
      <c r="E42" s="98">
        <f t="shared" si="1"/>
        <v>3.3399999999999999E-2</v>
      </c>
    </row>
    <row r="43" spans="1:5" x14ac:dyDescent="0.25">
      <c r="A43" s="181"/>
      <c r="B43" s="24"/>
      <c r="C43" s="24" t="s">
        <v>56</v>
      </c>
      <c r="D43" s="24">
        <v>5</v>
      </c>
      <c r="E43" s="98">
        <f t="shared" si="1"/>
        <v>8.3499999999999991E-2</v>
      </c>
    </row>
    <row r="44" spans="1:5" x14ac:dyDescent="0.25">
      <c r="A44" s="181"/>
      <c r="B44" s="24"/>
      <c r="C44" s="24" t="s">
        <v>57</v>
      </c>
      <c r="D44" s="24">
        <v>5</v>
      </c>
      <c r="E44" s="98">
        <f t="shared" si="1"/>
        <v>8.3499999999999991E-2</v>
      </c>
    </row>
    <row r="45" spans="1:5" x14ac:dyDescent="0.25">
      <c r="A45" s="182"/>
      <c r="B45" s="24"/>
      <c r="C45" s="24" t="s">
        <v>58</v>
      </c>
      <c r="D45" s="24">
        <v>2</v>
      </c>
      <c r="E45" s="98">
        <f t="shared" si="1"/>
        <v>3.3399999999999999E-2</v>
      </c>
    </row>
    <row r="46" spans="1:5" x14ac:dyDescent="0.25">
      <c r="A46" s="25" t="s">
        <v>44</v>
      </c>
      <c r="B46" s="25"/>
      <c r="C46" s="25"/>
      <c r="D46" s="27">
        <f>SUM(D38:D45)</f>
        <v>26</v>
      </c>
      <c r="E46" s="100">
        <f t="shared" si="1"/>
        <v>0.43419999999999997</v>
      </c>
    </row>
  </sheetData>
  <mergeCells count="5">
    <mergeCell ref="A28:A35"/>
    <mergeCell ref="A38:A45"/>
    <mergeCell ref="B2:C2"/>
    <mergeCell ref="A16:A25"/>
    <mergeCell ref="A5:A1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0"/>
  <sheetViews>
    <sheetView topLeftCell="A43" workbookViewId="0">
      <selection activeCell="V43" sqref="V43"/>
    </sheetView>
  </sheetViews>
  <sheetFormatPr defaultColWidth="9.140625" defaultRowHeight="12.75" x14ac:dyDescent="0.25"/>
  <cols>
    <col min="1" max="1" width="6.28515625" style="10" customWidth="1"/>
    <col min="2" max="2" width="7.5703125" style="4" customWidth="1"/>
    <col min="3" max="3" width="45.42578125" style="37" customWidth="1"/>
    <col min="4" max="4" width="5.85546875" style="10" hidden="1" customWidth="1"/>
    <col min="5" max="5" width="7.140625" style="4" customWidth="1"/>
    <col min="6" max="6" width="9.42578125" style="4" customWidth="1"/>
    <col min="7" max="8" width="7.7109375" style="4" customWidth="1"/>
    <col min="9" max="9" width="12.7109375" style="4" hidden="1" customWidth="1"/>
    <col min="10" max="10" width="9" style="4" customWidth="1"/>
    <col min="11" max="11" width="8.7109375" style="4" customWidth="1"/>
    <col min="12" max="12" width="8.42578125" style="4" customWidth="1"/>
    <col min="13" max="14" width="7.85546875" style="4" customWidth="1"/>
    <col min="15" max="15" width="10.85546875" style="4" hidden="1" customWidth="1"/>
    <col min="16" max="16" width="8.42578125" style="4" customWidth="1"/>
    <col min="17" max="17" width="9.28515625" style="4" customWidth="1"/>
    <col min="18" max="18" width="8.42578125" style="9" customWidth="1"/>
    <col min="19" max="19" width="11" style="2" bestFit="1" customWidth="1"/>
    <col min="20" max="20" width="13.140625" style="2" bestFit="1" customWidth="1"/>
    <col min="21" max="16384" width="9.140625" style="2"/>
  </cols>
  <sheetData>
    <row r="1" spans="1:44" x14ac:dyDescent="0.25">
      <c r="A1" s="150"/>
      <c r="B1" s="150"/>
      <c r="C1" s="150"/>
      <c r="D1" s="31"/>
      <c r="E1" s="31"/>
      <c r="F1" s="203" t="s">
        <v>13</v>
      </c>
      <c r="G1" s="204"/>
      <c r="H1" s="204"/>
      <c r="I1" s="204"/>
      <c r="J1" s="204"/>
      <c r="K1" s="205"/>
      <c r="L1" s="203" t="s">
        <v>14</v>
      </c>
      <c r="M1" s="204"/>
      <c r="N1" s="204"/>
      <c r="O1" s="204"/>
      <c r="P1" s="204"/>
      <c r="Q1" s="205"/>
      <c r="R1" s="130"/>
    </row>
    <row r="2" spans="1:44" ht="87.75" x14ac:dyDescent="0.25">
      <c r="A2" s="129" t="s">
        <v>8</v>
      </c>
      <c r="B2" s="129" t="s">
        <v>1</v>
      </c>
      <c r="C2" s="129" t="s">
        <v>10</v>
      </c>
      <c r="D2" s="129" t="s">
        <v>158</v>
      </c>
      <c r="E2" s="129" t="s">
        <v>12</v>
      </c>
      <c r="F2" s="129" t="s">
        <v>2</v>
      </c>
      <c r="G2" s="129" t="s">
        <v>3</v>
      </c>
      <c r="H2" s="129" t="s">
        <v>4</v>
      </c>
      <c r="I2" s="129" t="s">
        <v>139</v>
      </c>
      <c r="J2" s="129" t="s">
        <v>151</v>
      </c>
      <c r="K2" s="129" t="s">
        <v>6</v>
      </c>
      <c r="L2" s="129" t="s">
        <v>7</v>
      </c>
      <c r="M2" s="129" t="s">
        <v>3</v>
      </c>
      <c r="N2" s="129" t="s">
        <v>4</v>
      </c>
      <c r="O2" s="129" t="s">
        <v>139</v>
      </c>
      <c r="P2" s="129" t="s">
        <v>5</v>
      </c>
      <c r="Q2" s="129" t="s">
        <v>6</v>
      </c>
      <c r="R2" s="129" t="s">
        <v>9</v>
      </c>
      <c r="S2" s="8"/>
      <c r="T2" s="8"/>
      <c r="U2" s="8"/>
      <c r="V2" s="8"/>
      <c r="W2" s="8"/>
      <c r="X2" s="8"/>
    </row>
    <row r="3" spans="1:44" ht="25.5" customHeight="1" x14ac:dyDescent="0.25">
      <c r="A3" s="202" t="s">
        <v>190</v>
      </c>
      <c r="B3" s="149" t="s">
        <v>136</v>
      </c>
      <c r="C3" s="49" t="s">
        <v>141</v>
      </c>
      <c r="D3" s="149" t="s">
        <v>19</v>
      </c>
      <c r="E3" s="149">
        <v>9</v>
      </c>
      <c r="F3" s="149">
        <v>9</v>
      </c>
      <c r="G3" s="149">
        <v>1</v>
      </c>
      <c r="H3" s="6">
        <f t="shared" ref="H3:H14" si="0">F3*G3</f>
        <v>9</v>
      </c>
      <c r="I3" s="6">
        <v>45</v>
      </c>
      <c r="J3" s="106">
        <f t="shared" ref="J3:J10" si="1">S$3*I3</f>
        <v>0.75149999999999995</v>
      </c>
      <c r="K3" s="50">
        <f t="shared" ref="K3:K14" si="2">H3*J3</f>
        <v>6.7634999999999996</v>
      </c>
      <c r="L3" s="149">
        <f t="shared" ref="L3:L14" si="3">E3-F3</f>
        <v>0</v>
      </c>
      <c r="M3" s="149">
        <v>1</v>
      </c>
      <c r="N3" s="149">
        <v>0</v>
      </c>
      <c r="O3" s="149">
        <v>1</v>
      </c>
      <c r="P3" s="92">
        <f t="shared" ref="P3:P14" si="4">O3*S$3</f>
        <v>1.67E-2</v>
      </c>
      <c r="Q3" s="50">
        <f t="shared" ref="Q3:Q14" si="5">N3*P3</f>
        <v>0</v>
      </c>
      <c r="R3" s="50">
        <f t="shared" ref="R3:R14" si="6">K3+Q3</f>
        <v>6.7634999999999996</v>
      </c>
      <c r="S3" s="2">
        <v>1.67E-2</v>
      </c>
      <c r="T3" s="8"/>
    </row>
    <row r="4" spans="1:44" ht="25.5" x14ac:dyDescent="0.25">
      <c r="A4" s="202"/>
      <c r="B4" s="199" t="s">
        <v>11</v>
      </c>
      <c r="C4" s="52" t="str">
        <f>+++++++++++++C6</f>
        <v>Household Survey Recruitment Guide - Telephone Survey</v>
      </c>
      <c r="D4" s="94" t="s">
        <v>107</v>
      </c>
      <c r="E4" s="6">
        <v>11723</v>
      </c>
      <c r="F4" s="6">
        <v>4103</v>
      </c>
      <c r="G4" s="149">
        <v>1</v>
      </c>
      <c r="H4" s="6">
        <f t="shared" si="0"/>
        <v>4103</v>
      </c>
      <c r="I4" s="6">
        <v>5</v>
      </c>
      <c r="J4" s="92">
        <f t="shared" si="1"/>
        <v>8.3499999999999991E-2</v>
      </c>
      <c r="K4" s="50">
        <f t="shared" si="2"/>
        <v>342.60049999999995</v>
      </c>
      <c r="L4" s="149">
        <f t="shared" si="3"/>
        <v>7620</v>
      </c>
      <c r="M4" s="149">
        <v>1</v>
      </c>
      <c r="N4" s="6">
        <f t="shared" ref="N4:N14" si="7">L4*M4</f>
        <v>7620</v>
      </c>
      <c r="O4" s="6">
        <v>1</v>
      </c>
      <c r="P4" s="92">
        <f t="shared" si="4"/>
        <v>1.67E-2</v>
      </c>
      <c r="Q4" s="50">
        <f t="shared" si="5"/>
        <v>127.25399999999999</v>
      </c>
      <c r="R4" s="50">
        <f t="shared" si="6"/>
        <v>469.85449999999992</v>
      </c>
    </row>
    <row r="5" spans="1:44" x14ac:dyDescent="0.25">
      <c r="A5" s="202"/>
      <c r="B5" s="200"/>
      <c r="C5" s="49" t="s">
        <v>16</v>
      </c>
      <c r="D5" s="149" t="s">
        <v>108</v>
      </c>
      <c r="E5" s="6">
        <v>11723</v>
      </c>
      <c r="F5" s="6">
        <v>4103</v>
      </c>
      <c r="G5" s="149">
        <v>1</v>
      </c>
      <c r="H5" s="6">
        <f t="shared" si="0"/>
        <v>4103</v>
      </c>
      <c r="I5" s="6">
        <v>5</v>
      </c>
      <c r="J5" s="92">
        <f t="shared" si="1"/>
        <v>8.3499999999999991E-2</v>
      </c>
      <c r="K5" s="50">
        <f t="shared" si="2"/>
        <v>342.60049999999995</v>
      </c>
      <c r="L5" s="149">
        <f t="shared" si="3"/>
        <v>7620</v>
      </c>
      <c r="M5" s="149">
        <v>1</v>
      </c>
      <c r="N5" s="6">
        <f t="shared" si="7"/>
        <v>7620</v>
      </c>
      <c r="O5" s="6">
        <v>1</v>
      </c>
      <c r="P5" s="92">
        <f t="shared" si="4"/>
        <v>1.67E-2</v>
      </c>
      <c r="Q5" s="50">
        <f t="shared" si="5"/>
        <v>127.25399999999999</v>
      </c>
      <c r="R5" s="50">
        <f t="shared" si="6"/>
        <v>469.85449999999992</v>
      </c>
    </row>
    <row r="6" spans="1:44" ht="25.5" x14ac:dyDescent="0.25">
      <c r="A6" s="202"/>
      <c r="B6" s="200"/>
      <c r="C6" s="49" t="s">
        <v>68</v>
      </c>
      <c r="D6" s="149" t="s">
        <v>110</v>
      </c>
      <c r="E6" s="6">
        <v>5471</v>
      </c>
      <c r="F6" s="6">
        <v>4103</v>
      </c>
      <c r="G6" s="149">
        <v>1</v>
      </c>
      <c r="H6" s="6">
        <f t="shared" si="0"/>
        <v>4103</v>
      </c>
      <c r="I6" s="6">
        <v>10</v>
      </c>
      <c r="J6" s="1">
        <f t="shared" si="1"/>
        <v>0.16699999999999998</v>
      </c>
      <c r="K6" s="50">
        <f t="shared" si="2"/>
        <v>685.20099999999991</v>
      </c>
      <c r="L6" s="149">
        <f t="shared" si="3"/>
        <v>1368</v>
      </c>
      <c r="M6" s="149">
        <v>1</v>
      </c>
      <c r="N6" s="6">
        <f t="shared" si="7"/>
        <v>1368</v>
      </c>
      <c r="O6" s="6">
        <v>3</v>
      </c>
      <c r="P6" s="92">
        <f t="shared" si="4"/>
        <v>5.0099999999999999E-2</v>
      </c>
      <c r="Q6" s="50">
        <f t="shared" si="5"/>
        <v>68.536799999999999</v>
      </c>
      <c r="R6" s="50">
        <f t="shared" si="6"/>
        <v>753.73779999999988</v>
      </c>
    </row>
    <row r="7" spans="1:44" ht="25.5" x14ac:dyDescent="0.2">
      <c r="A7" s="202"/>
      <c r="B7" s="200"/>
      <c r="C7" s="90" t="s">
        <v>109</v>
      </c>
      <c r="D7" s="149" t="s">
        <v>111</v>
      </c>
      <c r="E7" s="6">
        <v>4103</v>
      </c>
      <c r="F7" s="6">
        <v>4103</v>
      </c>
      <c r="G7" s="149">
        <v>1</v>
      </c>
      <c r="H7" s="6">
        <f t="shared" si="0"/>
        <v>4103</v>
      </c>
      <c r="I7" s="6">
        <v>3</v>
      </c>
      <c r="J7" s="92">
        <f t="shared" si="1"/>
        <v>5.0099999999999999E-2</v>
      </c>
      <c r="K7" s="50">
        <f t="shared" si="2"/>
        <v>205.56029999999998</v>
      </c>
      <c r="L7" s="149">
        <f t="shared" si="3"/>
        <v>0</v>
      </c>
      <c r="M7" s="149">
        <v>1</v>
      </c>
      <c r="N7" s="6">
        <f t="shared" si="7"/>
        <v>0</v>
      </c>
      <c r="O7" s="6">
        <v>1</v>
      </c>
      <c r="P7" s="92">
        <f t="shared" si="4"/>
        <v>1.67E-2</v>
      </c>
      <c r="Q7" s="50">
        <f t="shared" si="5"/>
        <v>0</v>
      </c>
      <c r="R7" s="50">
        <f t="shared" si="6"/>
        <v>205.56029999999998</v>
      </c>
    </row>
    <row r="8" spans="1:44" ht="25.5" x14ac:dyDescent="0.25">
      <c r="A8" s="202"/>
      <c r="B8" s="200"/>
      <c r="C8" s="49" t="s">
        <v>69</v>
      </c>
      <c r="D8" s="149" t="s">
        <v>113</v>
      </c>
      <c r="E8" s="6">
        <v>375</v>
      </c>
      <c r="F8" s="6">
        <v>300</v>
      </c>
      <c r="G8" s="149">
        <v>1</v>
      </c>
      <c r="H8" s="6">
        <f t="shared" si="0"/>
        <v>300</v>
      </c>
      <c r="I8" s="6">
        <v>10</v>
      </c>
      <c r="J8" s="1">
        <f t="shared" si="1"/>
        <v>0.16699999999999998</v>
      </c>
      <c r="K8" s="50">
        <f t="shared" si="2"/>
        <v>50.099999999999994</v>
      </c>
      <c r="L8" s="149">
        <f t="shared" si="3"/>
        <v>75</v>
      </c>
      <c r="M8" s="149">
        <v>1</v>
      </c>
      <c r="N8" s="6">
        <f t="shared" si="7"/>
        <v>75</v>
      </c>
      <c r="O8" s="6">
        <v>3</v>
      </c>
      <c r="P8" s="92">
        <f t="shared" si="4"/>
        <v>5.0099999999999999E-2</v>
      </c>
      <c r="Q8" s="50">
        <f t="shared" si="5"/>
        <v>3.7574999999999998</v>
      </c>
      <c r="R8" s="50">
        <f t="shared" si="6"/>
        <v>53.857499999999995</v>
      </c>
    </row>
    <row r="9" spans="1:44" x14ac:dyDescent="0.25">
      <c r="A9" s="202"/>
      <c r="B9" s="200"/>
      <c r="C9" s="49" t="s">
        <v>67</v>
      </c>
      <c r="D9" s="149" t="s">
        <v>114</v>
      </c>
      <c r="E9" s="6">
        <v>375</v>
      </c>
      <c r="F9" s="6">
        <v>300</v>
      </c>
      <c r="G9" s="149">
        <v>1</v>
      </c>
      <c r="H9" s="6">
        <f t="shared" si="0"/>
        <v>300</v>
      </c>
      <c r="I9" s="6">
        <v>2</v>
      </c>
      <c r="J9" s="92">
        <f t="shared" si="1"/>
        <v>3.3399999999999999E-2</v>
      </c>
      <c r="K9" s="50">
        <f t="shared" si="2"/>
        <v>10.02</v>
      </c>
      <c r="L9" s="149">
        <f t="shared" si="3"/>
        <v>75</v>
      </c>
      <c r="M9" s="149">
        <v>1</v>
      </c>
      <c r="N9" s="6">
        <f t="shared" si="7"/>
        <v>75</v>
      </c>
      <c r="O9" s="6">
        <v>1</v>
      </c>
      <c r="P9" s="92">
        <f t="shared" si="4"/>
        <v>1.67E-2</v>
      </c>
      <c r="Q9" s="50">
        <f t="shared" si="5"/>
        <v>1.2524999999999999</v>
      </c>
      <c r="R9" s="50">
        <f t="shared" si="6"/>
        <v>11.272499999999999</v>
      </c>
    </row>
    <row r="10" spans="1:44" x14ac:dyDescent="0.25">
      <c r="A10" s="202"/>
      <c r="B10" s="200"/>
      <c r="C10" s="49" t="s">
        <v>66</v>
      </c>
      <c r="D10" s="149" t="s">
        <v>115</v>
      </c>
      <c r="E10" s="6">
        <v>375</v>
      </c>
      <c r="F10" s="6">
        <v>300</v>
      </c>
      <c r="G10" s="149">
        <v>1</v>
      </c>
      <c r="H10" s="6">
        <f t="shared" si="0"/>
        <v>300</v>
      </c>
      <c r="I10" s="6">
        <v>3</v>
      </c>
      <c r="J10" s="92">
        <f t="shared" si="1"/>
        <v>5.0099999999999999E-2</v>
      </c>
      <c r="K10" s="50">
        <f t="shared" si="2"/>
        <v>15.03</v>
      </c>
      <c r="L10" s="149">
        <f t="shared" si="3"/>
        <v>75</v>
      </c>
      <c r="M10" s="149">
        <v>1</v>
      </c>
      <c r="N10" s="6">
        <f t="shared" si="7"/>
        <v>75</v>
      </c>
      <c r="O10" s="6">
        <v>1</v>
      </c>
      <c r="P10" s="92">
        <f t="shared" si="4"/>
        <v>1.67E-2</v>
      </c>
      <c r="Q10" s="50">
        <f t="shared" si="5"/>
        <v>1.2524999999999999</v>
      </c>
      <c r="R10" s="50">
        <f t="shared" si="6"/>
        <v>16.282499999999999</v>
      </c>
    </row>
    <row r="11" spans="1:44" x14ac:dyDescent="0.25">
      <c r="A11" s="202"/>
      <c r="B11" s="200"/>
      <c r="C11" s="49" t="s">
        <v>95</v>
      </c>
      <c r="D11" s="101" t="s">
        <v>140</v>
      </c>
      <c r="E11" s="6">
        <v>5471</v>
      </c>
      <c r="F11" s="6">
        <f>5471*0.3</f>
        <v>1641.3</v>
      </c>
      <c r="G11" s="149">
        <v>1</v>
      </c>
      <c r="H11" s="6">
        <f t="shared" si="0"/>
        <v>1641.3</v>
      </c>
      <c r="I11" s="6"/>
      <c r="J11" s="92">
        <f>'[1]website burden'!E46</f>
        <v>0.43419999999999997</v>
      </c>
      <c r="K11" s="50">
        <f t="shared" si="2"/>
        <v>712.65245999999991</v>
      </c>
      <c r="L11" s="59">
        <f t="shared" si="3"/>
        <v>3829.7</v>
      </c>
      <c r="M11" s="149">
        <v>1</v>
      </c>
      <c r="N11" s="6">
        <f t="shared" si="7"/>
        <v>3829.7</v>
      </c>
      <c r="O11" s="6">
        <v>0</v>
      </c>
      <c r="P11" s="138">
        <f t="shared" si="4"/>
        <v>0</v>
      </c>
      <c r="Q11" s="50">
        <f t="shared" si="5"/>
        <v>0</v>
      </c>
      <c r="R11" s="50">
        <f t="shared" si="6"/>
        <v>712.65245999999991</v>
      </c>
    </row>
    <row r="12" spans="1:44" x14ac:dyDescent="0.25">
      <c r="A12" s="202"/>
      <c r="B12" s="200"/>
      <c r="C12" s="91" t="s">
        <v>15</v>
      </c>
      <c r="D12" s="149" t="s">
        <v>70</v>
      </c>
      <c r="E12" s="6">
        <v>5471</v>
      </c>
      <c r="F12" s="6">
        <v>4103</v>
      </c>
      <c r="G12" s="149">
        <v>1</v>
      </c>
      <c r="H12" s="6">
        <f t="shared" si="0"/>
        <v>4103</v>
      </c>
      <c r="I12" s="6">
        <v>20</v>
      </c>
      <c r="J12" s="1">
        <f>S$3*I12</f>
        <v>0.33399999999999996</v>
      </c>
      <c r="K12" s="50">
        <f t="shared" si="2"/>
        <v>1370.4019999999998</v>
      </c>
      <c r="L12" s="149">
        <f t="shared" si="3"/>
        <v>1368</v>
      </c>
      <c r="M12" s="149">
        <v>1</v>
      </c>
      <c r="N12" s="6">
        <f t="shared" si="7"/>
        <v>1368</v>
      </c>
      <c r="O12" s="6">
        <v>1</v>
      </c>
      <c r="P12" s="92">
        <f t="shared" si="4"/>
        <v>1.67E-2</v>
      </c>
      <c r="Q12" s="50">
        <f t="shared" si="5"/>
        <v>22.845600000000001</v>
      </c>
      <c r="R12" s="50">
        <f t="shared" si="6"/>
        <v>1393.2475999999999</v>
      </c>
    </row>
    <row r="13" spans="1:44" ht="25.5" x14ac:dyDescent="0.25">
      <c r="A13" s="202"/>
      <c r="B13" s="200"/>
      <c r="C13" s="49" t="s">
        <v>176</v>
      </c>
      <c r="D13" s="149"/>
      <c r="E13" s="6">
        <f>0.5*E7</f>
        <v>2051.5</v>
      </c>
      <c r="F13" s="6">
        <f>0.9*E13</f>
        <v>1846.3500000000001</v>
      </c>
      <c r="G13" s="149">
        <v>1</v>
      </c>
      <c r="H13" s="6">
        <f t="shared" si="0"/>
        <v>1846.3500000000001</v>
      </c>
      <c r="I13" s="6">
        <v>15</v>
      </c>
      <c r="J13" s="92">
        <f>S$3*I13</f>
        <v>0.2505</v>
      </c>
      <c r="K13" s="50">
        <f t="shared" si="2"/>
        <v>462.51067500000005</v>
      </c>
      <c r="L13" s="149">
        <f t="shared" si="3"/>
        <v>205.14999999999986</v>
      </c>
      <c r="M13" s="149">
        <v>1</v>
      </c>
      <c r="N13" s="6">
        <f t="shared" si="7"/>
        <v>205.14999999999986</v>
      </c>
      <c r="O13" s="6">
        <v>0</v>
      </c>
      <c r="P13" s="138">
        <f t="shared" si="4"/>
        <v>0</v>
      </c>
      <c r="Q13" s="50">
        <f t="shared" si="5"/>
        <v>0</v>
      </c>
      <c r="R13" s="50">
        <f t="shared" si="6"/>
        <v>462.51067500000005</v>
      </c>
    </row>
    <row r="14" spans="1:44" x14ac:dyDescent="0.25">
      <c r="A14" s="202"/>
      <c r="B14" s="201"/>
      <c r="C14" s="49" t="s">
        <v>71</v>
      </c>
      <c r="D14" s="149" t="s">
        <v>72</v>
      </c>
      <c r="E14" s="6">
        <v>5471</v>
      </c>
      <c r="F14" s="6">
        <v>4103</v>
      </c>
      <c r="G14" s="149">
        <v>1</v>
      </c>
      <c r="H14" s="6">
        <f t="shared" si="0"/>
        <v>4103</v>
      </c>
      <c r="I14" s="6">
        <v>45</v>
      </c>
      <c r="J14" s="106">
        <f>S$3*I14</f>
        <v>0.75149999999999995</v>
      </c>
      <c r="K14" s="50">
        <f t="shared" si="2"/>
        <v>3083.4044999999996</v>
      </c>
      <c r="L14" s="149">
        <f t="shared" si="3"/>
        <v>1368</v>
      </c>
      <c r="M14" s="149">
        <v>1</v>
      </c>
      <c r="N14" s="6">
        <f t="shared" si="7"/>
        <v>1368</v>
      </c>
      <c r="O14" s="6">
        <v>1</v>
      </c>
      <c r="P14" s="92">
        <f t="shared" si="4"/>
        <v>1.67E-2</v>
      </c>
      <c r="Q14" s="50">
        <f t="shared" si="5"/>
        <v>22.845600000000001</v>
      </c>
      <c r="R14" s="50">
        <f t="shared" si="6"/>
        <v>3106.2500999999997</v>
      </c>
    </row>
    <row r="15" spans="1:44" ht="15" x14ac:dyDescent="0.25">
      <c r="A15" s="187" t="s">
        <v>189</v>
      </c>
      <c r="B15" s="188"/>
      <c r="C15" s="189"/>
      <c r="D15" s="148"/>
      <c r="E15" s="53">
        <f>E3+E4</f>
        <v>11732</v>
      </c>
      <c r="F15" s="53">
        <f>F3+F4</f>
        <v>4112</v>
      </c>
      <c r="G15" s="54">
        <f>H15/F15</f>
        <v>7.0560919260700388</v>
      </c>
      <c r="H15" s="53">
        <f>SUM(H3:H14)</f>
        <v>29014.649999999998</v>
      </c>
      <c r="I15" s="53"/>
      <c r="J15" s="96">
        <f>K15/H15</f>
        <v>0.25114366139174521</v>
      </c>
      <c r="K15" s="56">
        <f>SUM(K3:K14)</f>
        <v>7286.8454349999993</v>
      </c>
      <c r="L15" s="53">
        <f>L4</f>
        <v>7620</v>
      </c>
      <c r="M15" s="57">
        <f>N15/L15</f>
        <v>3.0976181102362208</v>
      </c>
      <c r="N15" s="53">
        <f>SUM(N3:N14)</f>
        <v>23603.850000000002</v>
      </c>
      <c r="O15" s="53"/>
      <c r="P15" s="58">
        <f>Q15/N15</f>
        <v>1.5887175185404074E-2</v>
      </c>
      <c r="Q15" s="56">
        <f>SUM(Q3:Q14)</f>
        <v>374.99849999999998</v>
      </c>
      <c r="R15" s="57">
        <f>SUM(R3:R14)</f>
        <v>7661.8439350000008</v>
      </c>
      <c r="S15" s="143"/>
      <c r="T15" s="144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1:44" ht="51" x14ac:dyDescent="0.25">
      <c r="A16" s="202" t="s">
        <v>65</v>
      </c>
      <c r="B16" s="202" t="s">
        <v>22</v>
      </c>
      <c r="C16" s="49" t="s">
        <v>120</v>
      </c>
      <c r="D16" s="59" t="s">
        <v>123</v>
      </c>
      <c r="E16" s="6">
        <v>44</v>
      </c>
      <c r="F16" s="6">
        <v>44</v>
      </c>
      <c r="G16" s="149">
        <v>1</v>
      </c>
      <c r="H16" s="6">
        <f t="shared" ref="H16:H52" si="8">F16*G16</f>
        <v>44</v>
      </c>
      <c r="I16" s="6">
        <v>30</v>
      </c>
      <c r="J16" s="138">
        <f>S$3*I16</f>
        <v>0.501</v>
      </c>
      <c r="K16" s="50">
        <f t="shared" ref="K16:K52" si="9">H16*J16</f>
        <v>22.044</v>
      </c>
      <c r="L16" s="149">
        <f t="shared" ref="L16:L43" si="10">E16-F16</f>
        <v>0</v>
      </c>
      <c r="M16" s="149">
        <v>1</v>
      </c>
      <c r="N16" s="6">
        <f t="shared" ref="N16:N52" si="11">L16*M16</f>
        <v>0</v>
      </c>
      <c r="O16" s="6">
        <v>1</v>
      </c>
      <c r="P16" s="92">
        <f t="shared" ref="P16:P21" si="12">O16*S$3</f>
        <v>1.67E-2</v>
      </c>
      <c r="Q16" s="50">
        <f t="shared" ref="Q16:Q52" si="13">N16*P16</f>
        <v>0</v>
      </c>
      <c r="R16" s="50">
        <f t="shared" ref="R16:R52" si="14">K16+Q16</f>
        <v>22.044</v>
      </c>
    </row>
    <row r="17" spans="1:18" x14ac:dyDescent="0.25">
      <c r="A17" s="202"/>
      <c r="B17" s="202"/>
      <c r="C17" s="49" t="s">
        <v>182</v>
      </c>
      <c r="D17" s="59"/>
      <c r="E17" s="6">
        <v>44</v>
      </c>
      <c r="F17" s="6">
        <v>44</v>
      </c>
      <c r="G17" s="149">
        <v>1</v>
      </c>
      <c r="H17" s="6">
        <f t="shared" si="8"/>
        <v>44</v>
      </c>
      <c r="I17" s="6">
        <v>30</v>
      </c>
      <c r="J17" s="138">
        <f>S$3*I17</f>
        <v>0.501</v>
      </c>
      <c r="K17" s="50">
        <f t="shared" si="9"/>
        <v>22.044</v>
      </c>
      <c r="L17" s="149">
        <f t="shared" si="10"/>
        <v>0</v>
      </c>
      <c r="M17" s="149">
        <v>1</v>
      </c>
      <c r="N17" s="6">
        <f t="shared" si="11"/>
        <v>0</v>
      </c>
      <c r="O17" s="6">
        <v>1</v>
      </c>
      <c r="P17" s="92">
        <f t="shared" si="12"/>
        <v>1.67E-2</v>
      </c>
      <c r="Q17" s="50">
        <f t="shared" si="13"/>
        <v>0</v>
      </c>
      <c r="R17" s="50">
        <f t="shared" si="14"/>
        <v>22.044</v>
      </c>
    </row>
    <row r="18" spans="1:18" x14ac:dyDescent="0.25">
      <c r="A18" s="202"/>
      <c r="B18" s="202"/>
      <c r="C18" s="49" t="s">
        <v>96</v>
      </c>
      <c r="D18" s="101" t="s">
        <v>140</v>
      </c>
      <c r="E18" s="6">
        <v>44</v>
      </c>
      <c r="F18" s="6">
        <v>44</v>
      </c>
      <c r="G18" s="149">
        <v>1</v>
      </c>
      <c r="H18" s="6">
        <f t="shared" si="8"/>
        <v>44</v>
      </c>
      <c r="I18" s="6"/>
      <c r="J18" s="92">
        <f>'[1]website burden'!E14</f>
        <v>0.55110000000000003</v>
      </c>
      <c r="K18" s="50">
        <f t="shared" si="9"/>
        <v>24.2484</v>
      </c>
      <c r="L18" s="149">
        <f t="shared" si="10"/>
        <v>0</v>
      </c>
      <c r="M18" s="149">
        <v>1</v>
      </c>
      <c r="N18" s="6">
        <f t="shared" si="11"/>
        <v>0</v>
      </c>
      <c r="O18" s="6">
        <v>1</v>
      </c>
      <c r="P18" s="92">
        <f t="shared" si="12"/>
        <v>1.67E-2</v>
      </c>
      <c r="Q18" s="50">
        <f t="shared" si="13"/>
        <v>0</v>
      </c>
      <c r="R18" s="50">
        <f t="shared" si="14"/>
        <v>24.2484</v>
      </c>
    </row>
    <row r="19" spans="1:18" ht="40.5" x14ac:dyDescent="0.25">
      <c r="A19" s="202"/>
      <c r="B19" s="82" t="s">
        <v>145</v>
      </c>
      <c r="C19" s="49" t="s">
        <v>88</v>
      </c>
      <c r="D19" s="149" t="s">
        <v>87</v>
      </c>
      <c r="E19" s="6">
        <v>44</v>
      </c>
      <c r="F19" s="6">
        <v>44</v>
      </c>
      <c r="G19" s="149">
        <v>1</v>
      </c>
      <c r="H19" s="6">
        <f t="shared" si="8"/>
        <v>44</v>
      </c>
      <c r="I19" s="6"/>
      <c r="J19" s="106">
        <v>4</v>
      </c>
      <c r="K19" s="50">
        <f t="shared" si="9"/>
        <v>176</v>
      </c>
      <c r="L19" s="149">
        <f t="shared" si="10"/>
        <v>0</v>
      </c>
      <c r="M19" s="149">
        <v>1</v>
      </c>
      <c r="N19" s="6">
        <f t="shared" si="11"/>
        <v>0</v>
      </c>
      <c r="O19" s="6">
        <v>1</v>
      </c>
      <c r="P19" s="92">
        <f t="shared" si="12"/>
        <v>1.67E-2</v>
      </c>
      <c r="Q19" s="50">
        <f t="shared" si="13"/>
        <v>0</v>
      </c>
      <c r="R19" s="50">
        <f t="shared" si="14"/>
        <v>176</v>
      </c>
    </row>
    <row r="20" spans="1:18" ht="15.75" customHeight="1" x14ac:dyDescent="0.25">
      <c r="A20" s="190" t="s">
        <v>46</v>
      </c>
      <c r="B20" s="193" t="s">
        <v>149</v>
      </c>
      <c r="C20" s="49" t="s">
        <v>188</v>
      </c>
      <c r="D20" s="101" t="s">
        <v>140</v>
      </c>
      <c r="E20" s="6">
        <v>9</v>
      </c>
      <c r="F20" s="6">
        <v>9</v>
      </c>
      <c r="G20" s="149">
        <v>1</v>
      </c>
      <c r="H20" s="6">
        <f t="shared" si="8"/>
        <v>9</v>
      </c>
      <c r="I20" s="6">
        <v>45</v>
      </c>
      <c r="J20" s="106">
        <f>S$3*I20</f>
        <v>0.75149999999999995</v>
      </c>
      <c r="K20" s="50">
        <f t="shared" si="9"/>
        <v>6.7634999999999996</v>
      </c>
      <c r="L20" s="60">
        <f t="shared" si="10"/>
        <v>0</v>
      </c>
      <c r="M20" s="149"/>
      <c r="N20" s="6">
        <f t="shared" si="11"/>
        <v>0</v>
      </c>
      <c r="O20" s="6">
        <v>1</v>
      </c>
      <c r="P20" s="92">
        <f t="shared" si="12"/>
        <v>1.67E-2</v>
      </c>
      <c r="Q20" s="50">
        <f t="shared" si="13"/>
        <v>0</v>
      </c>
      <c r="R20" s="50">
        <f t="shared" si="14"/>
        <v>6.7634999999999996</v>
      </c>
    </row>
    <row r="21" spans="1:18" ht="12.75" customHeight="1" x14ac:dyDescent="0.25">
      <c r="A21" s="191"/>
      <c r="B21" s="194"/>
      <c r="C21" s="49" t="s">
        <v>73</v>
      </c>
      <c r="D21" s="149" t="s">
        <v>116</v>
      </c>
      <c r="E21" s="149">
        <v>336</v>
      </c>
      <c r="F21" s="59">
        <v>286</v>
      </c>
      <c r="G21" s="149">
        <v>1</v>
      </c>
      <c r="H21" s="6">
        <f t="shared" si="8"/>
        <v>286</v>
      </c>
      <c r="I21" s="6">
        <v>2</v>
      </c>
      <c r="J21" s="92">
        <f>S$3*I21</f>
        <v>3.3399999999999999E-2</v>
      </c>
      <c r="K21" s="50">
        <f t="shared" si="9"/>
        <v>9.5524000000000004</v>
      </c>
      <c r="L21" s="149">
        <f t="shared" si="10"/>
        <v>50</v>
      </c>
      <c r="M21" s="149">
        <v>1</v>
      </c>
      <c r="N21" s="6">
        <f t="shared" si="11"/>
        <v>50</v>
      </c>
      <c r="O21" s="149">
        <v>2</v>
      </c>
      <c r="P21" s="92">
        <f t="shared" si="12"/>
        <v>3.3399999999999999E-2</v>
      </c>
      <c r="Q21" s="50">
        <f t="shared" si="13"/>
        <v>1.67</v>
      </c>
      <c r="R21" s="50">
        <f t="shared" si="14"/>
        <v>11.2224</v>
      </c>
    </row>
    <row r="22" spans="1:18" ht="38.25" x14ac:dyDescent="0.25">
      <c r="A22" s="191"/>
      <c r="B22" s="194"/>
      <c r="C22" s="52" t="s">
        <v>126</v>
      </c>
      <c r="D22" s="94" t="s">
        <v>101</v>
      </c>
      <c r="E22" s="6">
        <v>336</v>
      </c>
      <c r="F22" s="6">
        <v>286</v>
      </c>
      <c r="G22" s="149">
        <v>1</v>
      </c>
      <c r="H22" s="6">
        <f t="shared" si="8"/>
        <v>286</v>
      </c>
      <c r="I22" s="6"/>
      <c r="J22" s="106">
        <v>3</v>
      </c>
      <c r="K22" s="50">
        <f t="shared" si="9"/>
        <v>858</v>
      </c>
      <c r="L22" s="149">
        <f t="shared" si="10"/>
        <v>50</v>
      </c>
      <c r="M22" s="149">
        <v>1</v>
      </c>
      <c r="N22" s="6">
        <f t="shared" si="11"/>
        <v>50</v>
      </c>
      <c r="O22" s="149">
        <v>2</v>
      </c>
      <c r="P22" s="138">
        <f>30/60</f>
        <v>0.5</v>
      </c>
      <c r="Q22" s="50">
        <f t="shared" si="13"/>
        <v>25</v>
      </c>
      <c r="R22" s="50">
        <f t="shared" si="14"/>
        <v>883</v>
      </c>
    </row>
    <row r="23" spans="1:18" ht="25.5" x14ac:dyDescent="0.25">
      <c r="A23" s="191"/>
      <c r="B23" s="194"/>
      <c r="C23" s="52" t="s">
        <v>74</v>
      </c>
      <c r="D23" s="94" t="s">
        <v>102</v>
      </c>
      <c r="E23" s="6">
        <v>336</v>
      </c>
      <c r="F23" s="6">
        <v>286</v>
      </c>
      <c r="G23" s="149">
        <v>1</v>
      </c>
      <c r="H23" s="6">
        <f t="shared" si="8"/>
        <v>286</v>
      </c>
      <c r="I23" s="6">
        <v>15</v>
      </c>
      <c r="J23" s="92">
        <f t="shared" ref="J23:J28" si="15">S$3*I23</f>
        <v>0.2505</v>
      </c>
      <c r="K23" s="50">
        <f t="shared" si="9"/>
        <v>71.643000000000001</v>
      </c>
      <c r="L23" s="149">
        <f t="shared" si="10"/>
        <v>50</v>
      </c>
      <c r="M23" s="149">
        <v>1</v>
      </c>
      <c r="N23" s="6">
        <f t="shared" si="11"/>
        <v>50</v>
      </c>
      <c r="O23" s="149">
        <v>2</v>
      </c>
      <c r="P23" s="106">
        <f>15/60</f>
        <v>0.25</v>
      </c>
      <c r="Q23" s="50">
        <f t="shared" si="13"/>
        <v>12.5</v>
      </c>
      <c r="R23" s="50">
        <f t="shared" si="14"/>
        <v>84.143000000000001</v>
      </c>
    </row>
    <row r="24" spans="1:18" x14ac:dyDescent="0.25">
      <c r="A24" s="191"/>
      <c r="B24" s="194"/>
      <c r="C24" s="52" t="s">
        <v>75</v>
      </c>
      <c r="D24" s="94" t="s">
        <v>127</v>
      </c>
      <c r="E24" s="6">
        <v>286</v>
      </c>
      <c r="F24" s="6">
        <v>286</v>
      </c>
      <c r="G24" s="149">
        <v>1</v>
      </c>
      <c r="H24" s="6">
        <f t="shared" si="8"/>
        <v>286</v>
      </c>
      <c r="I24" s="6">
        <v>1</v>
      </c>
      <c r="J24" s="92">
        <f t="shared" si="15"/>
        <v>1.67E-2</v>
      </c>
      <c r="K24" s="50">
        <f t="shared" si="9"/>
        <v>4.7762000000000002</v>
      </c>
      <c r="L24" s="149">
        <f t="shared" si="10"/>
        <v>0</v>
      </c>
      <c r="M24" s="149">
        <v>1</v>
      </c>
      <c r="N24" s="6">
        <f t="shared" si="11"/>
        <v>0</v>
      </c>
      <c r="O24" s="149">
        <v>1</v>
      </c>
      <c r="P24" s="92">
        <f t="shared" ref="P24:P52" si="16">O24*S$3</f>
        <v>1.67E-2</v>
      </c>
      <c r="Q24" s="50">
        <f t="shared" si="13"/>
        <v>0</v>
      </c>
      <c r="R24" s="50">
        <f t="shared" si="14"/>
        <v>4.7762000000000002</v>
      </c>
    </row>
    <row r="25" spans="1:18" x14ac:dyDescent="0.25">
      <c r="A25" s="191"/>
      <c r="B25" s="194"/>
      <c r="C25" s="52" t="s">
        <v>18</v>
      </c>
      <c r="D25" s="94" t="s">
        <v>103</v>
      </c>
      <c r="E25" s="6">
        <v>286</v>
      </c>
      <c r="F25" s="6">
        <v>286</v>
      </c>
      <c r="G25" s="149">
        <v>1</v>
      </c>
      <c r="H25" s="6">
        <f t="shared" si="8"/>
        <v>286</v>
      </c>
      <c r="I25" s="6">
        <v>3</v>
      </c>
      <c r="J25" s="92">
        <f t="shared" si="15"/>
        <v>5.0099999999999999E-2</v>
      </c>
      <c r="K25" s="50">
        <f t="shared" si="9"/>
        <v>14.3286</v>
      </c>
      <c r="L25" s="149">
        <f t="shared" si="10"/>
        <v>0</v>
      </c>
      <c r="M25" s="149">
        <v>1</v>
      </c>
      <c r="N25" s="6">
        <f t="shared" si="11"/>
        <v>0</v>
      </c>
      <c r="O25" s="149">
        <v>1</v>
      </c>
      <c r="P25" s="92">
        <f t="shared" si="16"/>
        <v>1.67E-2</v>
      </c>
      <c r="Q25" s="50">
        <f t="shared" si="13"/>
        <v>0</v>
      </c>
      <c r="R25" s="50">
        <f t="shared" si="14"/>
        <v>14.3286</v>
      </c>
    </row>
    <row r="26" spans="1:18" ht="38.25" x14ac:dyDescent="0.25">
      <c r="A26" s="191"/>
      <c r="B26" s="194"/>
      <c r="C26" s="52" t="s">
        <v>124</v>
      </c>
      <c r="D26" s="94" t="s">
        <v>125</v>
      </c>
      <c r="E26" s="6">
        <v>286</v>
      </c>
      <c r="F26" s="6">
        <v>286</v>
      </c>
      <c r="G26" s="149">
        <v>1</v>
      </c>
      <c r="H26" s="6">
        <f t="shared" si="8"/>
        <v>286</v>
      </c>
      <c r="I26" s="6">
        <v>20</v>
      </c>
      <c r="J26" s="92">
        <f t="shared" si="15"/>
        <v>0.33399999999999996</v>
      </c>
      <c r="K26" s="50">
        <f t="shared" si="9"/>
        <v>95.523999999999987</v>
      </c>
      <c r="L26" s="149">
        <f t="shared" si="10"/>
        <v>0</v>
      </c>
      <c r="M26" s="149">
        <v>1</v>
      </c>
      <c r="N26" s="6">
        <f t="shared" si="11"/>
        <v>0</v>
      </c>
      <c r="O26" s="149">
        <v>1</v>
      </c>
      <c r="P26" s="92">
        <f t="shared" si="16"/>
        <v>1.67E-2</v>
      </c>
      <c r="Q26" s="50">
        <f t="shared" si="13"/>
        <v>0</v>
      </c>
      <c r="R26" s="50">
        <f t="shared" si="14"/>
        <v>95.523999999999987</v>
      </c>
    </row>
    <row r="27" spans="1:18" ht="25.5" x14ac:dyDescent="0.25">
      <c r="A27" s="191"/>
      <c r="B27" s="194"/>
      <c r="C27" s="52" t="s">
        <v>76</v>
      </c>
      <c r="D27" s="94" t="s">
        <v>134</v>
      </c>
      <c r="E27" s="6">
        <v>286</v>
      </c>
      <c r="F27" s="6">
        <v>286</v>
      </c>
      <c r="G27" s="149">
        <v>1</v>
      </c>
      <c r="H27" s="6">
        <f t="shared" si="8"/>
        <v>286</v>
      </c>
      <c r="I27" s="6">
        <v>15</v>
      </c>
      <c r="J27" s="106">
        <f t="shared" si="15"/>
        <v>0.2505</v>
      </c>
      <c r="K27" s="50">
        <f t="shared" si="9"/>
        <v>71.643000000000001</v>
      </c>
      <c r="L27" s="149">
        <f t="shared" si="10"/>
        <v>0</v>
      </c>
      <c r="M27" s="149">
        <v>1</v>
      </c>
      <c r="N27" s="6">
        <f t="shared" si="11"/>
        <v>0</v>
      </c>
      <c r="O27" s="149">
        <v>1</v>
      </c>
      <c r="P27" s="92">
        <f t="shared" si="16"/>
        <v>1.67E-2</v>
      </c>
      <c r="Q27" s="50">
        <f t="shared" si="13"/>
        <v>0</v>
      </c>
      <c r="R27" s="50">
        <f t="shared" si="14"/>
        <v>71.643000000000001</v>
      </c>
    </row>
    <row r="28" spans="1:18" x14ac:dyDescent="0.25">
      <c r="A28" s="191"/>
      <c r="B28" s="194"/>
      <c r="C28" s="52" t="s">
        <v>32</v>
      </c>
      <c r="D28" s="94">
        <v>24</v>
      </c>
      <c r="E28" s="6">
        <v>336</v>
      </c>
      <c r="F28" s="59">
        <f>E28*0.9</f>
        <v>302.40000000000003</v>
      </c>
      <c r="G28" s="149">
        <v>1</v>
      </c>
      <c r="H28" s="6">
        <f t="shared" si="8"/>
        <v>302.40000000000003</v>
      </c>
      <c r="I28" s="6">
        <v>5</v>
      </c>
      <c r="J28" s="92">
        <f t="shared" si="15"/>
        <v>8.3499999999999991E-2</v>
      </c>
      <c r="K28" s="50">
        <f t="shared" si="9"/>
        <v>25.250399999999999</v>
      </c>
      <c r="L28" s="149">
        <f t="shared" si="10"/>
        <v>33.599999999999966</v>
      </c>
      <c r="M28" s="149">
        <v>1</v>
      </c>
      <c r="N28" s="6">
        <f t="shared" si="11"/>
        <v>33.599999999999966</v>
      </c>
      <c r="O28" s="149">
        <v>1</v>
      </c>
      <c r="P28" s="92">
        <f t="shared" si="16"/>
        <v>1.67E-2</v>
      </c>
      <c r="Q28" s="50">
        <f t="shared" si="13"/>
        <v>0.5611199999999994</v>
      </c>
      <c r="R28" s="50">
        <f t="shared" si="14"/>
        <v>25.811519999999998</v>
      </c>
    </row>
    <row r="29" spans="1:18" x14ac:dyDescent="0.25">
      <c r="A29" s="191"/>
      <c r="B29" s="195"/>
      <c r="C29" s="85" t="s">
        <v>186</v>
      </c>
      <c r="D29" s="101" t="s">
        <v>140</v>
      </c>
      <c r="E29" s="84">
        <v>286</v>
      </c>
      <c r="F29" s="84">
        <f>E29*0.9</f>
        <v>257.40000000000003</v>
      </c>
      <c r="G29" s="83">
        <v>1</v>
      </c>
      <c r="H29" s="6">
        <f t="shared" si="8"/>
        <v>257.40000000000003</v>
      </c>
      <c r="I29" s="6"/>
      <c r="J29" s="92">
        <f>'[1]website burden'!E26</f>
        <v>0.80159999999999998</v>
      </c>
      <c r="K29" s="50">
        <f t="shared" si="9"/>
        <v>206.33184000000003</v>
      </c>
      <c r="L29" s="149">
        <f t="shared" si="10"/>
        <v>28.599999999999966</v>
      </c>
      <c r="M29" s="149">
        <v>1</v>
      </c>
      <c r="N29" s="6">
        <f t="shared" si="11"/>
        <v>28.599999999999966</v>
      </c>
      <c r="O29" s="149">
        <v>1</v>
      </c>
      <c r="P29" s="92">
        <f t="shared" si="16"/>
        <v>1.67E-2</v>
      </c>
      <c r="Q29" s="50">
        <f t="shared" si="13"/>
        <v>0.47761999999999943</v>
      </c>
      <c r="R29" s="50">
        <f t="shared" si="14"/>
        <v>206.80946000000003</v>
      </c>
    </row>
    <row r="30" spans="1:18" ht="26.25" customHeight="1" x14ac:dyDescent="0.2">
      <c r="A30" s="191"/>
      <c r="B30" s="196" t="s">
        <v>24</v>
      </c>
      <c r="C30" s="90" t="s">
        <v>128</v>
      </c>
      <c r="D30" s="94" t="s">
        <v>129</v>
      </c>
      <c r="E30" s="6">
        <v>213</v>
      </c>
      <c r="F30" s="6">
        <v>181</v>
      </c>
      <c r="G30" s="149">
        <v>1</v>
      </c>
      <c r="H30" s="6">
        <f t="shared" si="8"/>
        <v>181</v>
      </c>
      <c r="I30" s="6">
        <v>30</v>
      </c>
      <c r="J30" s="138">
        <f>S$3*I30</f>
        <v>0.501</v>
      </c>
      <c r="K30" s="50">
        <f t="shared" si="9"/>
        <v>90.680999999999997</v>
      </c>
      <c r="L30" s="149">
        <f t="shared" si="10"/>
        <v>32</v>
      </c>
      <c r="M30" s="149">
        <v>1</v>
      </c>
      <c r="N30" s="6">
        <f t="shared" si="11"/>
        <v>32</v>
      </c>
      <c r="O30" s="149">
        <v>1</v>
      </c>
      <c r="P30" s="92">
        <f t="shared" si="16"/>
        <v>1.67E-2</v>
      </c>
      <c r="Q30" s="50">
        <f t="shared" si="13"/>
        <v>0.53439999999999999</v>
      </c>
      <c r="R30" s="50">
        <f t="shared" si="14"/>
        <v>91.215400000000002</v>
      </c>
    </row>
    <row r="31" spans="1:18" s="8" customFormat="1" ht="25.5" x14ac:dyDescent="0.2">
      <c r="A31" s="191"/>
      <c r="B31" s="197"/>
      <c r="C31" s="90" t="s">
        <v>130</v>
      </c>
      <c r="D31" s="94" t="s">
        <v>131</v>
      </c>
      <c r="E31" s="6">
        <v>123</v>
      </c>
      <c r="F31" s="6">
        <v>105</v>
      </c>
      <c r="G31" s="149">
        <v>1</v>
      </c>
      <c r="H31" s="6">
        <f t="shared" si="8"/>
        <v>105</v>
      </c>
      <c r="I31" s="6">
        <v>60</v>
      </c>
      <c r="J31" s="106">
        <v>1</v>
      </c>
      <c r="K31" s="50">
        <f t="shared" si="9"/>
        <v>105</v>
      </c>
      <c r="L31" s="149">
        <f t="shared" si="10"/>
        <v>18</v>
      </c>
      <c r="M31" s="149">
        <v>1</v>
      </c>
      <c r="N31" s="6">
        <f t="shared" si="11"/>
        <v>18</v>
      </c>
      <c r="O31" s="149">
        <v>1</v>
      </c>
      <c r="P31" s="92">
        <f t="shared" si="16"/>
        <v>1.67E-2</v>
      </c>
      <c r="Q31" s="50">
        <f t="shared" si="13"/>
        <v>0.30059999999999998</v>
      </c>
      <c r="R31" s="50">
        <f t="shared" si="14"/>
        <v>105.3006</v>
      </c>
    </row>
    <row r="32" spans="1:18" s="8" customFormat="1" ht="25.5" x14ac:dyDescent="0.2">
      <c r="A32" s="191"/>
      <c r="B32" s="197"/>
      <c r="C32" s="90" t="s">
        <v>132</v>
      </c>
      <c r="D32" s="94" t="s">
        <v>133</v>
      </c>
      <c r="E32" s="6">
        <v>105</v>
      </c>
      <c r="F32" s="6">
        <v>105</v>
      </c>
      <c r="G32" s="149">
        <v>1</v>
      </c>
      <c r="H32" s="6">
        <f t="shared" si="8"/>
        <v>105</v>
      </c>
      <c r="I32" s="6">
        <v>60</v>
      </c>
      <c r="J32" s="106">
        <v>1</v>
      </c>
      <c r="K32" s="50">
        <f t="shared" si="9"/>
        <v>105</v>
      </c>
      <c r="L32" s="149">
        <f t="shared" si="10"/>
        <v>0</v>
      </c>
      <c r="M32" s="149">
        <v>1</v>
      </c>
      <c r="N32" s="6">
        <f t="shared" si="11"/>
        <v>0</v>
      </c>
      <c r="O32" s="149">
        <v>1</v>
      </c>
      <c r="P32" s="92">
        <f t="shared" si="16"/>
        <v>1.67E-2</v>
      </c>
      <c r="Q32" s="50">
        <f t="shared" si="13"/>
        <v>0</v>
      </c>
      <c r="R32" s="50">
        <f t="shared" si="14"/>
        <v>105</v>
      </c>
    </row>
    <row r="33" spans="1:18" s="8" customFormat="1" x14ac:dyDescent="0.2">
      <c r="A33" s="191"/>
      <c r="B33" s="197"/>
      <c r="C33" s="90" t="s">
        <v>98</v>
      </c>
      <c r="D33" s="72" t="s">
        <v>99</v>
      </c>
      <c r="E33" s="72">
        <v>105</v>
      </c>
      <c r="F33" s="72">
        <v>105</v>
      </c>
      <c r="G33" s="72">
        <v>1</v>
      </c>
      <c r="H33" s="6">
        <f t="shared" si="8"/>
        <v>105</v>
      </c>
      <c r="I33" s="72">
        <v>60</v>
      </c>
      <c r="J33" s="139">
        <v>1</v>
      </c>
      <c r="K33" s="50">
        <f t="shared" si="9"/>
        <v>105</v>
      </c>
      <c r="L33" s="149">
        <f t="shared" si="10"/>
        <v>0</v>
      </c>
      <c r="M33" s="72">
        <v>1</v>
      </c>
      <c r="N33" s="6">
        <f t="shared" si="11"/>
        <v>0</v>
      </c>
      <c r="O33" s="149">
        <v>1</v>
      </c>
      <c r="P33" s="92">
        <f t="shared" si="16"/>
        <v>1.67E-2</v>
      </c>
      <c r="Q33" s="50">
        <f t="shared" si="13"/>
        <v>0</v>
      </c>
      <c r="R33" s="50">
        <f t="shared" si="14"/>
        <v>105</v>
      </c>
    </row>
    <row r="34" spans="1:18" s="8" customFormat="1" ht="38.25" x14ac:dyDescent="0.25">
      <c r="A34" s="191"/>
      <c r="B34" s="197"/>
      <c r="C34" s="52" t="s">
        <v>118</v>
      </c>
      <c r="D34" s="94" t="s">
        <v>119</v>
      </c>
      <c r="E34" s="6">
        <v>286</v>
      </c>
      <c r="F34" s="6">
        <v>286</v>
      </c>
      <c r="G34" s="149">
        <v>1</v>
      </c>
      <c r="H34" s="6">
        <f t="shared" si="8"/>
        <v>286</v>
      </c>
      <c r="I34" s="6">
        <v>20</v>
      </c>
      <c r="J34" s="1">
        <f>S$3*I34</f>
        <v>0.33399999999999996</v>
      </c>
      <c r="K34" s="50">
        <f t="shared" si="9"/>
        <v>95.523999999999987</v>
      </c>
      <c r="L34" s="149">
        <f t="shared" si="10"/>
        <v>0</v>
      </c>
      <c r="M34" s="149">
        <v>1</v>
      </c>
      <c r="N34" s="6">
        <f t="shared" si="11"/>
        <v>0</v>
      </c>
      <c r="O34" s="149">
        <v>1</v>
      </c>
      <c r="P34" s="92">
        <f t="shared" si="16"/>
        <v>1.67E-2</v>
      </c>
      <c r="Q34" s="50">
        <f t="shared" si="13"/>
        <v>0</v>
      </c>
      <c r="R34" s="50">
        <f t="shared" si="14"/>
        <v>95.523999999999987</v>
      </c>
    </row>
    <row r="35" spans="1:18" s="8" customFormat="1" x14ac:dyDescent="0.25">
      <c r="A35" s="191"/>
      <c r="B35" s="197"/>
      <c r="C35" s="52" t="s">
        <v>78</v>
      </c>
      <c r="D35" s="94" t="s">
        <v>79</v>
      </c>
      <c r="E35" s="6">
        <v>286</v>
      </c>
      <c r="F35" s="6">
        <v>286</v>
      </c>
      <c r="G35" s="149">
        <v>1</v>
      </c>
      <c r="H35" s="6">
        <f t="shared" si="8"/>
        <v>286</v>
      </c>
      <c r="I35" s="6">
        <v>5</v>
      </c>
      <c r="J35" s="1">
        <f>S$3*I35</f>
        <v>8.3499999999999991E-2</v>
      </c>
      <c r="K35" s="50">
        <f t="shared" si="9"/>
        <v>23.880999999999997</v>
      </c>
      <c r="L35" s="149">
        <f t="shared" si="10"/>
        <v>0</v>
      </c>
      <c r="M35" s="149">
        <v>1</v>
      </c>
      <c r="N35" s="6">
        <f t="shared" si="11"/>
        <v>0</v>
      </c>
      <c r="O35" s="149">
        <v>1</v>
      </c>
      <c r="P35" s="92">
        <f t="shared" si="16"/>
        <v>1.67E-2</v>
      </c>
      <c r="Q35" s="50">
        <f t="shared" si="13"/>
        <v>0</v>
      </c>
      <c r="R35" s="50">
        <f t="shared" si="14"/>
        <v>23.880999999999997</v>
      </c>
    </row>
    <row r="36" spans="1:18" s="8" customFormat="1" x14ac:dyDescent="0.25">
      <c r="A36" s="191"/>
      <c r="B36" s="197"/>
      <c r="C36" s="52" t="s">
        <v>80</v>
      </c>
      <c r="D36" s="94" t="s">
        <v>81</v>
      </c>
      <c r="E36" s="6">
        <v>286</v>
      </c>
      <c r="F36" s="6">
        <v>286</v>
      </c>
      <c r="G36" s="149">
        <v>1</v>
      </c>
      <c r="H36" s="6">
        <f t="shared" si="8"/>
        <v>286</v>
      </c>
      <c r="I36" s="6">
        <v>5</v>
      </c>
      <c r="J36" s="1">
        <f>S$3*I36</f>
        <v>8.3499999999999991E-2</v>
      </c>
      <c r="K36" s="50">
        <f t="shared" si="9"/>
        <v>23.880999999999997</v>
      </c>
      <c r="L36" s="149">
        <f t="shared" si="10"/>
        <v>0</v>
      </c>
      <c r="M36" s="149">
        <v>1</v>
      </c>
      <c r="N36" s="6">
        <f t="shared" si="11"/>
        <v>0</v>
      </c>
      <c r="O36" s="149">
        <v>1</v>
      </c>
      <c r="P36" s="92">
        <f t="shared" si="16"/>
        <v>1.67E-2</v>
      </c>
      <c r="Q36" s="50">
        <f t="shared" si="13"/>
        <v>0</v>
      </c>
      <c r="R36" s="50">
        <f t="shared" si="14"/>
        <v>23.880999999999997</v>
      </c>
    </row>
    <row r="37" spans="1:18" s="8" customFormat="1" x14ac:dyDescent="0.25">
      <c r="A37" s="191"/>
      <c r="B37" s="198"/>
      <c r="C37" s="52" t="s">
        <v>100</v>
      </c>
      <c r="D37" s="94" t="s">
        <v>82</v>
      </c>
      <c r="E37" s="6">
        <v>286</v>
      </c>
      <c r="F37" s="6">
        <v>286</v>
      </c>
      <c r="G37" s="149">
        <v>1</v>
      </c>
      <c r="H37" s="6">
        <f t="shared" si="8"/>
        <v>286</v>
      </c>
      <c r="I37" s="6">
        <v>30</v>
      </c>
      <c r="J37" s="138">
        <f>S$3*I37</f>
        <v>0.501</v>
      </c>
      <c r="K37" s="50">
        <f t="shared" si="9"/>
        <v>143.286</v>
      </c>
      <c r="L37" s="149">
        <f t="shared" si="10"/>
        <v>0</v>
      </c>
      <c r="M37" s="149">
        <v>1</v>
      </c>
      <c r="N37" s="6">
        <f t="shared" si="11"/>
        <v>0</v>
      </c>
      <c r="O37" s="149">
        <v>1</v>
      </c>
      <c r="P37" s="92">
        <f t="shared" si="16"/>
        <v>1.67E-2</v>
      </c>
      <c r="Q37" s="50">
        <f t="shared" si="13"/>
        <v>0</v>
      </c>
      <c r="R37" s="50">
        <f t="shared" si="14"/>
        <v>143.286</v>
      </c>
    </row>
    <row r="38" spans="1:18" s="8" customFormat="1" ht="15" customHeight="1" x14ac:dyDescent="0.2">
      <c r="A38" s="191"/>
      <c r="B38" s="199" t="s">
        <v>148</v>
      </c>
      <c r="C38" s="90" t="s">
        <v>117</v>
      </c>
      <c r="D38" s="72" t="s">
        <v>77</v>
      </c>
      <c r="E38" s="6">
        <v>286</v>
      </c>
      <c r="F38" s="6">
        <v>286</v>
      </c>
      <c r="G38" s="72">
        <v>1</v>
      </c>
      <c r="H38" s="6">
        <f t="shared" si="8"/>
        <v>286</v>
      </c>
      <c r="I38" s="72"/>
      <c r="J38" s="139">
        <v>2</v>
      </c>
      <c r="K38" s="72">
        <f t="shared" si="9"/>
        <v>572</v>
      </c>
      <c r="L38" s="149">
        <f t="shared" si="10"/>
        <v>0</v>
      </c>
      <c r="M38" s="72">
        <v>1</v>
      </c>
      <c r="N38" s="6">
        <f t="shared" si="11"/>
        <v>0</v>
      </c>
      <c r="O38" s="149">
        <v>1</v>
      </c>
      <c r="P38" s="92">
        <f t="shared" si="16"/>
        <v>1.67E-2</v>
      </c>
      <c r="Q38" s="50">
        <f t="shared" si="13"/>
        <v>0</v>
      </c>
      <c r="R38" s="72">
        <f t="shared" si="14"/>
        <v>572</v>
      </c>
    </row>
    <row r="39" spans="1:18" ht="25.5" x14ac:dyDescent="0.25">
      <c r="A39" s="191"/>
      <c r="B39" s="200"/>
      <c r="C39" s="52" t="s">
        <v>83</v>
      </c>
      <c r="D39" s="94" t="s">
        <v>85</v>
      </c>
      <c r="E39" s="6">
        <v>286</v>
      </c>
      <c r="F39" s="6">
        <v>286</v>
      </c>
      <c r="G39" s="149">
        <v>1</v>
      </c>
      <c r="H39" s="6">
        <f t="shared" si="8"/>
        <v>286</v>
      </c>
      <c r="I39" s="6">
        <v>30</v>
      </c>
      <c r="J39" s="138">
        <f t="shared" ref="J39:J50" si="17">S$3*I39</f>
        <v>0.501</v>
      </c>
      <c r="K39" s="50">
        <f t="shared" si="9"/>
        <v>143.286</v>
      </c>
      <c r="L39" s="149">
        <f t="shared" si="10"/>
        <v>0</v>
      </c>
      <c r="M39" s="149">
        <v>1</v>
      </c>
      <c r="N39" s="6">
        <f t="shared" si="11"/>
        <v>0</v>
      </c>
      <c r="O39" s="149">
        <v>1</v>
      </c>
      <c r="P39" s="92">
        <f t="shared" si="16"/>
        <v>1.67E-2</v>
      </c>
      <c r="Q39" s="50">
        <f t="shared" si="13"/>
        <v>0</v>
      </c>
      <c r="R39" s="50">
        <f t="shared" si="14"/>
        <v>143.286</v>
      </c>
    </row>
    <row r="40" spans="1:18" ht="25.5" x14ac:dyDescent="0.25">
      <c r="A40" s="192"/>
      <c r="B40" s="200"/>
      <c r="C40" s="52" t="s">
        <v>137</v>
      </c>
      <c r="D40" s="94" t="s">
        <v>86</v>
      </c>
      <c r="E40" s="6">
        <v>286</v>
      </c>
      <c r="F40" s="6">
        <v>286</v>
      </c>
      <c r="G40" s="149">
        <v>1</v>
      </c>
      <c r="H40" s="6">
        <f t="shared" si="8"/>
        <v>286</v>
      </c>
      <c r="I40" s="6">
        <v>30</v>
      </c>
      <c r="J40" s="138">
        <f t="shared" si="17"/>
        <v>0.501</v>
      </c>
      <c r="K40" s="50">
        <f t="shared" si="9"/>
        <v>143.286</v>
      </c>
      <c r="L40" s="149">
        <f t="shared" si="10"/>
        <v>0</v>
      </c>
      <c r="M40" s="149">
        <v>1</v>
      </c>
      <c r="N40" s="6">
        <f t="shared" si="11"/>
        <v>0</v>
      </c>
      <c r="O40" s="149">
        <v>1</v>
      </c>
      <c r="P40" s="92">
        <f t="shared" si="16"/>
        <v>1.67E-2</v>
      </c>
      <c r="Q40" s="50">
        <f t="shared" si="13"/>
        <v>0</v>
      </c>
      <c r="R40" s="50">
        <f t="shared" si="14"/>
        <v>143.286</v>
      </c>
    </row>
    <row r="41" spans="1:18" ht="15.75" customHeight="1" x14ac:dyDescent="0.25">
      <c r="A41" s="190" t="s">
        <v>17</v>
      </c>
      <c r="B41" s="199" t="s">
        <v>23</v>
      </c>
      <c r="C41" s="52" t="s">
        <v>121</v>
      </c>
      <c r="D41" s="94" t="s">
        <v>122</v>
      </c>
      <c r="E41" s="6">
        <v>938</v>
      </c>
      <c r="F41" s="6">
        <v>750</v>
      </c>
      <c r="G41" s="149">
        <v>1</v>
      </c>
      <c r="H41" s="6">
        <f t="shared" si="8"/>
        <v>750</v>
      </c>
      <c r="I41" s="6">
        <v>2</v>
      </c>
      <c r="J41" s="92">
        <f t="shared" si="17"/>
        <v>3.3399999999999999E-2</v>
      </c>
      <c r="K41" s="50">
        <f t="shared" si="9"/>
        <v>25.05</v>
      </c>
      <c r="L41" s="6">
        <f t="shared" si="10"/>
        <v>188</v>
      </c>
      <c r="M41" s="149">
        <v>1</v>
      </c>
      <c r="N41" s="6">
        <f t="shared" si="11"/>
        <v>188</v>
      </c>
      <c r="O41" s="6">
        <v>1</v>
      </c>
      <c r="P41" s="92">
        <f t="shared" si="16"/>
        <v>1.67E-2</v>
      </c>
      <c r="Q41" s="50">
        <f t="shared" si="13"/>
        <v>3.1395999999999997</v>
      </c>
      <c r="R41" s="50">
        <f t="shared" si="14"/>
        <v>28.189599999999999</v>
      </c>
    </row>
    <row r="42" spans="1:18" ht="12.75" customHeight="1" x14ac:dyDescent="0.25">
      <c r="A42" s="191"/>
      <c r="B42" s="200"/>
      <c r="C42" s="52" t="s">
        <v>89</v>
      </c>
      <c r="D42" s="94" t="s">
        <v>104</v>
      </c>
      <c r="E42" s="6">
        <v>938</v>
      </c>
      <c r="F42" s="6">
        <v>750</v>
      </c>
      <c r="G42" s="149">
        <v>1</v>
      </c>
      <c r="H42" s="6">
        <f t="shared" si="8"/>
        <v>750</v>
      </c>
      <c r="I42" s="6">
        <v>5</v>
      </c>
      <c r="J42" s="92">
        <f t="shared" si="17"/>
        <v>8.3499999999999991E-2</v>
      </c>
      <c r="K42" s="50">
        <f t="shared" si="9"/>
        <v>62.624999999999993</v>
      </c>
      <c r="L42" s="6">
        <f t="shared" si="10"/>
        <v>188</v>
      </c>
      <c r="M42" s="149">
        <v>1</v>
      </c>
      <c r="N42" s="6">
        <f t="shared" si="11"/>
        <v>188</v>
      </c>
      <c r="O42" s="6">
        <v>1</v>
      </c>
      <c r="P42" s="92">
        <f t="shared" si="16"/>
        <v>1.67E-2</v>
      </c>
      <c r="Q42" s="50">
        <f t="shared" si="13"/>
        <v>3.1395999999999997</v>
      </c>
      <c r="R42" s="50">
        <f t="shared" si="14"/>
        <v>65.764599999999987</v>
      </c>
    </row>
    <row r="43" spans="1:18" x14ac:dyDescent="0.2">
      <c r="A43" s="191"/>
      <c r="B43" s="200"/>
      <c r="C43" s="90" t="s">
        <v>90</v>
      </c>
      <c r="D43" s="94" t="s">
        <v>105</v>
      </c>
      <c r="E43" s="6">
        <v>938</v>
      </c>
      <c r="F43" s="6">
        <v>750</v>
      </c>
      <c r="G43" s="149">
        <v>1</v>
      </c>
      <c r="H43" s="6">
        <f t="shared" si="8"/>
        <v>750</v>
      </c>
      <c r="I43" s="6">
        <v>20</v>
      </c>
      <c r="J43" s="1">
        <f t="shared" si="17"/>
        <v>0.33399999999999996</v>
      </c>
      <c r="K43" s="50">
        <f t="shared" si="9"/>
        <v>250.49999999999997</v>
      </c>
      <c r="L43" s="6">
        <f t="shared" si="10"/>
        <v>188</v>
      </c>
      <c r="M43" s="149">
        <v>1</v>
      </c>
      <c r="N43" s="6">
        <f t="shared" si="11"/>
        <v>188</v>
      </c>
      <c r="O43" s="6">
        <v>1</v>
      </c>
      <c r="P43" s="92">
        <f t="shared" si="16"/>
        <v>1.67E-2</v>
      </c>
      <c r="Q43" s="50">
        <f t="shared" si="13"/>
        <v>3.1395999999999997</v>
      </c>
      <c r="R43" s="50">
        <f t="shared" si="14"/>
        <v>253.63959999999997</v>
      </c>
    </row>
    <row r="44" spans="1:18" x14ac:dyDescent="0.25">
      <c r="A44" s="191"/>
      <c r="B44" s="200"/>
      <c r="C44" s="52" t="s">
        <v>91</v>
      </c>
      <c r="D44" s="94" t="s">
        <v>106</v>
      </c>
      <c r="E44" s="6">
        <v>750</v>
      </c>
      <c r="F44" s="6">
        <v>750</v>
      </c>
      <c r="G44" s="149">
        <v>1</v>
      </c>
      <c r="H44" s="6">
        <f t="shared" si="8"/>
        <v>750</v>
      </c>
      <c r="I44" s="6">
        <v>5</v>
      </c>
      <c r="J44" s="92">
        <f t="shared" si="17"/>
        <v>8.3499999999999991E-2</v>
      </c>
      <c r="K44" s="50">
        <f t="shared" si="9"/>
        <v>62.624999999999993</v>
      </c>
      <c r="L44" s="6">
        <v>0</v>
      </c>
      <c r="M44" s="149">
        <v>1</v>
      </c>
      <c r="N44" s="6">
        <f t="shared" si="11"/>
        <v>0</v>
      </c>
      <c r="O44" s="6">
        <v>1</v>
      </c>
      <c r="P44" s="92">
        <f t="shared" si="16"/>
        <v>1.67E-2</v>
      </c>
      <c r="Q44" s="50">
        <f t="shared" si="13"/>
        <v>0</v>
      </c>
      <c r="R44" s="50">
        <f t="shared" si="14"/>
        <v>62.624999999999993</v>
      </c>
    </row>
    <row r="45" spans="1:18" x14ac:dyDescent="0.25">
      <c r="A45" s="191"/>
      <c r="B45" s="200"/>
      <c r="C45" s="52" t="s">
        <v>92</v>
      </c>
      <c r="D45" s="94" t="s">
        <v>112</v>
      </c>
      <c r="E45" s="6">
        <v>750</v>
      </c>
      <c r="F45" s="6">
        <v>750</v>
      </c>
      <c r="G45" s="149">
        <v>1</v>
      </c>
      <c r="H45" s="6">
        <f t="shared" si="8"/>
        <v>750</v>
      </c>
      <c r="I45" s="6">
        <v>5</v>
      </c>
      <c r="J45" s="92">
        <f t="shared" si="17"/>
        <v>8.3499999999999991E-2</v>
      </c>
      <c r="K45" s="50">
        <f t="shared" si="9"/>
        <v>62.624999999999993</v>
      </c>
      <c r="L45" s="6">
        <v>0</v>
      </c>
      <c r="M45" s="149">
        <v>1</v>
      </c>
      <c r="N45" s="6">
        <f t="shared" si="11"/>
        <v>0</v>
      </c>
      <c r="O45" s="6">
        <v>1</v>
      </c>
      <c r="P45" s="92">
        <f t="shared" si="16"/>
        <v>1.67E-2</v>
      </c>
      <c r="Q45" s="50">
        <f t="shared" si="13"/>
        <v>0</v>
      </c>
      <c r="R45" s="50">
        <f t="shared" si="14"/>
        <v>62.624999999999993</v>
      </c>
    </row>
    <row r="46" spans="1:18" x14ac:dyDescent="0.25">
      <c r="A46" s="191"/>
      <c r="B46" s="201"/>
      <c r="C46" s="52" t="s">
        <v>32</v>
      </c>
      <c r="D46" s="94" t="s">
        <v>138</v>
      </c>
      <c r="E46" s="6">
        <v>938</v>
      </c>
      <c r="F46" s="6">
        <v>750</v>
      </c>
      <c r="G46" s="149">
        <v>1</v>
      </c>
      <c r="H46" s="6">
        <f t="shared" si="8"/>
        <v>750</v>
      </c>
      <c r="I46" s="6">
        <v>8</v>
      </c>
      <c r="J46" s="92">
        <f t="shared" si="17"/>
        <v>0.1336</v>
      </c>
      <c r="K46" s="50">
        <f t="shared" si="9"/>
        <v>100.2</v>
      </c>
      <c r="L46" s="6">
        <v>0</v>
      </c>
      <c r="M46" s="149">
        <v>1</v>
      </c>
      <c r="N46" s="6">
        <f t="shared" si="11"/>
        <v>0</v>
      </c>
      <c r="O46" s="6">
        <v>1</v>
      </c>
      <c r="P46" s="92">
        <f t="shared" si="16"/>
        <v>1.67E-2</v>
      </c>
      <c r="Q46" s="50">
        <f t="shared" si="13"/>
        <v>0</v>
      </c>
      <c r="R46" s="50">
        <f t="shared" si="14"/>
        <v>100.2</v>
      </c>
    </row>
    <row r="47" spans="1:18" ht="25.5" customHeight="1" x14ac:dyDescent="0.25">
      <c r="A47" s="191"/>
      <c r="B47" s="199" t="s">
        <v>150</v>
      </c>
      <c r="C47" s="52" t="s">
        <v>184</v>
      </c>
      <c r="D47" s="94"/>
      <c r="E47" s="6">
        <v>9</v>
      </c>
      <c r="F47" s="6">
        <v>9</v>
      </c>
      <c r="G47" s="149">
        <v>1</v>
      </c>
      <c r="H47" s="6">
        <f t="shared" si="8"/>
        <v>9</v>
      </c>
      <c r="I47" s="6">
        <v>90</v>
      </c>
      <c r="J47" s="106">
        <f t="shared" si="17"/>
        <v>1.5029999999999999</v>
      </c>
      <c r="K47" s="50">
        <f t="shared" si="9"/>
        <v>13.526999999999999</v>
      </c>
      <c r="L47" s="149">
        <f>E47-F47</f>
        <v>0</v>
      </c>
      <c r="M47" s="149">
        <v>1</v>
      </c>
      <c r="N47" s="6">
        <f t="shared" si="11"/>
        <v>0</v>
      </c>
      <c r="O47" s="149">
        <v>1</v>
      </c>
      <c r="P47" s="92">
        <f t="shared" si="16"/>
        <v>1.67E-2</v>
      </c>
      <c r="Q47" s="50">
        <f t="shared" si="13"/>
        <v>0</v>
      </c>
      <c r="R47" s="50">
        <f t="shared" si="14"/>
        <v>13.526999999999999</v>
      </c>
    </row>
    <row r="48" spans="1:18" ht="12.75" customHeight="1" x14ac:dyDescent="0.25">
      <c r="A48" s="191"/>
      <c r="B48" s="200"/>
      <c r="C48" s="52" t="s">
        <v>93</v>
      </c>
      <c r="D48" s="94" t="s">
        <v>94</v>
      </c>
      <c r="E48" s="6">
        <v>750</v>
      </c>
      <c r="F48" s="6">
        <v>750</v>
      </c>
      <c r="G48" s="149">
        <v>1</v>
      </c>
      <c r="H48" s="6">
        <f t="shared" si="8"/>
        <v>750</v>
      </c>
      <c r="I48" s="6">
        <v>2</v>
      </c>
      <c r="J48" s="92">
        <f t="shared" si="17"/>
        <v>3.3399999999999999E-2</v>
      </c>
      <c r="K48" s="50">
        <f t="shared" si="9"/>
        <v>25.05</v>
      </c>
      <c r="L48" s="6">
        <v>0</v>
      </c>
      <c r="M48" s="149">
        <v>1</v>
      </c>
      <c r="N48" s="6">
        <f t="shared" si="11"/>
        <v>0</v>
      </c>
      <c r="O48" s="6">
        <v>1</v>
      </c>
      <c r="P48" s="92">
        <f t="shared" si="16"/>
        <v>1.67E-2</v>
      </c>
      <c r="Q48" s="50">
        <f t="shared" si="13"/>
        <v>0</v>
      </c>
      <c r="R48" s="50">
        <f t="shared" si="14"/>
        <v>25.05</v>
      </c>
    </row>
    <row r="49" spans="1:20" ht="25.5" x14ac:dyDescent="0.25">
      <c r="A49" s="191"/>
      <c r="B49" s="200"/>
      <c r="C49" s="52" t="s">
        <v>135</v>
      </c>
      <c r="D49" s="94" t="s">
        <v>25</v>
      </c>
      <c r="E49" s="6">
        <v>750</v>
      </c>
      <c r="F49" s="6">
        <v>750</v>
      </c>
      <c r="G49" s="149">
        <v>1</v>
      </c>
      <c r="H49" s="6">
        <f t="shared" si="8"/>
        <v>750</v>
      </c>
      <c r="I49" s="6">
        <v>30</v>
      </c>
      <c r="J49" s="138">
        <f t="shared" si="17"/>
        <v>0.501</v>
      </c>
      <c r="K49" s="50">
        <f t="shared" si="9"/>
        <v>375.75</v>
      </c>
      <c r="L49" s="6">
        <v>0</v>
      </c>
      <c r="M49" s="149">
        <v>1</v>
      </c>
      <c r="N49" s="6">
        <f t="shared" si="11"/>
        <v>0</v>
      </c>
      <c r="O49" s="6">
        <v>1</v>
      </c>
      <c r="P49" s="92">
        <f t="shared" si="16"/>
        <v>1.67E-2</v>
      </c>
      <c r="Q49" s="50">
        <f t="shared" si="13"/>
        <v>0</v>
      </c>
      <c r="R49" s="50">
        <f t="shared" si="14"/>
        <v>375.75</v>
      </c>
    </row>
    <row r="50" spans="1:20" ht="25.5" x14ac:dyDescent="0.25">
      <c r="A50" s="191"/>
      <c r="B50" s="200"/>
      <c r="C50" s="52" t="s">
        <v>181</v>
      </c>
      <c r="D50" s="94" t="s">
        <v>159</v>
      </c>
      <c r="E50" s="6">
        <v>750</v>
      </c>
      <c r="F50" s="6">
        <v>750</v>
      </c>
      <c r="G50" s="149">
        <v>1</v>
      </c>
      <c r="H50" s="6">
        <f t="shared" si="8"/>
        <v>750</v>
      </c>
      <c r="I50" s="6">
        <v>30</v>
      </c>
      <c r="J50" s="138">
        <f t="shared" si="17"/>
        <v>0.501</v>
      </c>
      <c r="K50" s="50">
        <f t="shared" si="9"/>
        <v>375.75</v>
      </c>
      <c r="L50" s="6">
        <v>0</v>
      </c>
      <c r="M50" s="149">
        <v>1</v>
      </c>
      <c r="N50" s="6">
        <f t="shared" si="11"/>
        <v>0</v>
      </c>
      <c r="O50" s="6">
        <v>1</v>
      </c>
      <c r="P50" s="92">
        <f t="shared" si="16"/>
        <v>1.67E-2</v>
      </c>
      <c r="Q50" s="50">
        <f t="shared" si="13"/>
        <v>0</v>
      </c>
      <c r="R50" s="50">
        <f t="shared" si="14"/>
        <v>375.75</v>
      </c>
    </row>
    <row r="51" spans="1:20" x14ac:dyDescent="0.25">
      <c r="A51" s="191"/>
      <c r="B51" s="200"/>
      <c r="C51" s="52" t="s">
        <v>97</v>
      </c>
      <c r="D51" s="94"/>
      <c r="E51" s="6">
        <v>938</v>
      </c>
      <c r="F51" s="6">
        <f>938*0.6</f>
        <v>562.79999999999995</v>
      </c>
      <c r="G51" s="149">
        <v>1</v>
      </c>
      <c r="H51" s="6">
        <f t="shared" si="8"/>
        <v>562.79999999999995</v>
      </c>
      <c r="I51" s="6"/>
      <c r="J51" s="92">
        <f>'[1]website burden'!E36</f>
        <v>0.43419999999999997</v>
      </c>
      <c r="K51" s="50">
        <f t="shared" si="9"/>
        <v>244.36775999999998</v>
      </c>
      <c r="L51" s="6">
        <f>E51-F51</f>
        <v>375.20000000000005</v>
      </c>
      <c r="M51" s="149">
        <v>1</v>
      </c>
      <c r="N51" s="6">
        <f t="shared" si="11"/>
        <v>375.20000000000005</v>
      </c>
      <c r="O51" s="6">
        <v>1</v>
      </c>
      <c r="P51" s="92">
        <f t="shared" si="16"/>
        <v>1.67E-2</v>
      </c>
      <c r="Q51" s="50">
        <f t="shared" si="13"/>
        <v>6.2658400000000007</v>
      </c>
      <c r="R51" s="50">
        <f t="shared" si="14"/>
        <v>250.63359999999997</v>
      </c>
    </row>
    <row r="52" spans="1:20" x14ac:dyDescent="0.25">
      <c r="A52" s="192"/>
      <c r="B52" s="201"/>
      <c r="C52" s="52" t="s">
        <v>26</v>
      </c>
      <c r="D52" s="94" t="s">
        <v>84</v>
      </c>
      <c r="E52" s="6">
        <v>750</v>
      </c>
      <c r="F52" s="6">
        <v>750</v>
      </c>
      <c r="G52" s="149">
        <v>1</v>
      </c>
      <c r="H52" s="6">
        <f t="shared" si="8"/>
        <v>750</v>
      </c>
      <c r="I52" s="6">
        <v>30</v>
      </c>
      <c r="J52" s="138">
        <f>S$3*I52</f>
        <v>0.501</v>
      </c>
      <c r="K52" s="50">
        <f t="shared" si="9"/>
        <v>375.75</v>
      </c>
      <c r="L52" s="6">
        <v>0</v>
      </c>
      <c r="M52" s="149">
        <v>1</v>
      </c>
      <c r="N52" s="6">
        <f t="shared" si="11"/>
        <v>0</v>
      </c>
      <c r="O52" s="6">
        <v>1</v>
      </c>
      <c r="P52" s="92">
        <f t="shared" si="16"/>
        <v>1.67E-2</v>
      </c>
      <c r="Q52" s="50">
        <f t="shared" si="13"/>
        <v>0</v>
      </c>
      <c r="R52" s="50">
        <f t="shared" si="14"/>
        <v>375.75</v>
      </c>
    </row>
    <row r="53" spans="1:20" x14ac:dyDescent="0.25">
      <c r="A53" s="187" t="s">
        <v>27</v>
      </c>
      <c r="B53" s="188"/>
      <c r="C53" s="189"/>
      <c r="D53" s="148"/>
      <c r="E53" s="53">
        <f>SUM(E18,E20,E21,E41,E47)</f>
        <v>1336</v>
      </c>
      <c r="F53" s="63">
        <f>SUM(F19,F20,F22,F43,F47)</f>
        <v>1098</v>
      </c>
      <c r="G53" s="64">
        <f>H53/F53</f>
        <v>12.128051001821492</v>
      </c>
      <c r="H53" s="53">
        <f>SUM(H16:H52)</f>
        <v>13316.599999999999</v>
      </c>
      <c r="I53" s="53"/>
      <c r="J53" s="96">
        <f>K53/H53</f>
        <v>0.38544328882747853</v>
      </c>
      <c r="K53" s="56">
        <f>SUM(K16:K52)</f>
        <v>5132.7941000000001</v>
      </c>
      <c r="L53" s="63">
        <f>SUM(L19,L20,L22,L43,L47)</f>
        <v>238</v>
      </c>
      <c r="M53" s="64">
        <f>N53/L53</f>
        <v>5.0478991596638663</v>
      </c>
      <c r="N53" s="53">
        <f>SUM(N16:N52)</f>
        <v>1201.4000000000001</v>
      </c>
      <c r="O53" s="53"/>
      <c r="P53" s="55">
        <f>Q53/N53</f>
        <v>4.7218561678042295E-2</v>
      </c>
      <c r="Q53" s="56">
        <f>SUM(Q16:Q52)</f>
        <v>56.728380000000016</v>
      </c>
      <c r="R53" s="64">
        <f>SUM(R16:R52)</f>
        <v>5189.5224800000005</v>
      </c>
      <c r="S53" s="145"/>
      <c r="T53" s="145"/>
    </row>
    <row r="54" spans="1:20" x14ac:dyDescent="0.25">
      <c r="A54" s="66"/>
      <c r="B54" s="67" t="s">
        <v>0</v>
      </c>
      <c r="C54" s="49"/>
      <c r="D54" s="67"/>
      <c r="E54" s="68">
        <f>E15+E53</f>
        <v>13068</v>
      </c>
      <c r="F54" s="68">
        <f>F15+F53</f>
        <v>5210</v>
      </c>
      <c r="G54" s="69">
        <f>H54/F54</f>
        <v>8.125</v>
      </c>
      <c r="H54" s="68">
        <f>H15+H53</f>
        <v>42331.25</v>
      </c>
      <c r="I54" s="68"/>
      <c r="J54" s="97">
        <f>K54/H54</f>
        <v>0.29339175042078841</v>
      </c>
      <c r="K54" s="71">
        <f>K15+K53</f>
        <v>12419.639534999998</v>
      </c>
      <c r="L54" s="68">
        <f>L15+L53</f>
        <v>7858</v>
      </c>
      <c r="M54" s="69">
        <f>N54/L54</f>
        <v>3.1566874522779336</v>
      </c>
      <c r="N54" s="68">
        <f>N15+N53</f>
        <v>24805.250000000004</v>
      </c>
      <c r="O54" s="68"/>
      <c r="P54" s="70">
        <f>Q54/N54</f>
        <v>1.7404657481783086E-2</v>
      </c>
      <c r="Q54" s="71">
        <f>Q15+Q53</f>
        <v>431.72687999999999</v>
      </c>
      <c r="R54" s="68">
        <f>R15+R53</f>
        <v>12851.366415</v>
      </c>
      <c r="T54" s="146"/>
    </row>
    <row r="55" spans="1:20" ht="13.5" thickBot="1" x14ac:dyDescent="0.3">
      <c r="B55" s="9"/>
      <c r="C55" s="105"/>
      <c r="R55" s="108"/>
    </row>
    <row r="56" spans="1:20" ht="15" x14ac:dyDescent="0.25">
      <c r="A56" s="32" t="s">
        <v>28</v>
      </c>
      <c r="B56" s="11"/>
      <c r="C56" s="39"/>
      <c r="D56" s="2"/>
      <c r="E56" s="12"/>
      <c r="F56" s="109"/>
      <c r="G56" s="110"/>
      <c r="H56" s="111" t="s">
        <v>153</v>
      </c>
      <c r="I56" s="110"/>
      <c r="J56" s="112">
        <f>SUM(H54,N54)</f>
        <v>67136.5</v>
      </c>
      <c r="K56" s="113"/>
      <c r="L56" s="142"/>
      <c r="M56" s="142"/>
      <c r="N56" s="12"/>
      <c r="O56" s="12"/>
      <c r="P56" s="12"/>
      <c r="Q56" s="12"/>
      <c r="R56" s="11"/>
    </row>
    <row r="57" spans="1:20" ht="30" x14ac:dyDescent="0.25">
      <c r="A57" s="33" t="s">
        <v>29</v>
      </c>
      <c r="B57" s="33"/>
      <c r="C57" s="39"/>
      <c r="D57" s="33"/>
      <c r="E57" s="132"/>
      <c r="F57" s="114"/>
      <c r="G57" s="115"/>
      <c r="H57" s="116" t="s">
        <v>154</v>
      </c>
      <c r="I57" s="117"/>
      <c r="J57" s="118">
        <f>J56/E54</f>
        <v>5.1374732170186714</v>
      </c>
      <c r="K57" s="119"/>
      <c r="L57" s="33"/>
      <c r="M57" s="33"/>
      <c r="N57" s="33"/>
      <c r="O57" s="33"/>
      <c r="P57" s="33"/>
      <c r="Q57" s="33"/>
      <c r="R57" s="33"/>
    </row>
    <row r="58" spans="1:20" ht="17.25" x14ac:dyDescent="0.25">
      <c r="A58" s="102" t="s">
        <v>157</v>
      </c>
      <c r="B58" s="34"/>
      <c r="C58" s="32"/>
      <c r="D58" s="34"/>
      <c r="E58" s="34"/>
      <c r="F58" s="120"/>
      <c r="G58" s="121"/>
      <c r="H58" s="116" t="s">
        <v>155</v>
      </c>
      <c r="I58" s="122"/>
      <c r="J58" s="118">
        <f>R54/J56</f>
        <v>0.1914214535312386</v>
      </c>
      <c r="K58" s="123" t="s">
        <v>156</v>
      </c>
      <c r="L58" s="107"/>
      <c r="M58" s="34"/>
      <c r="N58" s="34"/>
      <c r="O58" s="34"/>
      <c r="P58" s="34"/>
      <c r="Q58" s="34"/>
      <c r="R58" s="34"/>
    </row>
    <row r="59" spans="1:20" ht="18" thickBot="1" x14ac:dyDescent="0.3">
      <c r="A59" s="102" t="s">
        <v>30</v>
      </c>
      <c r="B59" s="34"/>
      <c r="C59" s="35"/>
      <c r="D59" s="34"/>
      <c r="E59" s="34"/>
      <c r="F59" s="124"/>
      <c r="G59" s="125"/>
      <c r="H59" s="126"/>
      <c r="I59" s="126"/>
      <c r="J59" s="127">
        <f>J58*60</f>
        <v>11.485287211874317</v>
      </c>
      <c r="K59" s="128" t="s">
        <v>139</v>
      </c>
      <c r="L59" s="34"/>
      <c r="M59" s="34"/>
      <c r="N59" s="34"/>
      <c r="O59" s="34"/>
      <c r="P59" s="34"/>
      <c r="Q59" s="34"/>
      <c r="R59" s="34"/>
    </row>
    <row r="60" spans="1:20" ht="17.25" x14ac:dyDescent="0.25">
      <c r="A60" s="102" t="s">
        <v>31</v>
      </c>
      <c r="B60" s="34"/>
      <c r="C60" s="35"/>
      <c r="D60" s="34"/>
      <c r="E60" s="34"/>
      <c r="F60" s="34"/>
      <c r="G60" s="7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</row>
    <row r="61" spans="1:20" ht="17.25" x14ac:dyDescent="0.25">
      <c r="A61" s="102" t="s">
        <v>142</v>
      </c>
      <c r="B61" s="34"/>
      <c r="C61" s="35"/>
      <c r="D61" s="34"/>
      <c r="E61" s="34"/>
      <c r="F61" s="34"/>
      <c r="G61" s="7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  <row r="62" spans="1:20" ht="17.25" x14ac:dyDescent="0.25">
      <c r="A62" s="104" t="s">
        <v>144</v>
      </c>
      <c r="B62" s="35"/>
      <c r="C62" s="40"/>
      <c r="D62" s="35"/>
      <c r="E62" s="35"/>
      <c r="F62" s="35"/>
      <c r="G62" s="7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20" ht="17.25" x14ac:dyDescent="0.25">
      <c r="A63" s="13" t="s">
        <v>146</v>
      </c>
      <c r="B63" s="32"/>
      <c r="C63" s="35"/>
      <c r="D63" s="32"/>
      <c r="E63" s="32"/>
      <c r="F63" s="32"/>
      <c r="G63" s="73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20" ht="17.25" x14ac:dyDescent="0.25">
      <c r="A64" s="103" t="s">
        <v>147</v>
      </c>
      <c r="B64" s="36"/>
      <c r="C64" s="35"/>
      <c r="D64" s="36"/>
      <c r="E64" s="36"/>
      <c r="F64" s="36"/>
      <c r="G64" s="75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ht="17.25" x14ac:dyDescent="0.25">
      <c r="A65" s="14" t="s">
        <v>143</v>
      </c>
      <c r="B65" s="33"/>
      <c r="C65" s="32"/>
      <c r="D65" s="33"/>
      <c r="E65" s="33"/>
      <c r="F65" s="33"/>
      <c r="G65" s="7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ht="15" x14ac:dyDescent="0.25">
      <c r="A66" s="13" t="s">
        <v>152</v>
      </c>
      <c r="B66" s="115"/>
      <c r="C66" s="32"/>
    </row>
    <row r="67" spans="1:18" ht="15" x14ac:dyDescent="0.25">
      <c r="A67" s="2" t="s">
        <v>185</v>
      </c>
      <c r="B67" s="9"/>
    </row>
    <row r="68" spans="1:18" x14ac:dyDescent="0.25">
      <c r="B68" s="9"/>
    </row>
    <row r="69" spans="1:18" x14ac:dyDescent="0.25">
      <c r="B69" s="9"/>
    </row>
    <row r="70" spans="1:18" x14ac:dyDescent="0.25">
      <c r="B70" s="9"/>
    </row>
  </sheetData>
  <mergeCells count="15">
    <mergeCell ref="A16:A19"/>
    <mergeCell ref="B16:B18"/>
    <mergeCell ref="F1:K1"/>
    <mergeCell ref="L1:Q1"/>
    <mergeCell ref="A3:A14"/>
    <mergeCell ref="B4:B14"/>
    <mergeCell ref="A15:C15"/>
    <mergeCell ref="A53:C53"/>
    <mergeCell ref="A20:A40"/>
    <mergeCell ref="B20:B29"/>
    <mergeCell ref="B30:B37"/>
    <mergeCell ref="B38:B40"/>
    <mergeCell ref="A41:A52"/>
    <mergeCell ref="B41:B46"/>
    <mergeCell ref="B47:B5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APEC IV Burden Table</vt:lpstr>
      <vt:lpstr>website burden</vt:lpstr>
      <vt:lpstr>60-day notice_updated</vt:lpstr>
      <vt:lpstr>'APEC IV Burden Table'!Print_Area</vt:lpstr>
      <vt:lpstr>'APEC IV Burden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Alice Ann Gola</cp:lastModifiedBy>
  <cp:lastPrinted>2017-05-15T16:07:08Z</cp:lastPrinted>
  <dcterms:created xsi:type="dcterms:W3CDTF">2013-01-08T21:49:18Z</dcterms:created>
  <dcterms:modified xsi:type="dcterms:W3CDTF">2022-02-04T16:29:51Z</dcterms:modified>
</cp:coreProperties>
</file>