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aydin-rebekah\OneDrive - US Department of Labor - DOL\JVSG work\JVSG Forms\EDR PoP change\"/>
    </mc:Choice>
  </mc:AlternateContent>
  <workbookProtection workbookAlgorithmName="SHA-512" workbookHashValue="PSzl5l26/XBpruBbL2AnqmcofBUurBbSPJxUlV+qgCYl5pYiEx9hF7Zf37HoEyj2nxX85DCMc/jTNUclmKAwEA==" workbookSaltValue="6xjqDlTC49Z4UXesjUQZww==" workbookSpinCount="100000" lockStructure="1"/>
  <bookViews>
    <workbookView xWindow="-108" yWindow="-108" windowWidth="29004" windowHeight="15804" tabRatio="723"/>
  </bookViews>
  <sheets>
    <sheet name="402A Input" sheetId="30" r:id="rId1"/>
    <sheet name="Export_A" sheetId="35" r:id="rId2"/>
    <sheet name="Output_A" sheetId="25" r:id="rId3"/>
    <sheet name="Data_A" sheetId="23" state="hidden" r:id="rId4"/>
    <sheet name="Pivot_A" sheetId="21" state="hidden" r:id="rId5"/>
    <sheet name="Lists" sheetId="18" state="hidden" r:id="rId6"/>
  </sheets>
  <definedNames>
    <definedName name="_xlnm._FilterDatabase" localSheetId="3" hidden="1">Data_A!$A$1:$CA$1</definedName>
    <definedName name="ColumnTitle" localSheetId="0">'402A Input'!$B$5</definedName>
    <definedName name="ColumnTitle" localSheetId="1">Table1[[#Headers],[Item No.]]</definedName>
    <definedName name="_xlnm.Print_Area" localSheetId="2">Output_A!$A$1:$K$52</definedName>
    <definedName name="States">Lists!$A$2:$B$55</definedName>
  </definedNames>
  <calcPr calcId="162913"/>
  <pivotCaches>
    <pivotCache cacheId="6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4" i="30" l="1"/>
  <c r="N14" i="30"/>
  <c r="M14" i="30"/>
  <c r="L14" i="30"/>
  <c r="K14" i="30"/>
  <c r="J14" i="30"/>
  <c r="I14" i="30"/>
  <c r="H14" i="30"/>
  <c r="C51" i="35" l="1"/>
  <c r="C52" i="35"/>
  <c r="D52" i="35"/>
  <c r="E52" i="35"/>
  <c r="F52" i="35"/>
  <c r="G52" i="35"/>
  <c r="H52" i="35"/>
  <c r="I52" i="35"/>
  <c r="J52" i="35"/>
  <c r="K52" i="35"/>
  <c r="L52" i="35"/>
  <c r="M52" i="35"/>
  <c r="N52" i="35"/>
  <c r="C54" i="35"/>
  <c r="C55" i="35"/>
  <c r="D55" i="35"/>
  <c r="E55" i="35"/>
  <c r="F55" i="35"/>
  <c r="G55" i="35"/>
  <c r="H55" i="35"/>
  <c r="I55" i="35"/>
  <c r="J55" i="35"/>
  <c r="K55" i="35"/>
  <c r="L55" i="35"/>
  <c r="M55" i="35"/>
  <c r="N55" i="35"/>
  <c r="C57" i="35"/>
  <c r="C58" i="35"/>
  <c r="D58" i="35"/>
  <c r="E58" i="35"/>
  <c r="F58" i="35"/>
  <c r="G58" i="35"/>
  <c r="H58" i="35"/>
  <c r="I58" i="35"/>
  <c r="J58" i="35"/>
  <c r="K58" i="35"/>
  <c r="L58" i="35"/>
  <c r="M58" i="35"/>
  <c r="N58" i="35"/>
  <c r="C60" i="35"/>
  <c r="C61" i="35"/>
  <c r="D61" i="35"/>
  <c r="E61" i="35"/>
  <c r="F61" i="35"/>
  <c r="G61" i="35"/>
  <c r="H61" i="35"/>
  <c r="I61" i="35"/>
  <c r="J61" i="35"/>
  <c r="K61" i="35"/>
  <c r="L61" i="35"/>
  <c r="M61" i="35"/>
  <c r="N61" i="35"/>
  <c r="C63" i="35"/>
  <c r="C66" i="35"/>
  <c r="C67" i="35"/>
  <c r="D67" i="35"/>
  <c r="E67" i="35"/>
  <c r="F67" i="35"/>
  <c r="G67" i="35"/>
  <c r="H67" i="35"/>
  <c r="I67" i="35"/>
  <c r="J67" i="35"/>
  <c r="K67" i="35"/>
  <c r="L67" i="35"/>
  <c r="M67" i="35"/>
  <c r="N67" i="35"/>
  <c r="C69" i="35"/>
  <c r="C70" i="35"/>
  <c r="D70" i="35"/>
  <c r="E70" i="35"/>
  <c r="F70" i="35"/>
  <c r="G70" i="35"/>
  <c r="H70" i="35"/>
  <c r="I70" i="35"/>
  <c r="J70" i="35"/>
  <c r="K70" i="35"/>
  <c r="L70" i="35"/>
  <c r="M70" i="35"/>
  <c r="N70" i="35"/>
  <c r="C72" i="35"/>
  <c r="C73" i="35"/>
  <c r="C33" i="35"/>
  <c r="C34" i="35"/>
  <c r="D34" i="35"/>
  <c r="E34" i="35"/>
  <c r="F34" i="35"/>
  <c r="G34" i="35"/>
  <c r="H34" i="35"/>
  <c r="I34" i="35"/>
  <c r="J34" i="35"/>
  <c r="K34" i="35"/>
  <c r="L34" i="35"/>
  <c r="M34" i="35"/>
  <c r="N34" i="35"/>
  <c r="C36" i="35"/>
  <c r="C37" i="35"/>
  <c r="D37" i="35"/>
  <c r="E37" i="35"/>
  <c r="F37" i="35"/>
  <c r="G37" i="35"/>
  <c r="H37" i="35"/>
  <c r="I37" i="35"/>
  <c r="J37" i="35"/>
  <c r="K37" i="35"/>
  <c r="L37" i="35"/>
  <c r="M37" i="35"/>
  <c r="N37" i="35"/>
  <c r="C39" i="35"/>
  <c r="C40" i="35"/>
  <c r="D40" i="35"/>
  <c r="E40" i="35"/>
  <c r="F40" i="35"/>
  <c r="G40" i="35"/>
  <c r="H40" i="35"/>
  <c r="I40" i="35"/>
  <c r="J40" i="35"/>
  <c r="K40" i="35"/>
  <c r="L40" i="35"/>
  <c r="M40" i="35"/>
  <c r="N40" i="35"/>
  <c r="C42" i="35"/>
  <c r="C43" i="35"/>
  <c r="D43" i="35"/>
  <c r="E43" i="35"/>
  <c r="F43" i="35"/>
  <c r="G43" i="35"/>
  <c r="H43" i="35"/>
  <c r="I43" i="35"/>
  <c r="J43" i="35"/>
  <c r="K43" i="35"/>
  <c r="L43" i="35"/>
  <c r="M43" i="35"/>
  <c r="N43" i="35"/>
  <c r="C45" i="35"/>
  <c r="C15" i="35"/>
  <c r="C16" i="35"/>
  <c r="D16" i="35"/>
  <c r="E16" i="35"/>
  <c r="F16" i="35"/>
  <c r="G16" i="35"/>
  <c r="H16" i="35"/>
  <c r="I16" i="35"/>
  <c r="J16" i="35"/>
  <c r="K16" i="35"/>
  <c r="L16" i="35"/>
  <c r="M16" i="35"/>
  <c r="N16" i="35"/>
  <c r="C18" i="35"/>
  <c r="C19" i="35"/>
  <c r="D19" i="35"/>
  <c r="E19" i="35"/>
  <c r="F19" i="35"/>
  <c r="G19" i="35"/>
  <c r="H19" i="35"/>
  <c r="I19" i="35"/>
  <c r="J19" i="35"/>
  <c r="K19" i="35"/>
  <c r="L19" i="35"/>
  <c r="M19" i="35"/>
  <c r="N19" i="35"/>
  <c r="C21" i="35"/>
  <c r="C22" i="35"/>
  <c r="D22" i="35"/>
  <c r="E22" i="35"/>
  <c r="F22" i="35"/>
  <c r="G22" i="35"/>
  <c r="H22" i="35"/>
  <c r="I22" i="35"/>
  <c r="J22" i="35"/>
  <c r="K22" i="35"/>
  <c r="L22" i="35"/>
  <c r="M22" i="35"/>
  <c r="N22" i="35"/>
  <c r="C24" i="35"/>
  <c r="C25" i="35"/>
  <c r="D25" i="35"/>
  <c r="E25" i="35"/>
  <c r="F25" i="35"/>
  <c r="G25" i="35"/>
  <c r="H25" i="35"/>
  <c r="I25" i="35"/>
  <c r="J25" i="35"/>
  <c r="K25" i="35"/>
  <c r="L25" i="35"/>
  <c r="M25" i="35"/>
  <c r="N25" i="35"/>
  <c r="C27" i="35"/>
  <c r="C7" i="35"/>
  <c r="D7" i="35"/>
  <c r="E7" i="35"/>
  <c r="F7" i="35"/>
  <c r="G7" i="35"/>
  <c r="H7" i="35"/>
  <c r="I7" i="35"/>
  <c r="J7" i="35"/>
  <c r="K7" i="35"/>
  <c r="L7" i="35"/>
  <c r="M7" i="35"/>
  <c r="N7" i="35"/>
  <c r="C8" i="35"/>
  <c r="D8" i="35"/>
  <c r="E8" i="35"/>
  <c r="F8" i="35"/>
  <c r="G8" i="35"/>
  <c r="H8" i="35"/>
  <c r="I8" i="35"/>
  <c r="J8" i="35"/>
  <c r="K8" i="35"/>
  <c r="L8" i="35"/>
  <c r="M8" i="35"/>
  <c r="N8" i="35"/>
  <c r="C9" i="35"/>
  <c r="D9" i="35"/>
  <c r="E9" i="35"/>
  <c r="F9" i="35"/>
  <c r="G9" i="35"/>
  <c r="H9" i="35"/>
  <c r="I9" i="35"/>
  <c r="J9" i="35"/>
  <c r="K9" i="35"/>
  <c r="L9" i="35"/>
  <c r="M9" i="35"/>
  <c r="N9" i="35"/>
  <c r="C10" i="35"/>
  <c r="D10" i="35"/>
  <c r="E10" i="35"/>
  <c r="F10" i="35"/>
  <c r="G10" i="35"/>
  <c r="H10" i="35"/>
  <c r="I10" i="35"/>
  <c r="J10" i="35"/>
  <c r="K10" i="35"/>
  <c r="L10" i="35"/>
  <c r="M10" i="35"/>
  <c r="N10" i="35"/>
  <c r="C5" i="35"/>
  <c r="C6" i="35"/>
  <c r="C12" i="35"/>
  <c r="C13" i="35"/>
  <c r="C30" i="35"/>
  <c r="C31" i="35"/>
  <c r="C48" i="35"/>
  <c r="C49" i="35"/>
  <c r="I75" i="30" l="1"/>
  <c r="J75" i="30"/>
  <c r="K75" i="30"/>
  <c r="L75" i="30"/>
  <c r="M75" i="30"/>
  <c r="N75" i="30"/>
  <c r="M71" i="35" s="1"/>
  <c r="O75" i="30"/>
  <c r="N71" i="35" s="1"/>
  <c r="I77" i="30"/>
  <c r="H73" i="35" s="1"/>
  <c r="J77" i="30"/>
  <c r="I73" i="35" s="1"/>
  <c r="K77" i="30"/>
  <c r="J73" i="35" s="1"/>
  <c r="L77" i="30"/>
  <c r="K73" i="35" s="1"/>
  <c r="M77" i="30"/>
  <c r="L73" i="35" s="1"/>
  <c r="N77" i="30"/>
  <c r="M73" i="35" s="1"/>
  <c r="O77" i="30"/>
  <c r="N73" i="35" s="1"/>
  <c r="E77" i="30"/>
  <c r="D73" i="35" s="1"/>
  <c r="N73" i="30" l="1"/>
  <c r="M69" i="35" s="1"/>
  <c r="L71" i="35"/>
  <c r="M73" i="30"/>
  <c r="L69" i="35" s="1"/>
  <c r="K71" i="35"/>
  <c r="L73" i="30"/>
  <c r="K69" i="35" s="1"/>
  <c r="J71" i="35"/>
  <c r="K73" i="30"/>
  <c r="J69" i="35" s="1"/>
  <c r="I71" i="35"/>
  <c r="J73" i="30"/>
  <c r="I69" i="35" s="1"/>
  <c r="H71" i="35"/>
  <c r="O73" i="30"/>
  <c r="N69" i="35" s="1"/>
  <c r="D21" i="30"/>
  <c r="H4" i="25"/>
  <c r="E19" i="30" l="1"/>
  <c r="D15" i="35" s="1"/>
  <c r="C17" i="35"/>
  <c r="O15" i="30"/>
  <c r="N11" i="35" s="1"/>
  <c r="N15" i="30"/>
  <c r="M11" i="35" s="1"/>
  <c r="M15" i="30"/>
  <c r="L11" i="35" s="1"/>
  <c r="L15" i="30"/>
  <c r="K11" i="35" s="1"/>
  <c r="K15" i="30"/>
  <c r="J11" i="35" s="1"/>
  <c r="J15" i="30"/>
  <c r="I11" i="35" s="1"/>
  <c r="I15" i="30"/>
  <c r="H11" i="35" s="1"/>
  <c r="H15" i="30"/>
  <c r="G11" i="35" s="1"/>
  <c r="G15" i="30"/>
  <c r="F11" i="35" s="1"/>
  <c r="F15" i="30"/>
  <c r="E11" i="35" s="1"/>
  <c r="E15" i="30"/>
  <c r="D11" i="35" s="1"/>
  <c r="D15" i="30"/>
  <c r="C11" i="35" s="1"/>
  <c r="H75" i="30"/>
  <c r="G75" i="30"/>
  <c r="F71" i="35" s="1"/>
  <c r="F75" i="30"/>
  <c r="E71" i="35" s="1"/>
  <c r="E75" i="30"/>
  <c r="D71" i="35" s="1"/>
  <c r="D75" i="30"/>
  <c r="G71" i="35" l="1"/>
  <c r="I73" i="30"/>
  <c r="H69" i="35" s="1"/>
  <c r="E73" i="30"/>
  <c r="D69" i="35" s="1"/>
  <c r="C71" i="35"/>
  <c r="D72" i="30"/>
  <c r="C68" i="35" s="1"/>
  <c r="B2" i="35" l="1"/>
  <c r="B3" i="35"/>
  <c r="B4" i="35"/>
  <c r="B5" i="35"/>
  <c r="D5" i="35"/>
  <c r="E5" i="35"/>
  <c r="F5" i="35"/>
  <c r="G5" i="35"/>
  <c r="H5" i="35"/>
  <c r="I5" i="35"/>
  <c r="J5" i="35"/>
  <c r="K5" i="35"/>
  <c r="L5" i="35"/>
  <c r="M5" i="35"/>
  <c r="N5" i="35"/>
  <c r="B6" i="35"/>
  <c r="D6" i="35"/>
  <c r="E6" i="35"/>
  <c r="F6" i="35"/>
  <c r="G6" i="35"/>
  <c r="H6" i="35"/>
  <c r="I6" i="35"/>
  <c r="J6" i="35"/>
  <c r="K6" i="35"/>
  <c r="L6" i="35"/>
  <c r="M6" i="35"/>
  <c r="N6" i="35"/>
  <c r="B7" i="35"/>
  <c r="B8" i="35"/>
  <c r="B9" i="35"/>
  <c r="B10" i="35"/>
  <c r="B11" i="35"/>
  <c r="B12" i="35"/>
  <c r="G12" i="35"/>
  <c r="H12" i="35"/>
  <c r="I12" i="35"/>
  <c r="J12" i="35"/>
  <c r="K12" i="35"/>
  <c r="L12" i="35"/>
  <c r="M12" i="35"/>
  <c r="N12" i="35"/>
  <c r="B13" i="35"/>
  <c r="D13" i="35"/>
  <c r="E13" i="35"/>
  <c r="F13" i="35"/>
  <c r="G13" i="35"/>
  <c r="H13" i="35"/>
  <c r="I13" i="35"/>
  <c r="J13" i="35"/>
  <c r="K13" i="35"/>
  <c r="L13" i="35"/>
  <c r="M13" i="35"/>
  <c r="N13" i="35"/>
  <c r="B14" i="35"/>
  <c r="G14" i="35"/>
  <c r="H14" i="35"/>
  <c r="I14" i="35"/>
  <c r="J14" i="35"/>
  <c r="K14" i="35"/>
  <c r="L14" i="35"/>
  <c r="M14" i="35"/>
  <c r="N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G30" i="35"/>
  <c r="H30" i="35"/>
  <c r="I30" i="35"/>
  <c r="J30" i="35"/>
  <c r="K30" i="35"/>
  <c r="L30" i="35"/>
  <c r="M30" i="35"/>
  <c r="N30" i="35"/>
  <c r="B31" i="35"/>
  <c r="D31" i="35"/>
  <c r="E31" i="35"/>
  <c r="F31" i="35"/>
  <c r="G31" i="35"/>
  <c r="H31" i="35"/>
  <c r="I31" i="35"/>
  <c r="J31" i="35"/>
  <c r="K31" i="35"/>
  <c r="L31" i="35"/>
  <c r="M31" i="35"/>
  <c r="N31" i="35"/>
  <c r="B32" i="35"/>
  <c r="G32" i="35"/>
  <c r="H32" i="35"/>
  <c r="I32" i="35"/>
  <c r="J32" i="35"/>
  <c r="K32" i="35"/>
  <c r="L32" i="35"/>
  <c r="M32" i="35"/>
  <c r="N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G48" i="35"/>
  <c r="H48" i="35"/>
  <c r="I48" i="35"/>
  <c r="J48" i="35"/>
  <c r="K48" i="35"/>
  <c r="L48" i="35"/>
  <c r="M48" i="35"/>
  <c r="N48" i="35"/>
  <c r="B49" i="35"/>
  <c r="D49" i="35"/>
  <c r="E49" i="35"/>
  <c r="F49" i="35"/>
  <c r="G49" i="35"/>
  <c r="H49" i="35"/>
  <c r="I49" i="35"/>
  <c r="J49" i="35"/>
  <c r="K49" i="35"/>
  <c r="L49" i="35"/>
  <c r="M49" i="35"/>
  <c r="N49" i="35"/>
  <c r="B50" i="35"/>
  <c r="G50" i="35"/>
  <c r="H50" i="35"/>
  <c r="I50" i="35"/>
  <c r="J50" i="35"/>
  <c r="K50" i="35"/>
  <c r="L50" i="35"/>
  <c r="M50" i="35"/>
  <c r="N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C80" i="35"/>
  <c r="D80" i="35"/>
  <c r="E80" i="35"/>
  <c r="F80" i="35"/>
  <c r="G80" i="35"/>
  <c r="H80" i="35"/>
  <c r="I80" i="35"/>
  <c r="J80" i="35"/>
  <c r="K80" i="35"/>
  <c r="L80" i="35"/>
  <c r="M80" i="35"/>
  <c r="N80" i="35"/>
  <c r="A74" i="35"/>
  <c r="A75" i="35"/>
  <c r="A76" i="35"/>
  <c r="A77" i="35"/>
  <c r="A78" i="35"/>
  <c r="A79" i="35"/>
  <c r="A80" i="35"/>
  <c r="A65" i="35"/>
  <c r="A66" i="35"/>
  <c r="A67" i="35"/>
  <c r="A68" i="35"/>
  <c r="A69" i="35"/>
  <c r="A70" i="35"/>
  <c r="A71" i="35"/>
  <c r="A72" i="35"/>
  <c r="A73" i="35"/>
  <c r="A60" i="35"/>
  <c r="A61" i="35"/>
  <c r="A62" i="35"/>
  <c r="A63" i="35"/>
  <c r="A64" i="35"/>
  <c r="A54" i="35"/>
  <c r="A55" i="35"/>
  <c r="A56" i="35"/>
  <c r="A57" i="35"/>
  <c r="A58" i="35"/>
  <c r="A59" i="35"/>
  <c r="A44" i="35"/>
  <c r="A45" i="35"/>
  <c r="A46" i="35"/>
  <c r="A47" i="35"/>
  <c r="A48" i="35"/>
  <c r="A49" i="35"/>
  <c r="A50" i="35"/>
  <c r="A51" i="35"/>
  <c r="A52" i="35"/>
  <c r="A53" i="35"/>
  <c r="A37" i="35"/>
  <c r="A38" i="35"/>
  <c r="A39" i="35"/>
  <c r="A40" i="35"/>
  <c r="A41" i="35"/>
  <c r="A42" i="35"/>
  <c r="A43" i="35"/>
  <c r="A23" i="35"/>
  <c r="A24" i="35"/>
  <c r="A25" i="35"/>
  <c r="A26" i="35"/>
  <c r="A27" i="35"/>
  <c r="A28" i="35"/>
  <c r="A29" i="35"/>
  <c r="A30" i="35"/>
  <c r="A31" i="35"/>
  <c r="A32" i="35"/>
  <c r="A33" i="35"/>
  <c r="A34" i="35"/>
  <c r="A35" i="35"/>
  <c r="A36" i="35"/>
  <c r="A2" i="35"/>
  <c r="A3" i="35"/>
  <c r="A4" i="35"/>
  <c r="A5" i="35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N21" i="18" l="1"/>
  <c r="N22" i="18" s="1"/>
  <c r="N18" i="18"/>
  <c r="N19" i="18" s="1"/>
  <c r="K7" i="30" l="1"/>
  <c r="J3" i="35" s="1"/>
  <c r="J7" i="30"/>
  <c r="I3" i="35" s="1"/>
  <c r="N7" i="30"/>
  <c r="M3" i="35" s="1"/>
  <c r="I7" i="30"/>
  <c r="H3" i="35" s="1"/>
  <c r="H7" i="30"/>
  <c r="G3" i="35" s="1"/>
  <c r="G7" i="30"/>
  <c r="F3" i="35" s="1"/>
  <c r="F7" i="30"/>
  <c r="E3" i="35" s="1"/>
  <c r="E7" i="30"/>
  <c r="D3" i="35" s="1"/>
  <c r="L7" i="30"/>
  <c r="K3" i="35" s="1"/>
  <c r="D7" i="30"/>
  <c r="C3" i="35" s="1"/>
  <c r="O7" i="30"/>
  <c r="N3" i="35" s="1"/>
  <c r="M7" i="30"/>
  <c r="L3" i="35" s="1"/>
  <c r="O19" i="18"/>
  <c r="P19" i="18" s="1"/>
  <c r="O22" i="18"/>
  <c r="P22" i="18" s="1"/>
  <c r="N20" i="18"/>
  <c r="O20" i="18" s="1"/>
  <c r="N23" i="18"/>
  <c r="B4" i="30"/>
  <c r="D36" i="30"/>
  <c r="D39" i="30"/>
  <c r="D42" i="30"/>
  <c r="C38" i="35" s="1"/>
  <c r="D45" i="30"/>
  <c r="C41" i="35" s="1"/>
  <c r="D48" i="30"/>
  <c r="C44" i="35" s="1"/>
  <c r="E48" i="30"/>
  <c r="D44" i="35" s="1"/>
  <c r="F48" i="30"/>
  <c r="E44" i="35" s="1"/>
  <c r="G48" i="30"/>
  <c r="F44" i="35" s="1"/>
  <c r="H48" i="30"/>
  <c r="G44" i="35" s="1"/>
  <c r="I48" i="30"/>
  <c r="H44" i="35" s="1"/>
  <c r="J48" i="30"/>
  <c r="I44" i="35" s="1"/>
  <c r="K48" i="30"/>
  <c r="J44" i="35" s="1"/>
  <c r="L48" i="30"/>
  <c r="K44" i="35" s="1"/>
  <c r="M48" i="30"/>
  <c r="L44" i="35" s="1"/>
  <c r="N48" i="30"/>
  <c r="M44" i="35" s="1"/>
  <c r="O48" i="30"/>
  <c r="N44" i="35" s="1"/>
  <c r="E50" i="30"/>
  <c r="D46" i="35" s="1"/>
  <c r="F50" i="30"/>
  <c r="E46" i="35" s="1"/>
  <c r="G50" i="30"/>
  <c r="F46" i="35" s="1"/>
  <c r="H50" i="30"/>
  <c r="G46" i="35" s="1"/>
  <c r="I50" i="30"/>
  <c r="H46" i="35" s="1"/>
  <c r="J50" i="30"/>
  <c r="I46" i="35" s="1"/>
  <c r="K50" i="30"/>
  <c r="J46" i="35" s="1"/>
  <c r="L50" i="30"/>
  <c r="K46" i="35" s="1"/>
  <c r="M50" i="30"/>
  <c r="L46" i="35" s="1"/>
  <c r="N50" i="30"/>
  <c r="M46" i="35" s="1"/>
  <c r="O50" i="30"/>
  <c r="N46" i="35" s="1"/>
  <c r="D8" i="30"/>
  <c r="C4" i="35" s="1"/>
  <c r="E37" i="30" l="1"/>
  <c r="D33" i="35" s="1"/>
  <c r="C35" i="35"/>
  <c r="E34" i="30"/>
  <c r="E36" i="30" s="1"/>
  <c r="F34" i="30" s="1"/>
  <c r="F36" i="30" s="1"/>
  <c r="G34" i="30" s="1"/>
  <c r="G36" i="30" s="1"/>
  <c r="C32" i="35"/>
  <c r="I46" i="30"/>
  <c r="H42" i="35" s="1"/>
  <c r="L46" i="30"/>
  <c r="K42" i="35" s="1"/>
  <c r="E43" i="30"/>
  <c r="D39" i="35" s="1"/>
  <c r="K46" i="30"/>
  <c r="J42" i="35" s="1"/>
  <c r="E40" i="30"/>
  <c r="D36" i="35" s="1"/>
  <c r="M46" i="30"/>
  <c r="L42" i="35" s="1"/>
  <c r="E46" i="30"/>
  <c r="D42" i="35" s="1"/>
  <c r="O46" i="30"/>
  <c r="N42" i="35" s="1"/>
  <c r="G46" i="30"/>
  <c r="F42" i="35" s="1"/>
  <c r="N46" i="30"/>
  <c r="M42" i="35" s="1"/>
  <c r="J46" i="30"/>
  <c r="I42" i="35" s="1"/>
  <c r="E39" i="30"/>
  <c r="O23" i="18"/>
  <c r="P23" i="18" s="1"/>
  <c r="F46" i="30"/>
  <c r="E42" i="35" s="1"/>
  <c r="H46" i="30"/>
  <c r="G42" i="35" s="1"/>
  <c r="D51" i="30"/>
  <c r="D80" i="30" l="1"/>
  <c r="C76" i="35" s="1"/>
  <c r="C47" i="35"/>
  <c r="F37" i="30"/>
  <c r="E33" i="35" s="1"/>
  <c r="D35" i="35"/>
  <c r="D30" i="35"/>
  <c r="E42" i="30"/>
  <c r="D38" i="35" s="1"/>
  <c r="E45" i="30"/>
  <c r="D41" i="35" s="1"/>
  <c r="D50" i="30"/>
  <c r="C46" i="35" s="1"/>
  <c r="E49" i="30"/>
  <c r="D45" i="35" s="1"/>
  <c r="F39" i="30" l="1"/>
  <c r="G37" i="30"/>
  <c r="F33" i="35" s="1"/>
  <c r="E35" i="35"/>
  <c r="D32" i="35"/>
  <c r="F40" i="30"/>
  <c r="E36" i="35" s="1"/>
  <c r="F43" i="30"/>
  <c r="E39" i="35" s="1"/>
  <c r="E51" i="30"/>
  <c r="G39" i="30"/>
  <c r="E80" i="30" l="1"/>
  <c r="D76" i="35" s="1"/>
  <c r="D47" i="35"/>
  <c r="H37" i="30"/>
  <c r="G33" i="35" s="1"/>
  <c r="F35" i="35"/>
  <c r="E30" i="35"/>
  <c r="F45" i="30"/>
  <c r="E41" i="35" s="1"/>
  <c r="F49" i="30"/>
  <c r="E45" i="35" s="1"/>
  <c r="F42" i="30"/>
  <c r="E38" i="35" s="1"/>
  <c r="O30" i="30"/>
  <c r="N26" i="35" s="1"/>
  <c r="N30" i="30"/>
  <c r="M26" i="35" s="1"/>
  <c r="M30" i="30"/>
  <c r="L26" i="35" s="1"/>
  <c r="L30" i="30"/>
  <c r="K26" i="35" s="1"/>
  <c r="K30" i="30"/>
  <c r="J26" i="35" s="1"/>
  <c r="J30" i="30"/>
  <c r="I26" i="35" s="1"/>
  <c r="I30" i="30"/>
  <c r="H26" i="35" s="1"/>
  <c r="H30" i="30"/>
  <c r="G26" i="35" s="1"/>
  <c r="G30" i="30"/>
  <c r="F26" i="35" s="1"/>
  <c r="F30" i="30"/>
  <c r="E26" i="35" s="1"/>
  <c r="E30" i="30"/>
  <c r="D26" i="35" s="1"/>
  <c r="D30" i="30"/>
  <c r="C26" i="35" s="1"/>
  <c r="E66" i="30"/>
  <c r="D62" i="35" s="1"/>
  <c r="F66" i="30"/>
  <c r="E62" i="35" s="1"/>
  <c r="G66" i="30"/>
  <c r="F62" i="35" s="1"/>
  <c r="H66" i="30"/>
  <c r="G62" i="35" s="1"/>
  <c r="I66" i="30"/>
  <c r="H62" i="35" s="1"/>
  <c r="J66" i="30"/>
  <c r="I62" i="35" s="1"/>
  <c r="K66" i="30"/>
  <c r="J62" i="35" s="1"/>
  <c r="L66" i="30"/>
  <c r="K62" i="35" s="1"/>
  <c r="M66" i="30"/>
  <c r="L62" i="35" s="1"/>
  <c r="N66" i="30"/>
  <c r="M62" i="35" s="1"/>
  <c r="O66" i="30"/>
  <c r="N62" i="35" s="1"/>
  <c r="H77" i="30"/>
  <c r="G73" i="35" s="1"/>
  <c r="G77" i="30"/>
  <c r="F73" i="35" s="1"/>
  <c r="F77" i="30"/>
  <c r="E73" i="35" s="1"/>
  <c r="O68" i="30"/>
  <c r="N64" i="35" s="1"/>
  <c r="N68" i="30"/>
  <c r="M64" i="35" s="1"/>
  <c r="M68" i="30"/>
  <c r="L64" i="35" s="1"/>
  <c r="L68" i="30"/>
  <c r="K64" i="35" s="1"/>
  <c r="K68" i="30"/>
  <c r="J64" i="35" s="1"/>
  <c r="J68" i="30"/>
  <c r="I64" i="35" s="1"/>
  <c r="I68" i="30"/>
  <c r="H64" i="35" s="1"/>
  <c r="H68" i="30"/>
  <c r="G64" i="35" s="1"/>
  <c r="G68" i="30"/>
  <c r="F64" i="35" s="1"/>
  <c r="F68" i="30"/>
  <c r="E64" i="35" s="1"/>
  <c r="E68" i="30"/>
  <c r="D64" i="35" s="1"/>
  <c r="D66" i="30"/>
  <c r="C62" i="35" s="1"/>
  <c r="D63" i="30"/>
  <c r="C59" i="35" s="1"/>
  <c r="D60" i="30"/>
  <c r="C56" i="35" s="1"/>
  <c r="D57" i="30"/>
  <c r="C53" i="35" s="1"/>
  <c r="D54" i="30"/>
  <c r="O32" i="30"/>
  <c r="N28" i="35" s="1"/>
  <c r="N32" i="30"/>
  <c r="M28" i="35" s="1"/>
  <c r="M32" i="30"/>
  <c r="L28" i="35" s="1"/>
  <c r="L32" i="30"/>
  <c r="K28" i="35" s="1"/>
  <c r="K32" i="30"/>
  <c r="J28" i="35" s="1"/>
  <c r="J32" i="30"/>
  <c r="I28" i="35" s="1"/>
  <c r="I32" i="30"/>
  <c r="H28" i="35" s="1"/>
  <c r="H32" i="30"/>
  <c r="G28" i="35" s="1"/>
  <c r="G32" i="30"/>
  <c r="F28" i="35" s="1"/>
  <c r="F32" i="30"/>
  <c r="E28" i="35" s="1"/>
  <c r="E32" i="30"/>
  <c r="D28" i="35" s="1"/>
  <c r="D27" i="30"/>
  <c r="C23" i="35" s="1"/>
  <c r="D24" i="30"/>
  <c r="C20" i="35" s="1"/>
  <c r="D18" i="30"/>
  <c r="H39" i="30" l="1"/>
  <c r="C14" i="35"/>
  <c r="E16" i="30"/>
  <c r="I37" i="30"/>
  <c r="H33" i="35" s="1"/>
  <c r="G35" i="35"/>
  <c r="C50" i="35"/>
  <c r="E52" i="30"/>
  <c r="E32" i="35"/>
  <c r="E21" i="30"/>
  <c r="E58" i="30"/>
  <c r="D54" i="35" s="1"/>
  <c r="G73" i="30"/>
  <c r="F69" i="35" s="1"/>
  <c r="E28" i="30"/>
  <c r="D24" i="35" s="1"/>
  <c r="E22" i="30"/>
  <c r="D18" i="35" s="1"/>
  <c r="E61" i="30"/>
  <c r="D57" i="35" s="1"/>
  <c r="H73" i="30"/>
  <c r="G69" i="35" s="1"/>
  <c r="G40" i="30"/>
  <c r="F36" i="35" s="1"/>
  <c r="E25" i="30"/>
  <c r="D21" i="35" s="1"/>
  <c r="E64" i="30"/>
  <c r="D60" i="35" s="1"/>
  <c r="E70" i="30"/>
  <c r="D66" i="35" s="1"/>
  <c r="E55" i="30"/>
  <c r="D51" i="35" s="1"/>
  <c r="G43" i="30"/>
  <c r="F39" i="35" s="1"/>
  <c r="F51" i="30"/>
  <c r="D78" i="30"/>
  <c r="D69" i="30"/>
  <c r="D33" i="30"/>
  <c r="F73" i="30"/>
  <c r="E69" i="35" s="1"/>
  <c r="I39" i="30" l="1"/>
  <c r="E18" i="30"/>
  <c r="D12" i="35"/>
  <c r="F80" i="30"/>
  <c r="E76" i="35" s="1"/>
  <c r="E47" i="35"/>
  <c r="J37" i="30"/>
  <c r="I33" i="35" s="1"/>
  <c r="H35" i="35"/>
  <c r="D82" i="30"/>
  <c r="C78" i="35" s="1"/>
  <c r="C74" i="35"/>
  <c r="D81" i="30"/>
  <c r="C77" i="35" s="1"/>
  <c r="C65" i="35"/>
  <c r="C29" i="35"/>
  <c r="D79" i="30"/>
  <c r="C75" i="35" s="1"/>
  <c r="E54" i="30"/>
  <c r="D48" i="35"/>
  <c r="F19" i="30"/>
  <c r="E15" i="35" s="1"/>
  <c r="D17" i="35"/>
  <c r="E27" i="30"/>
  <c r="D23" i="35" s="1"/>
  <c r="F30" i="35"/>
  <c r="F32" i="35"/>
  <c r="E72" i="30"/>
  <c r="D68" i="35" s="1"/>
  <c r="D68" i="30"/>
  <c r="C64" i="35" s="1"/>
  <c r="G45" i="30"/>
  <c r="F41" i="35" s="1"/>
  <c r="G42" i="30"/>
  <c r="F38" i="35" s="1"/>
  <c r="E63" i="30"/>
  <c r="D59" i="35" s="1"/>
  <c r="E60" i="30"/>
  <c r="D56" i="35" s="1"/>
  <c r="D32" i="30"/>
  <c r="C28" i="35" s="1"/>
  <c r="G49" i="30"/>
  <c r="F45" i="35" s="1"/>
  <c r="E57" i="30"/>
  <c r="D53" i="35" s="1"/>
  <c r="J39" i="30"/>
  <c r="E24" i="30"/>
  <c r="D20" i="35" s="1"/>
  <c r="E76" i="30"/>
  <c r="D72" i="35" s="1"/>
  <c r="E31" i="30"/>
  <c r="D27" i="35" s="1"/>
  <c r="E67" i="30"/>
  <c r="D63" i="35" s="1"/>
  <c r="F28" i="30"/>
  <c r="E24" i="35" s="1"/>
  <c r="F64" i="30"/>
  <c r="E60" i="35" s="1"/>
  <c r="F16" i="30" l="1"/>
  <c r="D14" i="35"/>
  <c r="K37" i="30"/>
  <c r="J33" i="35" s="1"/>
  <c r="I35" i="35"/>
  <c r="F25" i="30"/>
  <c r="E21" i="35" s="1"/>
  <c r="E33" i="30"/>
  <c r="F52" i="30"/>
  <c r="D50" i="35"/>
  <c r="E78" i="30"/>
  <c r="F70" i="30"/>
  <c r="E69" i="30"/>
  <c r="F21" i="30"/>
  <c r="H43" i="30"/>
  <c r="G39" i="35" s="1"/>
  <c r="G51" i="30"/>
  <c r="F61" i="30"/>
  <c r="E57" i="35" s="1"/>
  <c r="F22" i="30"/>
  <c r="E18" i="35" s="1"/>
  <c r="F55" i="30"/>
  <c r="E51" i="35" s="1"/>
  <c r="F58" i="30"/>
  <c r="E54" i="35" s="1"/>
  <c r="H40" i="30"/>
  <c r="G36" i="35" s="1"/>
  <c r="D83" i="30"/>
  <c r="C79" i="35" s="1"/>
  <c r="G28" i="30"/>
  <c r="F24" i="35" s="1"/>
  <c r="G64" i="30"/>
  <c r="F60" i="35" s="1"/>
  <c r="K39" i="30" l="1"/>
  <c r="F18" i="30"/>
  <c r="E12" i="35"/>
  <c r="F27" i="30"/>
  <c r="F33" i="30" s="1"/>
  <c r="G80" i="30"/>
  <c r="F76" i="35" s="1"/>
  <c r="F47" i="35"/>
  <c r="L37" i="30"/>
  <c r="K33" i="35" s="1"/>
  <c r="J35" i="35"/>
  <c r="F72" i="30"/>
  <c r="E66" i="35"/>
  <c r="E82" i="30"/>
  <c r="D78" i="35" s="1"/>
  <c r="D74" i="35"/>
  <c r="E81" i="30"/>
  <c r="D77" i="35" s="1"/>
  <c r="D65" i="35"/>
  <c r="D29" i="35"/>
  <c r="E79" i="30"/>
  <c r="F31" i="30"/>
  <c r="E27" i="35" s="1"/>
  <c r="F54" i="30"/>
  <c r="E48" i="35"/>
  <c r="G19" i="30"/>
  <c r="F15" i="35" s="1"/>
  <c r="E17" i="35"/>
  <c r="F76" i="30"/>
  <c r="E72" i="35" s="1"/>
  <c r="F67" i="30"/>
  <c r="E63" i="35" s="1"/>
  <c r="F63" i="30"/>
  <c r="F57" i="30"/>
  <c r="E53" i="35" s="1"/>
  <c r="H42" i="30"/>
  <c r="G38" i="35" s="1"/>
  <c r="H49" i="30"/>
  <c r="G45" i="35" s="1"/>
  <c r="L39" i="30"/>
  <c r="F60" i="30"/>
  <c r="E56" i="35" s="1"/>
  <c r="F24" i="30"/>
  <c r="E20" i="35" s="1"/>
  <c r="G70" i="30"/>
  <c r="F66" i="35" s="1"/>
  <c r="H45" i="30"/>
  <c r="G41" i="35" s="1"/>
  <c r="H28" i="30"/>
  <c r="G24" i="35" s="1"/>
  <c r="H64" i="30"/>
  <c r="G60" i="35" s="1"/>
  <c r="E23" i="35" l="1"/>
  <c r="G25" i="30"/>
  <c r="F21" i="35" s="1"/>
  <c r="G16" i="30"/>
  <c r="E14" i="35"/>
  <c r="M37" i="30"/>
  <c r="L33" i="35" s="1"/>
  <c r="K35" i="35"/>
  <c r="E83" i="30"/>
  <c r="D79" i="35" s="1"/>
  <c r="D75" i="35"/>
  <c r="F78" i="30"/>
  <c r="E68" i="35"/>
  <c r="F69" i="30"/>
  <c r="G67" i="30" s="1"/>
  <c r="F63" i="35" s="1"/>
  <c r="E59" i="35"/>
  <c r="E29" i="35"/>
  <c r="F79" i="30"/>
  <c r="E75" i="35" s="1"/>
  <c r="G31" i="30"/>
  <c r="F27" i="35" s="1"/>
  <c r="G52" i="30"/>
  <c r="E50" i="35"/>
  <c r="I43" i="30"/>
  <c r="H39" i="35" s="1"/>
  <c r="H51" i="30"/>
  <c r="G72" i="30"/>
  <c r="G58" i="30"/>
  <c r="F54" i="35" s="1"/>
  <c r="G55" i="30"/>
  <c r="F51" i="35" s="1"/>
  <c r="G61" i="30"/>
  <c r="F57" i="35" s="1"/>
  <c r="G21" i="30"/>
  <c r="G22" i="30"/>
  <c r="F18" i="35" s="1"/>
  <c r="M39" i="30"/>
  <c r="I40" i="30"/>
  <c r="H36" i="35" s="1"/>
  <c r="G27" i="30"/>
  <c r="F23" i="35" s="1"/>
  <c r="I64" i="30"/>
  <c r="H60" i="35" s="1"/>
  <c r="I28" i="30"/>
  <c r="H24" i="35" s="1"/>
  <c r="G18" i="30" l="1"/>
  <c r="F14" i="35" s="1"/>
  <c r="F12" i="35"/>
  <c r="H80" i="30"/>
  <c r="G76" i="35" s="1"/>
  <c r="G47" i="35"/>
  <c r="N37" i="30"/>
  <c r="M33" i="35" s="1"/>
  <c r="L35" i="35"/>
  <c r="G78" i="30"/>
  <c r="H76" i="30" s="1"/>
  <c r="G72" i="35" s="1"/>
  <c r="F68" i="35"/>
  <c r="F82" i="30"/>
  <c r="E78" i="35" s="1"/>
  <c r="E74" i="35"/>
  <c r="G76" i="30"/>
  <c r="F72" i="35" s="1"/>
  <c r="F81" i="30"/>
  <c r="E77" i="35" s="1"/>
  <c r="E65" i="35"/>
  <c r="G54" i="30"/>
  <c r="F50" i="35" s="1"/>
  <c r="F48" i="35"/>
  <c r="H19" i="30"/>
  <c r="G15" i="35" s="1"/>
  <c r="F17" i="35"/>
  <c r="I42" i="30"/>
  <c r="H38" i="35" s="1"/>
  <c r="H70" i="30"/>
  <c r="G66" i="35" s="1"/>
  <c r="G24" i="30"/>
  <c r="F20" i="35" s="1"/>
  <c r="G63" i="30"/>
  <c r="F59" i="35" s="1"/>
  <c r="G57" i="30"/>
  <c r="F53" i="35" s="1"/>
  <c r="I49" i="30"/>
  <c r="H45" i="35" s="1"/>
  <c r="H25" i="30"/>
  <c r="G21" i="35" s="1"/>
  <c r="G33" i="30"/>
  <c r="N39" i="30"/>
  <c r="G60" i="30"/>
  <c r="F56" i="35" s="1"/>
  <c r="I45" i="30"/>
  <c r="H41" i="35" s="1"/>
  <c r="J28" i="30"/>
  <c r="I24" i="35" s="1"/>
  <c r="J64" i="30"/>
  <c r="I60" i="35" s="1"/>
  <c r="O37" i="30" l="1"/>
  <c r="N33" i="35" s="1"/>
  <c r="M35" i="35"/>
  <c r="F83" i="30"/>
  <c r="E79" i="35" s="1"/>
  <c r="G82" i="30"/>
  <c r="F78" i="35" s="1"/>
  <c r="F74" i="35"/>
  <c r="F29" i="35"/>
  <c r="G79" i="30"/>
  <c r="F75" i="35" s="1"/>
  <c r="H58" i="30"/>
  <c r="G54" i="35" s="1"/>
  <c r="O39" i="30"/>
  <c r="N35" i="35" s="1"/>
  <c r="G69" i="30"/>
  <c r="H61" i="30"/>
  <c r="G57" i="35" s="1"/>
  <c r="H27" i="30"/>
  <c r="G23" i="35" s="1"/>
  <c r="H21" i="30"/>
  <c r="H72" i="30"/>
  <c r="I51" i="30"/>
  <c r="J43" i="30"/>
  <c r="I39" i="35" s="1"/>
  <c r="H31" i="30"/>
  <c r="G27" i="35" s="1"/>
  <c r="H55" i="30"/>
  <c r="G51" i="35" s="1"/>
  <c r="H22" i="30"/>
  <c r="G18" i="35" s="1"/>
  <c r="J40" i="30"/>
  <c r="I36" i="35" s="1"/>
  <c r="K64" i="30"/>
  <c r="J60" i="35" s="1"/>
  <c r="K28" i="30"/>
  <c r="J24" i="35" s="1"/>
  <c r="I80" i="30" l="1"/>
  <c r="H76" i="35" s="1"/>
  <c r="H47" i="35"/>
  <c r="G68" i="35"/>
  <c r="I70" i="30"/>
  <c r="G81" i="30"/>
  <c r="F77" i="35" s="1"/>
  <c r="F65" i="35"/>
  <c r="I19" i="30"/>
  <c r="H15" i="35" s="1"/>
  <c r="G17" i="35"/>
  <c r="H78" i="30"/>
  <c r="H57" i="30"/>
  <c r="G53" i="35" s="1"/>
  <c r="J45" i="30"/>
  <c r="I41" i="35" s="1"/>
  <c r="J42" i="30"/>
  <c r="I38" i="35" s="1"/>
  <c r="I25" i="30"/>
  <c r="H21" i="35" s="1"/>
  <c r="H33" i="30"/>
  <c r="J49" i="30"/>
  <c r="I45" i="35" s="1"/>
  <c r="H63" i="30"/>
  <c r="G59" i="35" s="1"/>
  <c r="H24" i="30"/>
  <c r="G20" i="35" s="1"/>
  <c r="H67" i="30"/>
  <c r="G63" i="35" s="1"/>
  <c r="H60" i="30"/>
  <c r="G56" i="35" s="1"/>
  <c r="L64" i="30"/>
  <c r="K60" i="35" s="1"/>
  <c r="L28" i="30"/>
  <c r="K24" i="35" s="1"/>
  <c r="I72" i="30" l="1"/>
  <c r="H66" i="35"/>
  <c r="H82" i="30"/>
  <c r="G78" i="35" s="1"/>
  <c r="G74" i="35"/>
  <c r="I76" i="30"/>
  <c r="H72" i="35" s="1"/>
  <c r="G29" i="35"/>
  <c r="H79" i="30"/>
  <c r="G75" i="35" s="1"/>
  <c r="G83" i="30"/>
  <c r="F79" i="35" s="1"/>
  <c r="I22" i="30"/>
  <c r="H18" i="35" s="1"/>
  <c r="I58" i="30"/>
  <c r="H54" i="35" s="1"/>
  <c r="I27" i="30"/>
  <c r="H23" i="35" s="1"/>
  <c r="I61" i="30"/>
  <c r="H57" i="35" s="1"/>
  <c r="H69" i="30"/>
  <c r="I21" i="30"/>
  <c r="K43" i="30"/>
  <c r="J39" i="35" s="1"/>
  <c r="J51" i="30"/>
  <c r="I31" i="30"/>
  <c r="H27" i="35" s="1"/>
  <c r="K40" i="30"/>
  <c r="J36" i="35" s="1"/>
  <c r="I55" i="30"/>
  <c r="H51" i="35" s="1"/>
  <c r="M28" i="30"/>
  <c r="L24" i="35" s="1"/>
  <c r="M64" i="30"/>
  <c r="L60" i="35" s="1"/>
  <c r="J80" i="30" l="1"/>
  <c r="I76" i="35" s="1"/>
  <c r="I47" i="35"/>
  <c r="O82" i="30"/>
  <c r="N78" i="35" s="1"/>
  <c r="J82" i="30"/>
  <c r="I78" i="35" s="1"/>
  <c r="L82" i="30"/>
  <c r="K78" i="35" s="1"/>
  <c r="N82" i="30"/>
  <c r="M78" i="35" s="1"/>
  <c r="K82" i="30"/>
  <c r="J78" i="35" s="1"/>
  <c r="M82" i="30"/>
  <c r="L78" i="35" s="1"/>
  <c r="I82" i="30"/>
  <c r="H78" i="35" s="1"/>
  <c r="J70" i="30"/>
  <c r="H68" i="35"/>
  <c r="I78" i="30"/>
  <c r="H81" i="30"/>
  <c r="G77" i="35" s="1"/>
  <c r="G65" i="35"/>
  <c r="J19" i="30"/>
  <c r="I15" i="35" s="1"/>
  <c r="H17" i="35"/>
  <c r="I63" i="30"/>
  <c r="H59" i="35" s="1"/>
  <c r="K49" i="30"/>
  <c r="J45" i="35" s="1"/>
  <c r="I57" i="30"/>
  <c r="H53" i="35" s="1"/>
  <c r="K45" i="30"/>
  <c r="J41" i="35" s="1"/>
  <c r="I60" i="30"/>
  <c r="H56" i="35" s="1"/>
  <c r="K42" i="30"/>
  <c r="J38" i="35" s="1"/>
  <c r="I67" i="30"/>
  <c r="H63" i="35" s="1"/>
  <c r="J25" i="30"/>
  <c r="I21" i="35" s="1"/>
  <c r="I33" i="30"/>
  <c r="I24" i="30"/>
  <c r="H20" i="35" s="1"/>
  <c r="N64" i="30"/>
  <c r="M60" i="35" s="1"/>
  <c r="N28" i="30"/>
  <c r="M24" i="35" s="1"/>
  <c r="J76" i="30" l="1"/>
  <c r="I72" i="35" s="1"/>
  <c r="H74" i="35"/>
  <c r="J72" i="30"/>
  <c r="I66" i="35"/>
  <c r="H29" i="35"/>
  <c r="I79" i="30"/>
  <c r="H75" i="35" s="1"/>
  <c r="L43" i="30"/>
  <c r="K39" i="35" s="1"/>
  <c r="K51" i="30"/>
  <c r="J27" i="30"/>
  <c r="I23" i="35" s="1"/>
  <c r="J22" i="30"/>
  <c r="I18" i="35" s="1"/>
  <c r="J58" i="30"/>
  <c r="I54" i="35" s="1"/>
  <c r="H83" i="30"/>
  <c r="G79" i="35" s="1"/>
  <c r="L40" i="30"/>
  <c r="K36" i="35" s="1"/>
  <c r="J21" i="30"/>
  <c r="J55" i="30"/>
  <c r="I51" i="35" s="1"/>
  <c r="J61" i="30"/>
  <c r="I57" i="35" s="1"/>
  <c r="I69" i="30"/>
  <c r="J31" i="30"/>
  <c r="I27" i="35" s="1"/>
  <c r="O28" i="30"/>
  <c r="N24" i="35" s="1"/>
  <c r="O64" i="30"/>
  <c r="N60" i="35" s="1"/>
  <c r="K80" i="30" l="1"/>
  <c r="J76" i="35" s="1"/>
  <c r="J47" i="35"/>
  <c r="K70" i="30"/>
  <c r="I68" i="35"/>
  <c r="J78" i="30"/>
  <c r="I81" i="30"/>
  <c r="H77" i="35" s="1"/>
  <c r="H65" i="35"/>
  <c r="K19" i="30"/>
  <c r="J15" i="35" s="1"/>
  <c r="I17" i="35"/>
  <c r="J57" i="30"/>
  <c r="I53" i="35" s="1"/>
  <c r="K25" i="30"/>
  <c r="J21" i="35" s="1"/>
  <c r="J33" i="30"/>
  <c r="J67" i="30"/>
  <c r="I63" i="35" s="1"/>
  <c r="L42" i="30"/>
  <c r="K38" i="35" s="1"/>
  <c r="J60" i="30"/>
  <c r="I56" i="35" s="1"/>
  <c r="L49" i="30"/>
  <c r="K45" i="35" s="1"/>
  <c r="J63" i="30"/>
  <c r="I59" i="35" s="1"/>
  <c r="J24" i="30"/>
  <c r="I20" i="35" s="1"/>
  <c r="L45" i="30"/>
  <c r="K41" i="35" s="1"/>
  <c r="K76" i="30" l="1"/>
  <c r="J72" i="35" s="1"/>
  <c r="I74" i="35"/>
  <c r="K72" i="30"/>
  <c r="J66" i="35"/>
  <c r="I29" i="35"/>
  <c r="J79" i="30"/>
  <c r="I75" i="35" s="1"/>
  <c r="M43" i="30"/>
  <c r="L39" i="35" s="1"/>
  <c r="L51" i="30"/>
  <c r="K22" i="30"/>
  <c r="J18" i="35" s="1"/>
  <c r="K21" i="30"/>
  <c r="J17" i="35" s="1"/>
  <c r="M40" i="30"/>
  <c r="L36" i="35" s="1"/>
  <c r="K27" i="30"/>
  <c r="J23" i="35" s="1"/>
  <c r="I83" i="30"/>
  <c r="H79" i="35" s="1"/>
  <c r="J69" i="30"/>
  <c r="K61" i="30"/>
  <c r="J57" i="35" s="1"/>
  <c r="K58" i="30"/>
  <c r="J54" i="35" s="1"/>
  <c r="K31" i="30"/>
  <c r="J27" i="35" s="1"/>
  <c r="K55" i="30"/>
  <c r="J51" i="35" s="1"/>
  <c r="L80" i="30" l="1"/>
  <c r="K76" i="35" s="1"/>
  <c r="K47" i="35"/>
  <c r="J68" i="35"/>
  <c r="L70" i="30"/>
  <c r="K78" i="30"/>
  <c r="J81" i="30"/>
  <c r="I77" i="35" s="1"/>
  <c r="I65" i="35"/>
  <c r="K63" i="30"/>
  <c r="J59" i="35" s="1"/>
  <c r="M42" i="30"/>
  <c r="L38" i="35" s="1"/>
  <c r="K24" i="30"/>
  <c r="J20" i="35" s="1"/>
  <c r="L19" i="30"/>
  <c r="K15" i="35" s="1"/>
  <c r="M49" i="30"/>
  <c r="L45" i="35" s="1"/>
  <c r="K57" i="30"/>
  <c r="J53" i="35" s="1"/>
  <c r="K67" i="30"/>
  <c r="J63" i="35" s="1"/>
  <c r="L25" i="30"/>
  <c r="K21" i="35" s="1"/>
  <c r="K33" i="30"/>
  <c r="K60" i="30"/>
  <c r="J56" i="35" s="1"/>
  <c r="M45" i="30"/>
  <c r="L41" i="35" s="1"/>
  <c r="L76" i="30" l="1"/>
  <c r="K72" i="35" s="1"/>
  <c r="J74" i="35"/>
  <c r="L72" i="30"/>
  <c r="K66" i="35"/>
  <c r="J29" i="35"/>
  <c r="K79" i="30"/>
  <c r="J75" i="35" s="1"/>
  <c r="N43" i="30"/>
  <c r="M39" i="35" s="1"/>
  <c r="M51" i="30"/>
  <c r="L55" i="30"/>
  <c r="K51" i="35" s="1"/>
  <c r="L31" i="30"/>
  <c r="K27" i="35" s="1"/>
  <c r="L21" i="30"/>
  <c r="K17" i="35" s="1"/>
  <c r="N40" i="30"/>
  <c r="M36" i="35" s="1"/>
  <c r="L58" i="30"/>
  <c r="K54" i="35" s="1"/>
  <c r="K69" i="30"/>
  <c r="L61" i="30"/>
  <c r="K57" i="35" s="1"/>
  <c r="J83" i="30"/>
  <c r="I79" i="35" s="1"/>
  <c r="L27" i="30"/>
  <c r="K23" i="35" s="1"/>
  <c r="L22" i="30"/>
  <c r="K18" i="35" s="1"/>
  <c r="M80" i="30" l="1"/>
  <c r="L76" i="35" s="1"/>
  <c r="L47" i="35"/>
  <c r="K68" i="35"/>
  <c r="M70" i="30"/>
  <c r="L78" i="30"/>
  <c r="K81" i="30"/>
  <c r="J77" i="35" s="1"/>
  <c r="J65" i="35"/>
  <c r="M25" i="30"/>
  <c r="L21" i="35" s="1"/>
  <c r="L33" i="30"/>
  <c r="N42" i="30"/>
  <c r="M38" i="35" s="1"/>
  <c r="L57" i="30"/>
  <c r="K53" i="35" s="1"/>
  <c r="L67" i="30"/>
  <c r="K63" i="35" s="1"/>
  <c r="N49" i="30"/>
  <c r="M45" i="35" s="1"/>
  <c r="M19" i="30"/>
  <c r="L15" i="35" s="1"/>
  <c r="N45" i="30"/>
  <c r="M41" i="35" s="1"/>
  <c r="L24" i="30"/>
  <c r="K20" i="35" s="1"/>
  <c r="L63" i="30"/>
  <c r="K59" i="35" s="1"/>
  <c r="L60" i="30"/>
  <c r="K56" i="35" s="1"/>
  <c r="M72" i="30" l="1"/>
  <c r="L66" i="35"/>
  <c r="M76" i="30"/>
  <c r="L72" i="35" s="1"/>
  <c r="K74" i="35"/>
  <c r="K29" i="35"/>
  <c r="L79" i="30"/>
  <c r="K75" i="35" s="1"/>
  <c r="N51" i="30"/>
  <c r="O43" i="30"/>
  <c r="N39" i="35" s="1"/>
  <c r="M22" i="30"/>
  <c r="L18" i="35" s="1"/>
  <c r="K83" i="30"/>
  <c r="J79" i="35" s="1"/>
  <c r="M55" i="30"/>
  <c r="L51" i="35" s="1"/>
  <c r="O40" i="30"/>
  <c r="N36" i="35" s="1"/>
  <c r="M31" i="30"/>
  <c r="L27" i="35" s="1"/>
  <c r="M58" i="30"/>
  <c r="L54" i="35" s="1"/>
  <c r="M21" i="30"/>
  <c r="L17" i="35" s="1"/>
  <c r="L69" i="30"/>
  <c r="M61" i="30"/>
  <c r="L57" i="35" s="1"/>
  <c r="M27" i="30"/>
  <c r="L23" i="35" s="1"/>
  <c r="N80" i="30" l="1"/>
  <c r="M76" i="35" s="1"/>
  <c r="M47" i="35"/>
  <c r="L68" i="35"/>
  <c r="N70" i="30"/>
  <c r="M78" i="30"/>
  <c r="L81" i="30"/>
  <c r="K77" i="35" s="1"/>
  <c r="K65" i="35"/>
  <c r="M57" i="30"/>
  <c r="L53" i="35" s="1"/>
  <c r="M24" i="30"/>
  <c r="L20" i="35" s="1"/>
  <c r="M67" i="30"/>
  <c r="L63" i="35" s="1"/>
  <c r="M60" i="30"/>
  <c r="L56" i="35" s="1"/>
  <c r="O45" i="30"/>
  <c r="N41" i="35" s="1"/>
  <c r="N25" i="30"/>
  <c r="M21" i="35" s="1"/>
  <c r="M33" i="30"/>
  <c r="N19" i="30"/>
  <c r="M15" i="35" s="1"/>
  <c r="O42" i="30"/>
  <c r="N38" i="35" s="1"/>
  <c r="O49" i="30"/>
  <c r="N45" i="35" s="1"/>
  <c r="M63" i="30"/>
  <c r="L59" i="35" s="1"/>
  <c r="N76" i="30" l="1"/>
  <c r="M72" i="35" s="1"/>
  <c r="L74" i="35"/>
  <c r="N72" i="30"/>
  <c r="M66" i="35"/>
  <c r="L29" i="35"/>
  <c r="M79" i="30"/>
  <c r="L75" i="35" s="1"/>
  <c r="N27" i="30"/>
  <c r="M23" i="35" s="1"/>
  <c r="M69" i="30"/>
  <c r="N61" i="30"/>
  <c r="M57" i="35" s="1"/>
  <c r="N21" i="30"/>
  <c r="M17" i="35" s="1"/>
  <c r="N31" i="30"/>
  <c r="M27" i="35" s="1"/>
  <c r="L83" i="30"/>
  <c r="K79" i="35" s="1"/>
  <c r="N58" i="30"/>
  <c r="M54" i="35" s="1"/>
  <c r="N22" i="30"/>
  <c r="M18" i="35" s="1"/>
  <c r="O51" i="30"/>
  <c r="N55" i="30"/>
  <c r="M51" i="35" s="1"/>
  <c r="O80" i="30" l="1"/>
  <c r="N76" i="35" s="1"/>
  <c r="N47" i="35"/>
  <c r="M68" i="35"/>
  <c r="O70" i="30"/>
  <c r="N78" i="30"/>
  <c r="M81" i="30"/>
  <c r="L77" i="35" s="1"/>
  <c r="L65" i="35"/>
  <c r="O19" i="30"/>
  <c r="N15" i="35" s="1"/>
  <c r="N57" i="30"/>
  <c r="M53" i="35" s="1"/>
  <c r="N24" i="30"/>
  <c r="M20" i="35" s="1"/>
  <c r="N67" i="30"/>
  <c r="M63" i="35" s="1"/>
  <c r="N60" i="30"/>
  <c r="M56" i="35" s="1"/>
  <c r="N63" i="30"/>
  <c r="M59" i="35" s="1"/>
  <c r="O25" i="30"/>
  <c r="N21" i="35" s="1"/>
  <c r="N33" i="30"/>
  <c r="F8" i="30"/>
  <c r="E4" i="35" s="1"/>
  <c r="G8" i="30"/>
  <c r="F4" i="35" s="1"/>
  <c r="H8" i="30"/>
  <c r="G4" i="35" s="1"/>
  <c r="I8" i="30"/>
  <c r="H4" i="35" s="1"/>
  <c r="J8" i="30"/>
  <c r="I4" i="35" s="1"/>
  <c r="K8" i="30"/>
  <c r="J4" i="35" s="1"/>
  <c r="L8" i="30"/>
  <c r="K4" i="35" s="1"/>
  <c r="M8" i="30"/>
  <c r="L4" i="35" s="1"/>
  <c r="N8" i="30"/>
  <c r="M4" i="35" s="1"/>
  <c r="O8" i="30"/>
  <c r="N4" i="35" s="1"/>
  <c r="E8" i="30"/>
  <c r="D4" i="35" s="1"/>
  <c r="O72" i="30" l="1"/>
  <c r="N66" i="35"/>
  <c r="O76" i="30"/>
  <c r="N72" i="35" s="1"/>
  <c r="M74" i="35"/>
  <c r="M29" i="35"/>
  <c r="N79" i="30"/>
  <c r="M75" i="35" s="1"/>
  <c r="O27" i="30"/>
  <c r="N23" i="35" s="1"/>
  <c r="O58" i="30"/>
  <c r="N54" i="35" s="1"/>
  <c r="N69" i="30"/>
  <c r="O61" i="30"/>
  <c r="N57" i="35" s="1"/>
  <c r="O55" i="30"/>
  <c r="N51" i="35" s="1"/>
  <c r="O31" i="30"/>
  <c r="N27" i="35" s="1"/>
  <c r="M83" i="30"/>
  <c r="L79" i="35" s="1"/>
  <c r="O22" i="30"/>
  <c r="N18" i="35" s="1"/>
  <c r="O21" i="30"/>
  <c r="N17" i="35" s="1"/>
  <c r="M6" i="25"/>
  <c r="L6" i="25"/>
  <c r="L5" i="25"/>
  <c r="L4" i="25"/>
  <c r="O78" i="30" l="1"/>
  <c r="N74" i="35" s="1"/>
  <c r="N68" i="35"/>
  <c r="N81" i="30"/>
  <c r="M77" i="35" s="1"/>
  <c r="M65" i="35"/>
  <c r="O57" i="30"/>
  <c r="N53" i="35" s="1"/>
  <c r="O24" i="30"/>
  <c r="N20" i="35" s="1"/>
  <c r="O63" i="30"/>
  <c r="N59" i="35" s="1"/>
  <c r="O60" i="30"/>
  <c r="N56" i="35" s="1"/>
  <c r="O67" i="30"/>
  <c r="N63" i="35" s="1"/>
  <c r="O33" i="30"/>
  <c r="N29" i="35" l="1"/>
  <c r="O79" i="30"/>
  <c r="N75" i="35" s="1"/>
  <c r="N83" i="30"/>
  <c r="M79" i="35" s="1"/>
  <c r="O69" i="30"/>
  <c r="O81" i="30" l="1"/>
  <c r="N77" i="35" s="1"/>
  <c r="N65" i="35"/>
  <c r="O83" i="30"/>
  <c r="N79" i="35" s="1"/>
  <c r="P20" i="18"/>
  <c r="D6" i="30" s="1"/>
  <c r="C2" i="35" s="1"/>
  <c r="M6" i="30" l="1"/>
  <c r="K6" i="30"/>
  <c r="J2" i="35" s="1"/>
  <c r="J6" i="30"/>
  <c r="I2" i="35" s="1"/>
  <c r="I6" i="30"/>
  <c r="H2" i="35" s="1"/>
  <c r="H6" i="30"/>
  <c r="G2" i="35" s="1"/>
  <c r="N6" i="30"/>
  <c r="M2" i="35" s="1"/>
  <c r="G6" i="30"/>
  <c r="F2" i="35" s="1"/>
  <c r="F6" i="30"/>
  <c r="E2" i="35" s="1"/>
  <c r="E6" i="30"/>
  <c r="D2" i="35" s="1"/>
  <c r="O6" i="30"/>
  <c r="N2" i="35" s="1"/>
  <c r="L6" i="30"/>
  <c r="K2" i="35" s="1"/>
  <c r="D4" i="25"/>
  <c r="L2" i="35"/>
  <c r="F28" i="25"/>
  <c r="H28" i="25"/>
  <c r="F32" i="25"/>
  <c r="H35" i="25"/>
  <c r="J32" i="25"/>
  <c r="F29" i="25"/>
  <c r="F16" i="25"/>
  <c r="F25" i="25"/>
  <c r="H25" i="25"/>
  <c r="F36" i="25"/>
  <c r="F35" i="25"/>
  <c r="H5" i="25"/>
  <c r="F20" i="25"/>
  <c r="J36" i="25"/>
  <c r="J24" i="25"/>
  <c r="F42" i="25"/>
  <c r="J21" i="25"/>
  <c r="F41" i="25"/>
  <c r="D10" i="25"/>
  <c r="J9" i="25"/>
  <c r="F17" i="25"/>
  <c r="H26" i="25"/>
  <c r="F34" i="25"/>
  <c r="H24" i="25"/>
  <c r="J37" i="25"/>
  <c r="F33" i="25"/>
  <c r="J47" i="25" l="1"/>
  <c r="N1" i="25"/>
  <c r="A2" i="23" a="1"/>
  <c r="A2" i="23" s="1"/>
  <c r="F37" i="25"/>
  <c r="J29" i="25"/>
  <c r="H29" i="25"/>
  <c r="J28" i="25"/>
  <c r="H21" i="25"/>
  <c r="H32" i="25"/>
  <c r="J20" i="25"/>
  <c r="H42" i="25"/>
  <c r="J35" i="25"/>
  <c r="F21" i="25"/>
  <c r="F18" i="25"/>
  <c r="F24" i="25"/>
  <c r="H18" i="25"/>
  <c r="H27" i="25"/>
  <c r="J42" i="25"/>
  <c r="F26" i="25"/>
  <c r="J33" i="25"/>
  <c r="J26" i="25"/>
  <c r="D9" i="25"/>
  <c r="H41" i="25"/>
  <c r="J10" i="25"/>
  <c r="J41" i="25"/>
  <c r="H33" i="25"/>
  <c r="F19" i="25"/>
  <c r="H16" i="25"/>
  <c r="J40" i="25"/>
  <c r="J34" i="25"/>
  <c r="J19" i="25"/>
  <c r="H40" i="25"/>
  <c r="J18" i="25"/>
  <c r="H36" i="25"/>
  <c r="H20" i="25"/>
  <c r="J27" i="25"/>
  <c r="H34" i="25"/>
  <c r="J17" i="25"/>
  <c r="H19" i="25"/>
  <c r="F40" i="25"/>
  <c r="F27" i="25"/>
  <c r="H37" i="25"/>
  <c r="J25" i="25"/>
  <c r="H17" i="25"/>
  <c r="J16" i="25"/>
  <c r="J46" i="25" l="1"/>
  <c r="J45" i="25"/>
  <c r="J11" i="25"/>
  <c r="J48" i="25"/>
  <c r="J49" i="25" l="1"/>
  <c r="CA13" i="23"/>
  <c r="BZ13" i="23"/>
  <c r="BY13" i="23"/>
  <c r="BX13" i="23"/>
  <c r="BW13" i="23"/>
  <c r="BV13" i="23"/>
  <c r="BU13" i="23"/>
  <c r="BT13" i="23"/>
  <c r="BS13" i="23"/>
  <c r="BR13" i="23"/>
  <c r="BQ13" i="23"/>
  <c r="BP13" i="23"/>
  <c r="BO13" i="23"/>
  <c r="BN13" i="23"/>
  <c r="BM13" i="23"/>
  <c r="BL13" i="23"/>
  <c r="BK13" i="23"/>
  <c r="BJ13" i="23"/>
  <c r="BI13" i="23"/>
  <c r="BH13" i="23"/>
  <c r="BG13" i="23"/>
  <c r="BF13" i="23"/>
  <c r="BE13" i="23"/>
  <c r="BD13" i="23"/>
  <c r="BC13" i="23"/>
  <c r="BB13" i="23"/>
  <c r="BA13" i="23"/>
  <c r="AZ13" i="23"/>
  <c r="AY13" i="23"/>
  <c r="AX13" i="23"/>
  <c r="AW13" i="23"/>
  <c r="AV13" i="23"/>
  <c r="AU13" i="23"/>
  <c r="AT13" i="23"/>
  <c r="AS13" i="23"/>
  <c r="AR13" i="23"/>
  <c r="AQ13" i="23"/>
  <c r="AP13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AA13" i="23"/>
  <c r="Z13" i="23"/>
  <c r="Y13" i="23"/>
  <c r="X13" i="23"/>
  <c r="W13" i="23"/>
  <c r="V13" i="23"/>
  <c r="U13" i="23"/>
  <c r="T13" i="23"/>
  <c r="S13" i="23"/>
  <c r="R13" i="23"/>
  <c r="Q13" i="23"/>
  <c r="P13" i="23"/>
  <c r="O13" i="23"/>
  <c r="N13" i="23"/>
  <c r="M13" i="23"/>
  <c r="L13" i="23"/>
  <c r="K13" i="23"/>
  <c r="J13" i="23"/>
  <c r="I13" i="23"/>
  <c r="H13" i="23"/>
  <c r="G13" i="23"/>
  <c r="F13" i="23"/>
  <c r="E13" i="23"/>
  <c r="D13" i="23"/>
  <c r="C13" i="23"/>
  <c r="B13" i="23"/>
  <c r="A13" i="23"/>
  <c r="CA12" i="23"/>
  <c r="BZ12" i="23"/>
  <c r="BY12" i="23"/>
  <c r="BX12" i="23"/>
  <c r="BW12" i="23"/>
  <c r="BV12" i="23"/>
  <c r="BU12" i="23"/>
  <c r="BT12" i="23"/>
  <c r="BS12" i="23"/>
  <c r="BR12" i="23"/>
  <c r="BQ12" i="23"/>
  <c r="BP12" i="23"/>
  <c r="BO12" i="23"/>
  <c r="BN12" i="23"/>
  <c r="BM12" i="23"/>
  <c r="BL12" i="23"/>
  <c r="BK12" i="23"/>
  <c r="BJ12" i="23"/>
  <c r="BI12" i="23"/>
  <c r="BH12" i="23"/>
  <c r="BG12" i="23"/>
  <c r="BF12" i="23"/>
  <c r="BE12" i="23"/>
  <c r="BD12" i="23"/>
  <c r="BC12" i="23"/>
  <c r="BB12" i="23"/>
  <c r="BA12" i="23"/>
  <c r="AZ12" i="23"/>
  <c r="AY12" i="23"/>
  <c r="AX12" i="23"/>
  <c r="AW12" i="23"/>
  <c r="AV12" i="23"/>
  <c r="AU12" i="23"/>
  <c r="AT12" i="23"/>
  <c r="AS12" i="23"/>
  <c r="AR12" i="23"/>
  <c r="AQ12" i="23"/>
  <c r="AP12" i="23"/>
  <c r="AO12" i="23"/>
  <c r="AN12" i="23"/>
  <c r="AM12" i="23"/>
  <c r="AL12" i="23"/>
  <c r="AK12" i="23"/>
  <c r="AJ12" i="23"/>
  <c r="AI12" i="23"/>
  <c r="AH12" i="23"/>
  <c r="AG12" i="23"/>
  <c r="AF12" i="23"/>
  <c r="AE12" i="23"/>
  <c r="AD12" i="23"/>
  <c r="AC12" i="23"/>
  <c r="AB12" i="23"/>
  <c r="AA12" i="23"/>
  <c r="Z12" i="23"/>
  <c r="Y12" i="23"/>
  <c r="X12" i="23"/>
  <c r="W12" i="23"/>
  <c r="V12" i="23"/>
  <c r="U12" i="23"/>
  <c r="T12" i="23"/>
  <c r="S12" i="23"/>
  <c r="R12" i="23"/>
  <c r="Q12" i="23"/>
  <c r="P12" i="23"/>
  <c r="O12" i="23"/>
  <c r="N12" i="23"/>
  <c r="M12" i="23"/>
  <c r="L12" i="23"/>
  <c r="K12" i="23"/>
  <c r="J12" i="23"/>
  <c r="I12" i="23"/>
  <c r="H12" i="23"/>
  <c r="G12" i="23"/>
  <c r="F12" i="23"/>
  <c r="E12" i="23"/>
  <c r="D12" i="23"/>
  <c r="C12" i="23"/>
  <c r="B12" i="23"/>
  <c r="A12" i="23"/>
  <c r="CA11" i="23"/>
  <c r="BZ11" i="23"/>
  <c r="BY11" i="23"/>
  <c r="BX11" i="23"/>
  <c r="BW11" i="23"/>
  <c r="BV11" i="23"/>
  <c r="BU11" i="23"/>
  <c r="BT11" i="23"/>
  <c r="BS11" i="23"/>
  <c r="BR11" i="23"/>
  <c r="BQ11" i="23"/>
  <c r="BP11" i="23"/>
  <c r="BO11" i="23"/>
  <c r="BN11" i="23"/>
  <c r="BM11" i="23"/>
  <c r="BL11" i="23"/>
  <c r="BK11" i="23"/>
  <c r="BJ11" i="23"/>
  <c r="BI11" i="23"/>
  <c r="BH11" i="23"/>
  <c r="BG11" i="23"/>
  <c r="BF11" i="23"/>
  <c r="BE11" i="23"/>
  <c r="BD11" i="23"/>
  <c r="BC11" i="23"/>
  <c r="BB11" i="23"/>
  <c r="BA11" i="23"/>
  <c r="AZ11" i="23"/>
  <c r="AY11" i="23"/>
  <c r="AX11" i="23"/>
  <c r="AW11" i="23"/>
  <c r="AV11" i="23"/>
  <c r="AU11" i="23"/>
  <c r="AT11" i="23"/>
  <c r="AS11" i="23"/>
  <c r="AR11" i="23"/>
  <c r="AQ11" i="23"/>
  <c r="AP11" i="23"/>
  <c r="AO11" i="23"/>
  <c r="AN11" i="23"/>
  <c r="AM11" i="23"/>
  <c r="AL11" i="23"/>
  <c r="AK11" i="23"/>
  <c r="AJ11" i="23"/>
  <c r="AI11" i="23"/>
  <c r="AH11" i="23"/>
  <c r="AG11" i="23"/>
  <c r="AF11" i="23"/>
  <c r="AE11" i="23"/>
  <c r="AD11" i="23"/>
  <c r="AC11" i="23"/>
  <c r="AB11" i="23"/>
  <c r="AA11" i="23"/>
  <c r="Z11" i="23"/>
  <c r="Y11" i="23"/>
  <c r="X11" i="23"/>
  <c r="W11" i="23"/>
  <c r="V11" i="23"/>
  <c r="U11" i="23"/>
  <c r="T11" i="23"/>
  <c r="S11" i="23"/>
  <c r="R11" i="23"/>
  <c r="Q11" i="23"/>
  <c r="P11" i="23"/>
  <c r="O11" i="23"/>
  <c r="N11" i="23"/>
  <c r="M11" i="23"/>
  <c r="L11" i="23"/>
  <c r="K11" i="23"/>
  <c r="J11" i="23"/>
  <c r="I11" i="23"/>
  <c r="H11" i="23"/>
  <c r="G11" i="23"/>
  <c r="F11" i="23"/>
  <c r="E11" i="23"/>
  <c r="D11" i="23"/>
  <c r="C11" i="23"/>
  <c r="B11" i="23"/>
  <c r="A11" i="23"/>
  <c r="CA10" i="23"/>
  <c r="BZ10" i="23"/>
  <c r="BY10" i="23"/>
  <c r="BX10" i="23"/>
  <c r="BW10" i="23"/>
  <c r="BV10" i="23"/>
  <c r="BU10" i="23"/>
  <c r="BT10" i="23"/>
  <c r="BS10" i="23"/>
  <c r="BR10" i="23"/>
  <c r="BQ10" i="23"/>
  <c r="BP10" i="23"/>
  <c r="BO10" i="23"/>
  <c r="BN10" i="23"/>
  <c r="BM10" i="23"/>
  <c r="BL10" i="23"/>
  <c r="BK10" i="23"/>
  <c r="BJ10" i="23"/>
  <c r="BI10" i="23"/>
  <c r="BH10" i="23"/>
  <c r="BG10" i="23"/>
  <c r="BF10" i="23"/>
  <c r="BE10" i="23"/>
  <c r="BD10" i="23"/>
  <c r="BC10" i="23"/>
  <c r="BB10" i="23"/>
  <c r="BA10" i="23"/>
  <c r="AZ10" i="23"/>
  <c r="AY10" i="23"/>
  <c r="AX10" i="23"/>
  <c r="AW10" i="23"/>
  <c r="AV10" i="23"/>
  <c r="AU10" i="23"/>
  <c r="AT10" i="23"/>
  <c r="AS10" i="23"/>
  <c r="AR10" i="23"/>
  <c r="AQ10" i="23"/>
  <c r="AP10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AA10" i="23"/>
  <c r="Z10" i="23"/>
  <c r="Y10" i="23"/>
  <c r="X10" i="23"/>
  <c r="W10" i="23"/>
  <c r="V10" i="23"/>
  <c r="U10" i="23"/>
  <c r="T10" i="23"/>
  <c r="S10" i="23"/>
  <c r="R10" i="23"/>
  <c r="Q10" i="23"/>
  <c r="P10" i="23"/>
  <c r="O10" i="23"/>
  <c r="N10" i="23"/>
  <c r="M10" i="23"/>
  <c r="L10" i="23"/>
  <c r="K10" i="23"/>
  <c r="J10" i="23"/>
  <c r="I10" i="23"/>
  <c r="H10" i="23"/>
  <c r="G10" i="23"/>
  <c r="F10" i="23"/>
  <c r="E10" i="23"/>
  <c r="D10" i="23"/>
  <c r="C10" i="23"/>
  <c r="B10" i="23"/>
  <c r="A10" i="23"/>
  <c r="CA9" i="23"/>
  <c r="BZ9" i="23"/>
  <c r="BY9" i="23"/>
  <c r="BX9" i="23"/>
  <c r="BW9" i="23"/>
  <c r="BV9" i="23"/>
  <c r="BU9" i="23"/>
  <c r="BT9" i="23"/>
  <c r="BS9" i="23"/>
  <c r="BR9" i="23"/>
  <c r="BQ9" i="23"/>
  <c r="BP9" i="23"/>
  <c r="BO9" i="23"/>
  <c r="BN9" i="23"/>
  <c r="BM9" i="23"/>
  <c r="BL9" i="23"/>
  <c r="BK9" i="23"/>
  <c r="BJ9" i="23"/>
  <c r="BI9" i="23"/>
  <c r="BH9" i="23"/>
  <c r="BG9" i="23"/>
  <c r="BF9" i="23"/>
  <c r="BE9" i="23"/>
  <c r="BD9" i="23"/>
  <c r="BC9" i="23"/>
  <c r="BB9" i="23"/>
  <c r="BA9" i="23"/>
  <c r="AZ9" i="23"/>
  <c r="AY9" i="23"/>
  <c r="AX9" i="23"/>
  <c r="AW9" i="23"/>
  <c r="AV9" i="23"/>
  <c r="AU9" i="23"/>
  <c r="AT9" i="23"/>
  <c r="AS9" i="23"/>
  <c r="AR9" i="23"/>
  <c r="AQ9" i="23"/>
  <c r="AP9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AA9" i="23"/>
  <c r="Z9" i="23"/>
  <c r="Y9" i="23"/>
  <c r="X9" i="23"/>
  <c r="W9" i="23"/>
  <c r="V9" i="23"/>
  <c r="U9" i="23"/>
  <c r="T9" i="23"/>
  <c r="S9" i="23"/>
  <c r="R9" i="23"/>
  <c r="Q9" i="23"/>
  <c r="P9" i="23"/>
  <c r="O9" i="23"/>
  <c r="N9" i="23"/>
  <c r="M9" i="23"/>
  <c r="L9" i="23"/>
  <c r="K9" i="23"/>
  <c r="J9" i="23"/>
  <c r="I9" i="23"/>
  <c r="H9" i="23"/>
  <c r="G9" i="23"/>
  <c r="F9" i="23"/>
  <c r="E9" i="23"/>
  <c r="D9" i="23"/>
  <c r="C9" i="23"/>
  <c r="B9" i="23"/>
  <c r="A9" i="23"/>
  <c r="CA8" i="23"/>
  <c r="BZ8" i="23"/>
  <c r="BY8" i="23"/>
  <c r="BX8" i="23"/>
  <c r="BW8" i="23"/>
  <c r="BV8" i="23"/>
  <c r="BU8" i="23"/>
  <c r="BT8" i="23"/>
  <c r="BS8" i="23"/>
  <c r="BR8" i="23"/>
  <c r="BQ8" i="23"/>
  <c r="BP8" i="23"/>
  <c r="BO8" i="23"/>
  <c r="BN8" i="23"/>
  <c r="BM8" i="23"/>
  <c r="BL8" i="23"/>
  <c r="BK8" i="23"/>
  <c r="BJ8" i="23"/>
  <c r="BI8" i="23"/>
  <c r="BH8" i="23"/>
  <c r="BG8" i="23"/>
  <c r="BF8" i="23"/>
  <c r="BE8" i="23"/>
  <c r="BD8" i="23"/>
  <c r="BC8" i="23"/>
  <c r="BB8" i="23"/>
  <c r="BA8" i="23"/>
  <c r="AZ8" i="23"/>
  <c r="AY8" i="23"/>
  <c r="AX8" i="23"/>
  <c r="AW8" i="23"/>
  <c r="AV8" i="23"/>
  <c r="AU8" i="23"/>
  <c r="AT8" i="23"/>
  <c r="AS8" i="23"/>
  <c r="AR8" i="23"/>
  <c r="AQ8" i="23"/>
  <c r="AP8" i="23"/>
  <c r="AO8" i="23"/>
  <c r="AN8" i="23"/>
  <c r="AM8" i="23"/>
  <c r="AL8" i="23"/>
  <c r="AK8" i="23"/>
  <c r="AJ8" i="23"/>
  <c r="AI8" i="23"/>
  <c r="AH8" i="23"/>
  <c r="AG8" i="23"/>
  <c r="AF8" i="23"/>
  <c r="AE8" i="23"/>
  <c r="AD8" i="23"/>
  <c r="AC8" i="23"/>
  <c r="AB8" i="23"/>
  <c r="AA8" i="23"/>
  <c r="Z8" i="23"/>
  <c r="Y8" i="23"/>
  <c r="X8" i="23"/>
  <c r="W8" i="23"/>
  <c r="V8" i="23"/>
  <c r="U8" i="23"/>
  <c r="T8" i="23"/>
  <c r="S8" i="23"/>
  <c r="R8" i="23"/>
  <c r="Q8" i="23"/>
  <c r="P8" i="23"/>
  <c r="O8" i="23"/>
  <c r="N8" i="23"/>
  <c r="M8" i="23"/>
  <c r="L8" i="23"/>
  <c r="K8" i="23"/>
  <c r="J8" i="23"/>
  <c r="I8" i="23"/>
  <c r="H8" i="23"/>
  <c r="G8" i="23"/>
  <c r="F8" i="23"/>
  <c r="E8" i="23"/>
  <c r="D8" i="23"/>
  <c r="C8" i="23"/>
  <c r="B8" i="23"/>
  <c r="A8" i="23"/>
  <c r="CA7" i="23"/>
  <c r="BZ7" i="23"/>
  <c r="BY7" i="23"/>
  <c r="BX7" i="23"/>
  <c r="BW7" i="23"/>
  <c r="BV7" i="23"/>
  <c r="BU7" i="23"/>
  <c r="BT7" i="23"/>
  <c r="BS7" i="23"/>
  <c r="BR7" i="23"/>
  <c r="BQ7" i="23"/>
  <c r="BP7" i="23"/>
  <c r="BO7" i="23"/>
  <c r="BN7" i="23"/>
  <c r="BM7" i="23"/>
  <c r="BL7" i="23"/>
  <c r="BK7" i="23"/>
  <c r="BJ7" i="23"/>
  <c r="BI7" i="23"/>
  <c r="BH7" i="23"/>
  <c r="BG7" i="23"/>
  <c r="BF7" i="23"/>
  <c r="BE7" i="23"/>
  <c r="BD7" i="23"/>
  <c r="BC7" i="23"/>
  <c r="BB7" i="23"/>
  <c r="BA7" i="23"/>
  <c r="AZ7" i="23"/>
  <c r="AY7" i="23"/>
  <c r="AX7" i="23"/>
  <c r="AW7" i="23"/>
  <c r="AV7" i="23"/>
  <c r="AU7" i="23"/>
  <c r="AT7" i="23"/>
  <c r="AS7" i="23"/>
  <c r="AR7" i="23"/>
  <c r="AQ7" i="23"/>
  <c r="AP7" i="23"/>
  <c r="AO7" i="23"/>
  <c r="AN7" i="23"/>
  <c r="AM7" i="23"/>
  <c r="AL7" i="23"/>
  <c r="AK7" i="23"/>
  <c r="AJ7" i="23"/>
  <c r="AI7" i="23"/>
  <c r="AH7" i="23"/>
  <c r="AG7" i="23"/>
  <c r="AF7" i="23"/>
  <c r="AE7" i="23"/>
  <c r="AD7" i="23"/>
  <c r="AC7" i="23"/>
  <c r="AB7" i="23"/>
  <c r="AA7" i="23"/>
  <c r="Z7" i="23"/>
  <c r="Y7" i="23"/>
  <c r="X7" i="23"/>
  <c r="W7" i="23"/>
  <c r="V7" i="23"/>
  <c r="U7" i="23"/>
  <c r="T7" i="23"/>
  <c r="S7" i="23"/>
  <c r="R7" i="23"/>
  <c r="Q7" i="23"/>
  <c r="P7" i="23"/>
  <c r="O7" i="23"/>
  <c r="N7" i="23"/>
  <c r="M7" i="23"/>
  <c r="L7" i="23"/>
  <c r="K7" i="23"/>
  <c r="J7" i="23"/>
  <c r="I7" i="23"/>
  <c r="H7" i="23"/>
  <c r="G7" i="23"/>
  <c r="F7" i="23"/>
  <c r="E7" i="23"/>
  <c r="D7" i="23"/>
  <c r="C7" i="23"/>
  <c r="B7" i="23"/>
  <c r="A7" i="23"/>
  <c r="CA6" i="23"/>
  <c r="BZ6" i="23"/>
  <c r="BY6" i="23"/>
  <c r="BX6" i="23"/>
  <c r="BW6" i="23"/>
  <c r="BV6" i="23"/>
  <c r="BU6" i="23"/>
  <c r="BT6" i="23"/>
  <c r="BS6" i="23"/>
  <c r="BR6" i="23"/>
  <c r="BQ6" i="23"/>
  <c r="BP6" i="23"/>
  <c r="BO6" i="23"/>
  <c r="BN6" i="23"/>
  <c r="BM6" i="23"/>
  <c r="BL6" i="23"/>
  <c r="BK6" i="23"/>
  <c r="BJ6" i="23"/>
  <c r="BI6" i="23"/>
  <c r="BH6" i="23"/>
  <c r="BG6" i="23"/>
  <c r="BF6" i="23"/>
  <c r="BE6" i="23"/>
  <c r="BD6" i="23"/>
  <c r="BC6" i="23"/>
  <c r="BB6" i="23"/>
  <c r="BA6" i="23"/>
  <c r="AZ6" i="23"/>
  <c r="AY6" i="23"/>
  <c r="AX6" i="23"/>
  <c r="AW6" i="23"/>
  <c r="AV6" i="23"/>
  <c r="AU6" i="23"/>
  <c r="AT6" i="23"/>
  <c r="AS6" i="23"/>
  <c r="AR6" i="23"/>
  <c r="AQ6" i="23"/>
  <c r="AP6" i="23"/>
  <c r="AO6" i="23"/>
  <c r="AN6" i="23"/>
  <c r="AM6" i="23"/>
  <c r="AL6" i="23"/>
  <c r="AK6" i="23"/>
  <c r="AJ6" i="23"/>
  <c r="AI6" i="23"/>
  <c r="AH6" i="23"/>
  <c r="AG6" i="23"/>
  <c r="AF6" i="23"/>
  <c r="AE6" i="23"/>
  <c r="AD6" i="23"/>
  <c r="AC6" i="23"/>
  <c r="AB6" i="23"/>
  <c r="AA6" i="23"/>
  <c r="Z6" i="23"/>
  <c r="Y6" i="23"/>
  <c r="X6" i="23"/>
  <c r="W6" i="23"/>
  <c r="V6" i="23"/>
  <c r="U6" i="23"/>
  <c r="T6" i="23"/>
  <c r="S6" i="23"/>
  <c r="R6" i="23"/>
  <c r="Q6" i="23"/>
  <c r="P6" i="23"/>
  <c r="O6" i="23"/>
  <c r="N6" i="23"/>
  <c r="M6" i="23"/>
  <c r="L6" i="23"/>
  <c r="K6" i="23"/>
  <c r="J6" i="23"/>
  <c r="I6" i="23"/>
  <c r="H6" i="23"/>
  <c r="G6" i="23"/>
  <c r="F6" i="23"/>
  <c r="E6" i="23"/>
  <c r="D6" i="23"/>
  <c r="C6" i="23"/>
  <c r="B6" i="23"/>
  <c r="A6" i="23"/>
  <c r="CA5" i="23"/>
  <c r="BZ5" i="23"/>
  <c r="BY5" i="23"/>
  <c r="BX5" i="23"/>
  <c r="BW5" i="23"/>
  <c r="BV5" i="23"/>
  <c r="BU5" i="23"/>
  <c r="BT5" i="23"/>
  <c r="BS5" i="23"/>
  <c r="BR5" i="23"/>
  <c r="BQ5" i="23"/>
  <c r="BP5" i="23"/>
  <c r="BO5" i="23"/>
  <c r="BN5" i="23"/>
  <c r="BM5" i="23"/>
  <c r="BL5" i="23"/>
  <c r="BK5" i="23"/>
  <c r="BJ5" i="23"/>
  <c r="BI5" i="23"/>
  <c r="BH5" i="23"/>
  <c r="BG5" i="23"/>
  <c r="BF5" i="23"/>
  <c r="BE5" i="23"/>
  <c r="BD5" i="23"/>
  <c r="BC5" i="23"/>
  <c r="BB5" i="23"/>
  <c r="BA5" i="23"/>
  <c r="AZ5" i="23"/>
  <c r="AY5" i="23"/>
  <c r="AX5" i="23"/>
  <c r="AW5" i="23"/>
  <c r="AV5" i="23"/>
  <c r="AU5" i="23"/>
  <c r="AT5" i="23"/>
  <c r="AS5" i="23"/>
  <c r="AR5" i="23"/>
  <c r="AQ5" i="23"/>
  <c r="AP5" i="23"/>
  <c r="AO5" i="23"/>
  <c r="AN5" i="23"/>
  <c r="AM5" i="23"/>
  <c r="AL5" i="23"/>
  <c r="AK5" i="23"/>
  <c r="AJ5" i="23"/>
  <c r="AI5" i="23"/>
  <c r="AH5" i="23"/>
  <c r="AG5" i="23"/>
  <c r="AF5" i="23"/>
  <c r="AE5" i="23"/>
  <c r="AD5" i="23"/>
  <c r="AC5" i="23"/>
  <c r="AB5" i="23"/>
  <c r="AA5" i="23"/>
  <c r="Z5" i="23"/>
  <c r="Y5" i="23"/>
  <c r="X5" i="23"/>
  <c r="W5" i="23"/>
  <c r="V5" i="23"/>
  <c r="U5" i="23"/>
  <c r="T5" i="23"/>
  <c r="S5" i="23"/>
  <c r="R5" i="23"/>
  <c r="Q5" i="23"/>
  <c r="P5" i="23"/>
  <c r="O5" i="23"/>
  <c r="N5" i="23"/>
  <c r="M5" i="23"/>
  <c r="L5" i="23"/>
  <c r="K5" i="23"/>
  <c r="J5" i="23"/>
  <c r="I5" i="23"/>
  <c r="H5" i="23"/>
  <c r="G5" i="23"/>
  <c r="F5" i="23"/>
  <c r="E5" i="23"/>
  <c r="D5" i="23"/>
  <c r="C5" i="23"/>
  <c r="B5" i="23"/>
  <c r="A5" i="23"/>
  <c r="CA4" i="23"/>
  <c r="BZ4" i="23"/>
  <c r="BY4" i="23"/>
  <c r="BX4" i="23"/>
  <c r="BW4" i="23"/>
  <c r="BV4" i="23"/>
  <c r="BU4" i="23"/>
  <c r="BT4" i="23"/>
  <c r="BS4" i="23"/>
  <c r="BR4" i="23"/>
  <c r="BQ4" i="23"/>
  <c r="BP4" i="23"/>
  <c r="BO4" i="23"/>
  <c r="BN4" i="23"/>
  <c r="BM4" i="23"/>
  <c r="BL4" i="23"/>
  <c r="BK4" i="23"/>
  <c r="BJ4" i="23"/>
  <c r="BI4" i="23"/>
  <c r="BH4" i="23"/>
  <c r="BG4" i="23"/>
  <c r="BF4" i="23"/>
  <c r="BE4" i="23"/>
  <c r="BD4" i="23"/>
  <c r="BC4" i="23"/>
  <c r="BB4" i="23"/>
  <c r="BA4" i="23"/>
  <c r="AZ4" i="23"/>
  <c r="AY4" i="23"/>
  <c r="AX4" i="23"/>
  <c r="AW4" i="23"/>
  <c r="AV4" i="23"/>
  <c r="AU4" i="23"/>
  <c r="AT4" i="23"/>
  <c r="AS4" i="23"/>
  <c r="AR4" i="23"/>
  <c r="AQ4" i="23"/>
  <c r="AP4" i="23"/>
  <c r="AO4" i="23"/>
  <c r="AN4" i="23"/>
  <c r="AM4" i="23"/>
  <c r="AL4" i="23"/>
  <c r="AK4" i="23"/>
  <c r="AJ4" i="23"/>
  <c r="AI4" i="23"/>
  <c r="AH4" i="23"/>
  <c r="AG4" i="23"/>
  <c r="AF4" i="23"/>
  <c r="AE4" i="23"/>
  <c r="AD4" i="23"/>
  <c r="AC4" i="23"/>
  <c r="AB4" i="23"/>
  <c r="AA4" i="23"/>
  <c r="Z4" i="23"/>
  <c r="Y4" i="23"/>
  <c r="X4" i="23"/>
  <c r="W4" i="23"/>
  <c r="V4" i="23"/>
  <c r="U4" i="23"/>
  <c r="T4" i="23"/>
  <c r="S4" i="23"/>
  <c r="R4" i="23"/>
  <c r="Q4" i="23"/>
  <c r="P4" i="23"/>
  <c r="O4" i="23"/>
  <c r="N4" i="23"/>
  <c r="M4" i="23"/>
  <c r="L4" i="23"/>
  <c r="K4" i="23"/>
  <c r="J4" i="23"/>
  <c r="I4" i="23"/>
  <c r="H4" i="23"/>
  <c r="G4" i="23"/>
  <c r="F4" i="23"/>
  <c r="E4" i="23"/>
  <c r="D4" i="23"/>
  <c r="C4" i="23"/>
  <c r="B4" i="23"/>
  <c r="A4" i="23"/>
  <c r="CA3" i="23"/>
  <c r="BZ3" i="23"/>
  <c r="BY3" i="23"/>
  <c r="BX3" i="23"/>
  <c r="BW3" i="23"/>
  <c r="BV3" i="23"/>
  <c r="BU3" i="23"/>
  <c r="BT3" i="23"/>
  <c r="BS3" i="23"/>
  <c r="BR3" i="23"/>
  <c r="BQ3" i="23"/>
  <c r="BP3" i="23"/>
  <c r="BO3" i="23"/>
  <c r="BN3" i="23"/>
  <c r="BM3" i="23"/>
  <c r="BL3" i="23"/>
  <c r="BK3" i="23"/>
  <c r="BJ3" i="23"/>
  <c r="BI3" i="23"/>
  <c r="BH3" i="23"/>
  <c r="BG3" i="23"/>
  <c r="BF3" i="23"/>
  <c r="BE3" i="23"/>
  <c r="BD3" i="23"/>
  <c r="BC3" i="23"/>
  <c r="BB3" i="23"/>
  <c r="BA3" i="23"/>
  <c r="AZ3" i="23"/>
  <c r="AY3" i="23"/>
  <c r="AX3" i="23"/>
  <c r="AW3" i="23"/>
  <c r="AV3" i="23"/>
  <c r="AU3" i="23"/>
  <c r="AT3" i="23"/>
  <c r="AS3" i="23"/>
  <c r="AR3" i="23"/>
  <c r="AQ3" i="23"/>
  <c r="AP3" i="23"/>
  <c r="AO3" i="23"/>
  <c r="AN3" i="23"/>
  <c r="AM3" i="23"/>
  <c r="AL3" i="23"/>
  <c r="AK3" i="23"/>
  <c r="AJ3" i="23"/>
  <c r="AI3" i="23"/>
  <c r="AH3" i="23"/>
  <c r="AG3" i="23"/>
  <c r="AF3" i="23"/>
  <c r="AE3" i="23"/>
  <c r="AD3" i="23"/>
  <c r="AC3" i="23"/>
  <c r="AB3" i="23"/>
  <c r="AA3" i="23"/>
  <c r="Z3" i="23"/>
  <c r="Y3" i="23"/>
  <c r="X3" i="23"/>
  <c r="W3" i="23"/>
  <c r="V3" i="23"/>
  <c r="U3" i="23"/>
  <c r="T3" i="23"/>
  <c r="S3" i="23"/>
  <c r="R3" i="23"/>
  <c r="Q3" i="23"/>
  <c r="P3" i="23"/>
  <c r="O3" i="23"/>
  <c r="N3" i="23"/>
  <c r="M3" i="23"/>
  <c r="L3" i="23"/>
  <c r="K3" i="23"/>
  <c r="J3" i="23"/>
  <c r="I3" i="23"/>
  <c r="H3" i="23"/>
  <c r="G3" i="23"/>
  <c r="F3" i="23"/>
  <c r="E3" i="23"/>
  <c r="D3" i="23"/>
  <c r="C3" i="23"/>
  <c r="B3" i="23"/>
  <c r="A3" i="23"/>
  <c r="CA2" i="23"/>
  <c r="BZ2" i="23"/>
  <c r="BY2" i="23"/>
  <c r="BX2" i="23"/>
  <c r="BW2" i="23"/>
  <c r="BV2" i="23"/>
  <c r="BU2" i="23"/>
  <c r="BT2" i="23"/>
  <c r="BS2" i="23"/>
  <c r="BR2" i="23"/>
  <c r="BQ2" i="23"/>
  <c r="BP2" i="23"/>
  <c r="BO2" i="23"/>
  <c r="BN2" i="23"/>
  <c r="BM2" i="23"/>
  <c r="BL2" i="23"/>
  <c r="BK2" i="23"/>
  <c r="BJ2" i="23"/>
  <c r="BI2" i="23"/>
  <c r="BH2" i="23"/>
  <c r="BG2" i="23"/>
  <c r="BF2" i="23"/>
  <c r="BE2" i="23"/>
  <c r="BD2" i="23"/>
  <c r="BC2" i="23"/>
  <c r="BB2" i="23"/>
  <c r="BA2" i="23"/>
  <c r="AZ2" i="23"/>
  <c r="AY2" i="23"/>
  <c r="AX2" i="23"/>
  <c r="AW2" i="23"/>
  <c r="AV2" i="23"/>
  <c r="AU2" i="23"/>
  <c r="AT2" i="23"/>
  <c r="AS2" i="23"/>
  <c r="AR2" i="23"/>
  <c r="AQ2" i="23"/>
  <c r="AP2" i="23"/>
  <c r="AO2" i="23"/>
  <c r="AN2" i="23"/>
  <c r="AM2" i="23"/>
  <c r="AL2" i="23"/>
  <c r="AK2" i="23"/>
  <c r="AJ2" i="23"/>
  <c r="AI2" i="23"/>
  <c r="AH2" i="23"/>
  <c r="AG2" i="23"/>
  <c r="AF2" i="23"/>
  <c r="AE2" i="23"/>
  <c r="AD2" i="23"/>
  <c r="AC2" i="23"/>
  <c r="AB2" i="23"/>
  <c r="AA2" i="23"/>
  <c r="Z2" i="23"/>
  <c r="Y2" i="23"/>
  <c r="X2" i="23"/>
  <c r="W2" i="23"/>
  <c r="V2" i="23"/>
  <c r="U2" i="23"/>
  <c r="T2" i="23"/>
  <c r="S2" i="23"/>
  <c r="R2" i="23"/>
  <c r="Q2" i="23"/>
  <c r="P2" i="23"/>
  <c r="O2" i="23"/>
  <c r="N2" i="23"/>
  <c r="M2" i="23"/>
  <c r="L2" i="23"/>
  <c r="K2" i="23"/>
  <c r="J2" i="23"/>
  <c r="I2" i="23"/>
  <c r="H2" i="23"/>
  <c r="G2" i="23"/>
  <c r="F2" i="23"/>
  <c r="E2" i="23"/>
  <c r="D2" i="23"/>
  <c r="C2" i="23"/>
  <c r="B2" i="2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<sst xmlns="http://schemas.openxmlformats.org/spreadsheetml/2006/main" count="557" uniqueCount="499">
  <si>
    <t>1) State:</t>
  </si>
  <si>
    <t>3) Grant Number:</t>
  </si>
  <si>
    <t>4) Date Prepared:</t>
  </si>
  <si>
    <t>1) DVOP Total Funds:</t>
  </si>
  <si>
    <t>3) LVER Total Funds:</t>
  </si>
  <si>
    <t>2) Consolidated DVOP/LVER Total Funds:</t>
  </si>
  <si>
    <t>4) Incentive Award Total Funds:</t>
  </si>
  <si>
    <t>5) Total Approved Funds (Crosswalk with FFR Line 10.d):</t>
  </si>
  <si>
    <t>Previously Reported
(a)</t>
  </si>
  <si>
    <t>Reported this Quarter
(b)</t>
  </si>
  <si>
    <t>Reported YTD
(c)</t>
  </si>
  <si>
    <t xml:space="preserve"> 1)  DVOP Expenditures  </t>
  </si>
  <si>
    <t>a.  Base Positions Paid for DVOP Activities:</t>
  </si>
  <si>
    <t>b.  Personal Services (PS) for DVOP Activities:</t>
  </si>
  <si>
    <t xml:space="preserve">c.  Personnel Benefits (PB) for DVOP Activities: </t>
  </si>
  <si>
    <t>d. Total Outlays for DVOP Activities:</t>
  </si>
  <si>
    <t>e.  Federal Share of DVOP Unliquidated Obligations:</t>
  </si>
  <si>
    <t>f.  Total DVOP Fund Outlays and Obligations:</t>
  </si>
  <si>
    <t xml:space="preserve"> 2)  Consolidated DVOP/LVER (Cons DVOP/LVER) Position Expenditures  </t>
  </si>
  <si>
    <t>a.  Base Positions Paid for Cons DVOP/LVER Activities:</t>
  </si>
  <si>
    <t>b.  Personal Services (PS) for Cons DVOP/LVER Activities:</t>
  </si>
  <si>
    <t>c.  Personnel Benefits (PB) for Cons DVOP/LVER Activities:</t>
  </si>
  <si>
    <t>d.  Total Outlays for Cons DVOP/LVER Activities:</t>
  </si>
  <si>
    <t>e.  Federal Share of Cons DVOP/LVER Unliquidated Obligations:</t>
  </si>
  <si>
    <t xml:space="preserve">f.  Total Cons DVOP/LVER Fund Outlays and Obligations: </t>
  </si>
  <si>
    <t xml:space="preserve"> 3) LVER Expenditures  </t>
  </si>
  <si>
    <t>a.  Base Positions Paid for LVER Activities:</t>
  </si>
  <si>
    <t>b.  Personal Services (PS) for LVER Activities:</t>
  </si>
  <si>
    <t>c.  Personnel Benefits (PB) for LVER Activities:</t>
  </si>
  <si>
    <t>d.  Total Outlays for LVER Activities:</t>
  </si>
  <si>
    <t>e.  Federal Share of LVER Unliquidated Obligations:</t>
  </si>
  <si>
    <t xml:space="preserve">f.  Total LVER Fund Outlays and Obligations: </t>
  </si>
  <si>
    <t xml:space="preserve"> 4) Incentive Award Expenditures  </t>
  </si>
  <si>
    <t xml:space="preserve">a.  Total Outlays for Incentive Awards: </t>
  </si>
  <si>
    <t xml:space="preserve">b.  Federal Share of Incentive Award Unliquidated Obligations: </t>
  </si>
  <si>
    <t xml:space="preserve">c.  Total Incentive Award Outlays and Obligations: </t>
  </si>
  <si>
    <t>1)  Total DVOP Balance Remaining:</t>
  </si>
  <si>
    <t>2)  Total Cons DVOP/LVER Balance Remaining:</t>
  </si>
  <si>
    <t>3)  Total LVER Balance Remaining:</t>
  </si>
  <si>
    <t>4)  Total Incentive Award Balance Remaining:</t>
  </si>
  <si>
    <t>5)  Total Balance Remaining (Crosswalk with FFR Line 10.h):</t>
  </si>
  <si>
    <t>Item No.</t>
  </si>
  <si>
    <t>Item Name</t>
  </si>
  <si>
    <t>A.1</t>
  </si>
  <si>
    <t>State</t>
  </si>
  <si>
    <t>A.2</t>
  </si>
  <si>
    <t>A.3</t>
  </si>
  <si>
    <t>Grant Number</t>
  </si>
  <si>
    <t>A.4</t>
  </si>
  <si>
    <t>Date Prepared</t>
  </si>
  <si>
    <t>A.5</t>
  </si>
  <si>
    <t>Final Report</t>
  </si>
  <si>
    <t>B.1</t>
  </si>
  <si>
    <t>DVOP Total Funds</t>
  </si>
  <si>
    <t>B.2</t>
  </si>
  <si>
    <t>Consolidated Total Funds</t>
  </si>
  <si>
    <t>B.3</t>
  </si>
  <si>
    <t>LVER Total Funds</t>
  </si>
  <si>
    <t>B.4</t>
  </si>
  <si>
    <t>Incentive Award Total Funds</t>
  </si>
  <si>
    <t>B.5</t>
  </si>
  <si>
    <t>Total Approved Funds</t>
  </si>
  <si>
    <t>C.1.a.(a)</t>
  </si>
  <si>
    <t>DVOP BPP (Previous)</t>
  </si>
  <si>
    <t>C.1.a.(b)</t>
  </si>
  <si>
    <t>DVOP BPP (This Qtr)</t>
  </si>
  <si>
    <t>C.1.a.(c)</t>
  </si>
  <si>
    <t>DVOP BPP (YTD)</t>
  </si>
  <si>
    <t>C.1.b.(a)</t>
  </si>
  <si>
    <t>DVOP PS (Previous)</t>
  </si>
  <si>
    <t>C.1.b.(b)</t>
  </si>
  <si>
    <t>DVOP PS (This Qtr)</t>
  </si>
  <si>
    <t>C.1.b.(c)</t>
  </si>
  <si>
    <t>DVOP PS (YTD)</t>
  </si>
  <si>
    <t>C.1.c.(a)</t>
  </si>
  <si>
    <t>DVOP PB (Previous)</t>
  </si>
  <si>
    <t>C.1.c.(b)</t>
  </si>
  <si>
    <t>DVOP PB (This Qtr)</t>
  </si>
  <si>
    <t>C.1.c.(c)</t>
  </si>
  <si>
    <t>DVOP PB (YTD)</t>
  </si>
  <si>
    <t>C.1.d.(a)</t>
  </si>
  <si>
    <t>Total DVOP Outlays (Previous)</t>
  </si>
  <si>
    <t>C.1.d.(b)</t>
  </si>
  <si>
    <t>Total DVOP Outlays (This Qtr)</t>
  </si>
  <si>
    <t>C.1.d.(c)</t>
  </si>
  <si>
    <t>Total DVOP Outlays (YTD)</t>
  </si>
  <si>
    <t>C.1.e.(a)</t>
  </si>
  <si>
    <t>DVOP Unliquidated Obs (Previous)</t>
  </si>
  <si>
    <t>C.1.e.(b)</t>
  </si>
  <si>
    <t>DVOP Unliquidated Obs (This Qtr)</t>
  </si>
  <si>
    <t>C.1.e.(c)</t>
  </si>
  <si>
    <t>DVOP Unliquidated Obs (YTD)</t>
  </si>
  <si>
    <t>C.1.f.(a)</t>
  </si>
  <si>
    <t>Total DVOP Outlays &amp; Obs (Previous)</t>
  </si>
  <si>
    <t>C.1.f.(b)</t>
  </si>
  <si>
    <t>Total DVOP Outlays &amp; Obs (This Qtr)</t>
  </si>
  <si>
    <t>C.1.f.(c)</t>
  </si>
  <si>
    <t>Total DVOP Outlays &amp; Obs (YTD)</t>
  </si>
  <si>
    <t>C.2.a.(a)</t>
  </si>
  <si>
    <t>Cons BPP (Previous)</t>
  </si>
  <si>
    <t>C.2.a.(b)</t>
  </si>
  <si>
    <t>Cons BPP (This Qtr)</t>
  </si>
  <si>
    <t>C.2.a.(c)</t>
  </si>
  <si>
    <t>Cons BPP (YTD)</t>
  </si>
  <si>
    <t>C.2.b.(a)</t>
  </si>
  <si>
    <t>Cons PS (Previous)</t>
  </si>
  <si>
    <t>C.2.b.(b)</t>
  </si>
  <si>
    <t>Cons PS (This Qtr)</t>
  </si>
  <si>
    <t>C.2.b.(c)</t>
  </si>
  <si>
    <t>Cons PS (YTD)</t>
  </si>
  <si>
    <t>C.2.c.(a)</t>
  </si>
  <si>
    <t>Cons PB (Previous)</t>
  </si>
  <si>
    <t>C.2.c.(b)</t>
  </si>
  <si>
    <t>Cons PB (This Qtr)</t>
  </si>
  <si>
    <t>C.2.c.(c)</t>
  </si>
  <si>
    <t>Cons PB (YTD)</t>
  </si>
  <si>
    <t>C.2.d.(a)</t>
  </si>
  <si>
    <t>Total Cons Outlays (Previous)</t>
  </si>
  <si>
    <t>C.2.d.(b)</t>
  </si>
  <si>
    <t>Total Cons Outlays (This Qtr)</t>
  </si>
  <si>
    <t>C.2.d.(c)</t>
  </si>
  <si>
    <t>Total Cons Outlays (YTD)</t>
  </si>
  <si>
    <t>C.2.e.(a)</t>
  </si>
  <si>
    <t>Cons Unliquidated Obs (Previous)</t>
  </si>
  <si>
    <t>C.2.e.(b)</t>
  </si>
  <si>
    <t>Cons Unliquidated Obs (This Qtr)</t>
  </si>
  <si>
    <t>C.2.e.(c)</t>
  </si>
  <si>
    <t>Cons Unliquidated Obs (YTD)</t>
  </si>
  <si>
    <t>C.2.f.(a)</t>
  </si>
  <si>
    <t>Total Cons Outlays &amp; Obs (Previous)</t>
  </si>
  <si>
    <t>C.2.f.(b)</t>
  </si>
  <si>
    <t>Total Cons Outlays &amp; Obs (This Qtr)</t>
  </si>
  <si>
    <t>C.2.f.(c)</t>
  </si>
  <si>
    <t>Total Cons Outlays &amp; Obs (YTD)</t>
  </si>
  <si>
    <t>C.3.a.(a)</t>
  </si>
  <si>
    <t>LVER BPP (Previous)</t>
  </si>
  <si>
    <t>C.3.a.(b)</t>
  </si>
  <si>
    <t>LVER BPP (This Qtr)</t>
  </si>
  <si>
    <t>C.3.a.(c)</t>
  </si>
  <si>
    <t>LVER BPP (YTD)</t>
  </si>
  <si>
    <t>C.3.b.(a)</t>
  </si>
  <si>
    <t>LVER PS (Previous)</t>
  </si>
  <si>
    <t>C.3.b.(b)</t>
  </si>
  <si>
    <t>LVER PS (This Qtr)</t>
  </si>
  <si>
    <t>C.3.b.(c)</t>
  </si>
  <si>
    <t>LVER PS (YTD)</t>
  </si>
  <si>
    <t>C.3.c.(a)</t>
  </si>
  <si>
    <t>LVER PB (Previous)</t>
  </si>
  <si>
    <t>C.3.c.(b)</t>
  </si>
  <si>
    <t>LVER PB (This Qtr)</t>
  </si>
  <si>
    <t>C.3.c.(c)</t>
  </si>
  <si>
    <t>LVER PB (YTD)</t>
  </si>
  <si>
    <t>C.3.d.(a)</t>
  </si>
  <si>
    <t>Total LVER Outlays (Previous)</t>
  </si>
  <si>
    <t>C.3.d.(b)</t>
  </si>
  <si>
    <t>Total LVER Outlays (This Qtr)</t>
  </si>
  <si>
    <t>C.3.d.(c)</t>
  </si>
  <si>
    <t>Total LVER Outlays (YTD)</t>
  </si>
  <si>
    <t>C.3.e.(a)</t>
  </si>
  <si>
    <t>LVER Unliquidated Obs (Previous)</t>
  </si>
  <si>
    <t>C.3.e.(b)</t>
  </si>
  <si>
    <t>LVER Unliquidated Obs (This Qtr)</t>
  </si>
  <si>
    <t>C.3.e.(c)</t>
  </si>
  <si>
    <t>LVER Unliquidated Obs (YTD)</t>
  </si>
  <si>
    <t>C.3.f.(a)</t>
  </si>
  <si>
    <t>Total LVER Outlays &amp; Obs (Previous)</t>
  </si>
  <si>
    <t>C.3.f.(b)</t>
  </si>
  <si>
    <t>Total LVER Outlays &amp; Obs (This Qtr)</t>
  </si>
  <si>
    <t>C.3.f.(c)</t>
  </si>
  <si>
    <t>Total LVER Outlays &amp; Obs (YTD)</t>
  </si>
  <si>
    <t>C.4.a.(a)</t>
  </si>
  <si>
    <t>Total Incentive Outlays (Previous)</t>
  </si>
  <si>
    <t>C.4.a.(b)</t>
  </si>
  <si>
    <t>Total Incentive Outlays (This Qtr)</t>
  </si>
  <si>
    <t>C.4.a.(c)</t>
  </si>
  <si>
    <t>Total Incentive Outlays (YTD)</t>
  </si>
  <si>
    <t>C.4.b.(a)</t>
  </si>
  <si>
    <t>Incentive Unliquidated Obs (Previous)</t>
  </si>
  <si>
    <t>C.4.b.(b)</t>
  </si>
  <si>
    <t>Incentive Unliquidated Obs (This Qtr)</t>
  </si>
  <si>
    <t>C.4.b.(c)</t>
  </si>
  <si>
    <t>Incentive Unliquidated Obs (YTD)</t>
  </si>
  <si>
    <t>C.4.c.(a)</t>
  </si>
  <si>
    <t>Total Incentive Outlays &amp; Obs (Previous)</t>
  </si>
  <si>
    <t>C.4.c.(b)</t>
  </si>
  <si>
    <t>Total Incentive Outlays &amp; Obs (This Qtr)</t>
  </si>
  <si>
    <t>C.4.c.(c)</t>
  </si>
  <si>
    <t>Total Incentive Outlays &amp; Obs (YTD)</t>
  </si>
  <si>
    <t>D.1</t>
  </si>
  <si>
    <t>Total DVOP Balance Remaining</t>
  </si>
  <si>
    <t>D.2</t>
  </si>
  <si>
    <t>Total Cons Balance Remaining</t>
  </si>
  <si>
    <t>D.3</t>
  </si>
  <si>
    <t>Total LVER Balance Remaining</t>
  </si>
  <si>
    <t>D.4</t>
  </si>
  <si>
    <t>Total Incentive Balance Remaining</t>
  </si>
  <si>
    <t>D.5</t>
  </si>
  <si>
    <t>Total Balance Remaining</t>
  </si>
  <si>
    <t>E.a</t>
  </si>
  <si>
    <t>Year 1
Quarter 1</t>
  </si>
  <si>
    <t>Year 1
Quarter 4</t>
  </si>
  <si>
    <t>Year 1
Quarter 2</t>
  </si>
  <si>
    <t>Year 1
Quarter 3</t>
  </si>
  <si>
    <t>Year 2
Quarter 1</t>
  </si>
  <si>
    <t>Year 2
Quarter 2</t>
  </si>
  <si>
    <t>Year 2
Quarter 3</t>
  </si>
  <si>
    <t>Year 2
Quarter 4</t>
  </si>
  <si>
    <t>Year 3
Quarter 1</t>
  </si>
  <si>
    <t>Year 3
Quarter 2</t>
  </si>
  <si>
    <t>Year 3
Quarter 3</t>
  </si>
  <si>
    <t>Year 3
Quarter 4</t>
  </si>
  <si>
    <t>ALABAMA</t>
  </si>
  <si>
    <t>AL</t>
  </si>
  <si>
    <t>ALASKA</t>
  </si>
  <si>
    <t>AK</t>
  </si>
  <si>
    <t>ARIZONA</t>
  </si>
  <si>
    <t>AZ</t>
  </si>
  <si>
    <t>ARKANSAS</t>
  </si>
  <si>
    <t>AR</t>
  </si>
  <si>
    <t>CALIFORNIA</t>
  </si>
  <si>
    <t>CA</t>
  </si>
  <si>
    <t>COLORADO</t>
  </si>
  <si>
    <t>CO</t>
  </si>
  <si>
    <t>CONNECTICUT</t>
  </si>
  <si>
    <t>CT</t>
  </si>
  <si>
    <t>DELAWARE</t>
  </si>
  <si>
    <t>DE</t>
  </si>
  <si>
    <t>DISTRICT OF COLUMBIA</t>
  </si>
  <si>
    <t>DC</t>
  </si>
  <si>
    <t>FLORIDA</t>
  </si>
  <si>
    <t>FL</t>
  </si>
  <si>
    <t>GEORGIA</t>
  </si>
  <si>
    <t>GA</t>
  </si>
  <si>
    <t>GUAM</t>
  </si>
  <si>
    <t>GU</t>
  </si>
  <si>
    <t>HAWAII</t>
  </si>
  <si>
    <t>HI</t>
  </si>
  <si>
    <t>IDAHO</t>
  </si>
  <si>
    <t>ID</t>
  </si>
  <si>
    <t>ILLINOIS</t>
  </si>
  <si>
    <t>IL</t>
  </si>
  <si>
    <t>INDIANA</t>
  </si>
  <si>
    <t>IN</t>
  </si>
  <si>
    <t>IOWA</t>
  </si>
  <si>
    <t>IA</t>
  </si>
  <si>
    <t>KANSAS</t>
  </si>
  <si>
    <t>KS</t>
  </si>
  <si>
    <t>KENTUCKY</t>
  </si>
  <si>
    <t>KY</t>
  </si>
  <si>
    <t>LOUISIANA</t>
  </si>
  <si>
    <t>LA</t>
  </si>
  <si>
    <t>MAINE</t>
  </si>
  <si>
    <t>ME</t>
  </si>
  <si>
    <t>MARYLAND</t>
  </si>
  <si>
    <t>MD</t>
  </si>
  <si>
    <t>MASSACHUSETTS</t>
  </si>
  <si>
    <t>MA</t>
  </si>
  <si>
    <t>MICHIGAN</t>
  </si>
  <si>
    <t>MI</t>
  </si>
  <si>
    <t>MINNESOTA</t>
  </si>
  <si>
    <t>MN</t>
  </si>
  <si>
    <t>MISSISSIPPI</t>
  </si>
  <si>
    <t>MS</t>
  </si>
  <si>
    <t>MISSOURI</t>
  </si>
  <si>
    <t>MO</t>
  </si>
  <si>
    <t>MONTANA</t>
  </si>
  <si>
    <t>MT</t>
  </si>
  <si>
    <t>NEBRASKA</t>
  </si>
  <si>
    <t>NE</t>
  </si>
  <si>
    <t>NEVADA</t>
  </si>
  <si>
    <t>NV</t>
  </si>
  <si>
    <t>NEW HAMPSHIRE</t>
  </si>
  <si>
    <t>NH</t>
  </si>
  <si>
    <t>NEW JERSEY</t>
  </si>
  <si>
    <t>NJ</t>
  </si>
  <si>
    <t>NEW MEXICO</t>
  </si>
  <si>
    <t>NM</t>
  </si>
  <si>
    <t>NEW YORK</t>
  </si>
  <si>
    <t>NY</t>
  </si>
  <si>
    <t>NORTH CAROLINA</t>
  </si>
  <si>
    <t>NC</t>
  </si>
  <si>
    <t>NORTH DAKOTA</t>
  </si>
  <si>
    <t>ND</t>
  </si>
  <si>
    <t>OHIO</t>
  </si>
  <si>
    <t>OH</t>
  </si>
  <si>
    <t>OKLAHOMA</t>
  </si>
  <si>
    <t>OK</t>
  </si>
  <si>
    <t>OREGON</t>
  </si>
  <si>
    <t>OR</t>
  </si>
  <si>
    <t>PENNSYLVANIA</t>
  </si>
  <si>
    <t>PA</t>
  </si>
  <si>
    <t>PUERTO RICO</t>
  </si>
  <si>
    <t>PR</t>
  </si>
  <si>
    <t>RHODE ISLAND</t>
  </si>
  <si>
    <t>RI</t>
  </si>
  <si>
    <t>SOUTH CAROLINA</t>
  </si>
  <si>
    <t>SC</t>
  </si>
  <si>
    <t>SOUTH DAKOTA</t>
  </si>
  <si>
    <t>SD</t>
  </si>
  <si>
    <t>TENNESSEE</t>
  </si>
  <si>
    <t>TN</t>
  </si>
  <si>
    <t>TEXAS</t>
  </si>
  <si>
    <t>TX</t>
  </si>
  <si>
    <t>UTAH</t>
  </si>
  <si>
    <t>UT</t>
  </si>
  <si>
    <t>VERMONT</t>
  </si>
  <si>
    <t>VT</t>
  </si>
  <si>
    <t>VIRGINIA</t>
  </si>
  <si>
    <t>VA</t>
  </si>
  <si>
    <t>VIRGIN ISLANDS</t>
  </si>
  <si>
    <t>VI</t>
  </si>
  <si>
    <t>WASHINGTON</t>
  </si>
  <si>
    <t>WA</t>
  </si>
  <si>
    <t>WEST VIRGINIA</t>
  </si>
  <si>
    <t>WV</t>
  </si>
  <si>
    <t>WISCONSIN</t>
  </si>
  <si>
    <t>WI</t>
  </si>
  <si>
    <t>WYOMING</t>
  </si>
  <si>
    <t>WY</t>
  </si>
  <si>
    <t>Row Labels</t>
  </si>
  <si>
    <t>Grand Total</t>
  </si>
  <si>
    <t>Sum of DVOP Total Funds</t>
  </si>
  <si>
    <t>Sum of Consolidated Total Funds</t>
  </si>
  <si>
    <t>Sum of LVER Total Funds</t>
  </si>
  <si>
    <t>Sum of Incentive Award Total Funds</t>
  </si>
  <si>
    <t>Sum of Total Approved Funds</t>
  </si>
  <si>
    <t>Sum of DVOP BPP (Previous)</t>
  </si>
  <si>
    <t>(blank)</t>
  </si>
  <si>
    <t>Sum of DVOP BPP (YTD)</t>
  </si>
  <si>
    <t>Sum of DVOP PS (Previous)</t>
  </si>
  <si>
    <t>Sum of DVOP PS (This Qtr)</t>
  </si>
  <si>
    <t>Sum of DVOP PS (YTD)</t>
  </si>
  <si>
    <t>Sum of DVOP PB (Previous)</t>
  </si>
  <si>
    <t>Sum of DVOP PB (This Qtr)</t>
  </si>
  <si>
    <t>Sum of DVOP PB (YTD)</t>
  </si>
  <si>
    <t>Sum of Total DVOP Outlays (YTD)</t>
  </si>
  <si>
    <t>Sum of Total DVOP Outlays (This Qtr)</t>
  </si>
  <si>
    <t>Sum of Total DVOP Outlays (Previous)</t>
  </si>
  <si>
    <t>Sum of DVOP Unliquidated Obs (Previous)</t>
  </si>
  <si>
    <t>Sum of DVOP Unliquidated Obs (YTD)</t>
  </si>
  <si>
    <t>Sum of Total DVOP Outlays &amp; Obs (Previous)</t>
  </si>
  <si>
    <t>Sum of Total DVOP Outlays &amp; Obs (This Qtr)</t>
  </si>
  <si>
    <t>Sum of Total DVOP Outlays &amp; Obs (YTD)</t>
  </si>
  <si>
    <t>Sum of Cons BPP (Previous)</t>
  </si>
  <si>
    <t>Sum of Cons BPP (YTD)</t>
  </si>
  <si>
    <t>Sum of Cons PS (Previous)</t>
  </si>
  <si>
    <t>Sum of Cons PS (This Qtr)</t>
  </si>
  <si>
    <t>Sum of Cons PS (YTD)</t>
  </si>
  <si>
    <t>Sum of Cons PB (Previous)</t>
  </si>
  <si>
    <t>Sum of Cons PB (This Qtr)</t>
  </si>
  <si>
    <t>Sum of Cons PB (YTD)</t>
  </si>
  <si>
    <t>Sum of Total Cons Outlays (Previous)</t>
  </si>
  <si>
    <t>Sum of Total Cons Outlays (This Qtr)</t>
  </si>
  <si>
    <t>Sum of Total Cons Outlays (YTD)</t>
  </si>
  <si>
    <t>Sum of Cons Unliquidated Obs (Previous)</t>
  </si>
  <si>
    <t>Sum of Cons Unliquidated Obs (YTD)</t>
  </si>
  <si>
    <t>Sum of Total Cons Outlays &amp; Obs (Previous)</t>
  </si>
  <si>
    <t>Sum of Total Cons Outlays &amp; Obs (This Qtr)</t>
  </si>
  <si>
    <t>Sum of Total Cons Outlays &amp; Obs (YTD)</t>
  </si>
  <si>
    <t>Sum of LVER BPP (Previous)</t>
  </si>
  <si>
    <t>Sum of LVER BPP (YTD)</t>
  </si>
  <si>
    <t>Sum of LVER PS (Previous)</t>
  </si>
  <si>
    <t>Sum of LVER PS (This Qtr)</t>
  </si>
  <si>
    <t>Sum of LVER PS (YTD)</t>
  </si>
  <si>
    <t>Sum of LVER PB (Previous)</t>
  </si>
  <si>
    <t>Sum of LVER PB (This Qtr)</t>
  </si>
  <si>
    <t>Sum of LVER PB (YTD)</t>
  </si>
  <si>
    <t>Sum of Total LVER Outlays (Previous)</t>
  </si>
  <si>
    <t>Sum of Total LVER Outlays (YTD)</t>
  </si>
  <si>
    <t>Sum of LVER Unliquidated Obs (Previous)</t>
  </si>
  <si>
    <t>Sum of LVER Unliquidated Obs (This Qtr)</t>
  </si>
  <si>
    <t>Sum of LVER Unliquidated Obs (YTD)</t>
  </si>
  <si>
    <t>Sum of Total LVER Outlays &amp; Obs (Previous)</t>
  </si>
  <si>
    <t>Sum of Total LVER Outlays &amp; Obs (This Qtr)</t>
  </si>
  <si>
    <t>Sum of Total LVER Outlays &amp; Obs (YTD)</t>
  </si>
  <si>
    <t>Sum of Total Incentive Outlays (Previous)</t>
  </si>
  <si>
    <t>Sum of Total Incentive Outlays (YTD)</t>
  </si>
  <si>
    <t>Sum of Incentive Unliquidated Obs (Previous)</t>
  </si>
  <si>
    <t>Sum of Incentive Unliquidated Obs (YTD)</t>
  </si>
  <si>
    <t>Sum of Total Incentive Outlays &amp; Obs (Previous)</t>
  </si>
  <si>
    <t>Sum of Total Incentive Outlays &amp; Obs (YTD)</t>
  </si>
  <si>
    <t>Sum of Total DVOP Balance Remaining</t>
  </si>
  <si>
    <t>Sum of Total Cons Balance Remaining</t>
  </si>
  <si>
    <t>Sum of Total LVER Balance Remaining</t>
  </si>
  <si>
    <t>Sum of Total Incentive Balance Remaining</t>
  </si>
  <si>
    <t>Sum of Total Balance Remaining</t>
  </si>
  <si>
    <t>Sum of Cons Unliquidated Obs (This Qtr)</t>
  </si>
  <si>
    <t>Sum of LVER BPP (This Qtr)</t>
  </si>
  <si>
    <t>Sum of DVOP BPP (This Qtr)</t>
  </si>
  <si>
    <t>Sum of DVOP Unliquidated Obs (This Qtr)</t>
  </si>
  <si>
    <t>Sum of Cons BPP (This Qtr)</t>
  </si>
  <si>
    <t>Sum of Total Incentive Outlays (This Qtr)</t>
  </si>
  <si>
    <t>Sum of Total Incentive Outlays &amp; Obs (This Qtr)</t>
  </si>
  <si>
    <t>Sum of Total LVER Outlays (This Qtr)</t>
  </si>
  <si>
    <t>Sum of Incentive Unliquidated Obs (This Qtr)</t>
  </si>
  <si>
    <t>Code</t>
  </si>
  <si>
    <t>2021Q1</t>
  </si>
  <si>
    <t>2021Q2</t>
  </si>
  <si>
    <t>2020Q1</t>
  </si>
  <si>
    <t>2020Q2</t>
  </si>
  <si>
    <t>2020Q3</t>
  </si>
  <si>
    <t>2020Q4</t>
  </si>
  <si>
    <t>2021Q3</t>
  </si>
  <si>
    <t>2021Q4</t>
  </si>
  <si>
    <t>2022Q1</t>
  </si>
  <si>
    <t>2022Q2</t>
  </si>
  <si>
    <t>2022Q3</t>
  </si>
  <si>
    <t>2022Q4</t>
  </si>
  <si>
    <t>FY_Q</t>
  </si>
  <si>
    <t>2) Quarter Ending:</t>
  </si>
  <si>
    <t>2019Q4</t>
  </si>
  <si>
    <t>Max of Date Prepared</t>
  </si>
  <si>
    <t>Max of Grant Number</t>
  </si>
  <si>
    <t>FY</t>
  </si>
  <si>
    <t>SD43830</t>
  </si>
  <si>
    <t>SD43921</t>
  </si>
  <si>
    <t>SD44012</t>
  </si>
  <si>
    <t>Base Positions Paid for DVOP Activities: (Previous)</t>
  </si>
  <si>
    <t>Base Positions Paid for DVOP Activities: (This Qtr)</t>
  </si>
  <si>
    <t>Personal Services (PS) for DVOP Activities: (Previous)</t>
  </si>
  <si>
    <t>Personal Services (PS) for DVOP Activities: (This Qtr)</t>
  </si>
  <si>
    <t>Personnel Benefits (PB) for DVOP Activities: (Previous)</t>
  </si>
  <si>
    <t>Personnel Benefits (PB) for DVOP Activities:  (This Qtr)</t>
  </si>
  <si>
    <t>Cons Personnel Benefits (PB) (Previous)</t>
  </si>
  <si>
    <t>Cons Personnel Benefits (PB) (This Qtr)</t>
  </si>
  <si>
    <t>LVER Personnel Benefits (PB) (Previous)</t>
  </si>
  <si>
    <t>LVER Personnel Benefits (PB) (This Qtr)</t>
  </si>
  <si>
    <t>Base Positions Paid for LVER Activities: (Previous)</t>
  </si>
  <si>
    <t>Base Positions Paid for LVER Activities: (This Qtr)</t>
  </si>
  <si>
    <t>Base Positions Paid for Cons (Previous)</t>
  </si>
  <si>
    <t>Base Positions Paid for Cons BPP (This Qtr)</t>
  </si>
  <si>
    <t>Cons Personal Services (PS) (Previous)</t>
  </si>
  <si>
    <t>Cons Personal Services (PS) (This Qtr)</t>
  </si>
  <si>
    <t>LVER Personal Services (PS) (Previous)</t>
  </si>
  <si>
    <t>LVER Personal Services (PS) (This Qtr)</t>
  </si>
  <si>
    <t>State Number</t>
  </si>
  <si>
    <t>ST</t>
  </si>
  <si>
    <t>No</t>
  </si>
  <si>
    <t>Yes</t>
  </si>
  <si>
    <t>FinalQtr</t>
  </si>
  <si>
    <t>Base Positions Paid for DVOP Activities: (To Date)</t>
  </si>
  <si>
    <t>Personal Services (PS) for DVOP Activities: (To Date)</t>
  </si>
  <si>
    <t>Personnel Benefits (PB) for DVOP Activities:  (To Date)</t>
  </si>
  <si>
    <t>Total DVOP Outlays (To Date)</t>
  </si>
  <si>
    <t>DVOP Unliquidated Obs (To Date)</t>
  </si>
  <si>
    <t>Total DVOP Outlays &amp; Obs (To Date)</t>
  </si>
  <si>
    <t>Base Positions Paid for Cons  (To Date)</t>
  </si>
  <si>
    <t>Cons Personal Services (PS) (To Date)</t>
  </si>
  <si>
    <t>Cons Personnel Benefits (PB) (To Date)</t>
  </si>
  <si>
    <t>Total Cons Outlays (To Date)</t>
  </si>
  <si>
    <t>Cons Unliquidated Obs (To Date)</t>
  </si>
  <si>
    <t>Total Cons Outlays &amp; Obs (To Date)</t>
  </si>
  <si>
    <t>Base Positions Paid for LVER Activities: (To Date)</t>
  </si>
  <si>
    <t>LVER Personal Services (PS) (To Date)</t>
  </si>
  <si>
    <t>LVER Personnel Benefits (PB) (To Date)</t>
  </si>
  <si>
    <t>Total LVER Outlays (To Date)</t>
  </si>
  <si>
    <t>LVER Unliquidated Obs (To Date)</t>
  </si>
  <si>
    <t>Total LVER Outlays &amp; Obs (To Date)</t>
  </si>
  <si>
    <t>Total Incentive Outlays (To Date)</t>
  </si>
  <si>
    <t>Incentive Unliquidated Obs (To Date)</t>
  </si>
  <si>
    <t>Total Incentive Outlays &amp; Obs (To Date)</t>
  </si>
  <si>
    <t>Grant Year</t>
  </si>
  <si>
    <t>402A</t>
  </si>
  <si>
    <t>402B</t>
  </si>
  <si>
    <t>Year 1 Quarter 1</t>
  </si>
  <si>
    <t>Year 1 Quarter 2</t>
  </si>
  <si>
    <t>Year 1 Quarter 3</t>
  </si>
  <si>
    <t>Year 1 Quarter 4</t>
  </si>
  <si>
    <t>Year 2 Quarter 1</t>
  </si>
  <si>
    <t>Year 2 Quarter 2</t>
  </si>
  <si>
    <t>Year 2 Quarter 3</t>
  </si>
  <si>
    <t>Year 2 Quarter 4</t>
  </si>
  <si>
    <t>Year 3 Quarter 1</t>
  </si>
  <si>
    <t>Year 3 Quarter 2</t>
  </si>
  <si>
    <t>Year 3 Quarter 3</t>
  </si>
  <si>
    <t>Year 3 Quarter 4</t>
  </si>
  <si>
    <t>VETS-402A</t>
  </si>
  <si>
    <r>
      <t>&lt;-- Enter your full Grant Number</t>
    </r>
    <r>
      <rPr>
        <i/>
        <sz val="12"/>
        <color theme="1"/>
        <rFont val="Calibri"/>
        <family val="2"/>
        <scheme val="minor"/>
      </rPr>
      <t xml:space="preserve"> (ex. DV-12345-20-55-5-1)</t>
    </r>
  </si>
  <si>
    <r>
      <t xml:space="preserve">State </t>
    </r>
    <r>
      <rPr>
        <i/>
        <sz val="12"/>
        <rFont val="Calibri"/>
        <family val="2"/>
        <scheme val="minor"/>
      </rPr>
      <t>(based on Grant Number above)</t>
    </r>
  </si>
  <si>
    <r>
      <t xml:space="preserve">Quarter Ending </t>
    </r>
    <r>
      <rPr>
        <i/>
        <sz val="12"/>
        <rFont val="Calibri"/>
        <family val="2"/>
        <scheme val="minor"/>
      </rPr>
      <t>(based on Grant Number above)</t>
    </r>
  </si>
  <si>
    <r>
      <t xml:space="preserve">Grant Number </t>
    </r>
    <r>
      <rPr>
        <i/>
        <sz val="12"/>
        <rFont val="Calibri"/>
        <family val="2"/>
        <scheme val="minor"/>
      </rPr>
      <t>(enter above; results not shown here)</t>
    </r>
  </si>
  <si>
    <r>
      <t xml:space="preserve">Is this the final report for this grant year? </t>
    </r>
    <r>
      <rPr>
        <i/>
        <sz val="12"/>
        <rFont val="Calibri"/>
        <family val="2"/>
        <scheme val="minor"/>
      </rPr>
      <t>(Select No/Yes)</t>
    </r>
  </si>
  <si>
    <t xml:space="preserve">                    CUMULATIVE FUNDS APPROVED THROUGH THE END OF THIS REPORTING PERIOD FOR:</t>
  </si>
  <si>
    <t>U.S. Department of Labor</t>
  </si>
  <si>
    <t xml:space="preserve">
</t>
  </si>
  <si>
    <t>Jobs for Veterans State Grants Expenditure Detail Report</t>
  </si>
  <si>
    <r>
      <t xml:space="preserve">Expiration Date: </t>
    </r>
    <r>
      <rPr>
        <sz val="12"/>
        <color rgb="FFFF0000"/>
        <rFont val="Calibri"/>
        <family val="2"/>
        <scheme val="minor"/>
      </rPr>
      <t>mm/dd/yyyy</t>
    </r>
  </si>
  <si>
    <r>
      <t xml:space="preserve">OMB Control Number: </t>
    </r>
    <r>
      <rPr>
        <sz val="12"/>
        <color rgb="FFFF0000"/>
        <rFont val="Calibri"/>
        <family val="2"/>
        <scheme val="minor"/>
      </rPr>
      <t>nnnn-nnnn</t>
    </r>
  </si>
  <si>
    <t>Revised May 2021</t>
  </si>
  <si>
    <t>According to the Paperwork Reduction Act of 1995, no persons are required to respond to a collection of information unless such collection displays a valid OMB control number. The valid OMB control number for this information collection</t>
  </si>
  <si>
    <t>collection. The obligation to respond is required to obtain or retain a benefit (38 U.S.C. 2021 and 2023). If you have any comments concerning the accuracy of the time estimate(s) or suggestions for improving this form, please write to:</t>
  </si>
  <si>
    <t>U.S. Department of Labor, Veterans' Employment and Training Service, 200 Constitution Avenue, N.W., Washington D.C. 20210.</t>
  </si>
  <si>
    <r>
      <t xml:space="preserve">is </t>
    </r>
    <r>
      <rPr>
        <sz val="12"/>
        <color rgb="FFFF0000"/>
        <rFont val="Calibri"/>
        <family val="2"/>
        <scheme val="minor"/>
      </rPr>
      <t>nnnn-nnnn</t>
    </r>
    <r>
      <rPr>
        <sz val="12"/>
        <rFont val="Calibri"/>
        <family val="2"/>
        <scheme val="minor"/>
      </rPr>
      <t xml:space="preserve">. The time required to complete this information collection is </t>
    </r>
    <r>
      <rPr>
        <sz val="12"/>
        <color rgb="FFFF0000"/>
        <rFont val="Calibri"/>
        <family val="2"/>
        <scheme val="minor"/>
      </rPr>
      <t>##</t>
    </r>
    <r>
      <rPr>
        <sz val="12"/>
        <rFont val="Calibri"/>
        <family val="2"/>
        <scheme val="minor"/>
      </rPr>
      <t xml:space="preserve"> hours per response, including the time to review instructions, search existing data sources, gather the data needed, and complete and review the information </t>
    </r>
  </si>
  <si>
    <t xml:space="preserve">          SECTION A - GENERAL INFORMATION</t>
  </si>
  <si>
    <t xml:space="preserve">         SECTION B - FUNDING INFORMATION</t>
  </si>
  <si>
    <t xml:space="preserve">         SECTION C - EXPENDITURE INFORMATION</t>
  </si>
  <si>
    <t xml:space="preserve">         SECTION D - FUNDING SUMMARY INFORMATION</t>
  </si>
  <si>
    <t>Veterans' Employment and Training Service</t>
  </si>
  <si>
    <t>Quarterly / Cash Basis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</si>
</sst>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&quot;$&quot;#,##0.00"/>
    <numFmt numFmtId="166" formatCode="&quot;$&quot;#,##0"/>
    <numFmt numFmtId="167" formatCode="0.0"/>
    <numFmt numFmtId="168" formatCode="_(* #,##0.0_);_(* \(#,##0.0\);_(* &quot;-&quot;??_);_(@_)"/>
    <numFmt numFmtId="169" formatCode="[$-F800]dddd\,\ mmmm\ dd\,\ yyyy"/>
    <numFmt numFmtId="170" formatCode="&quot;$&quot;#,##0;[Red]&quot;$&quot;#,##0"/>
  </numFmts>
  <fonts count="32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2"/>
      <name val="Arial"/>
      <family val="2"/>
    </font>
    <font>
      <b/>
      <sz val="10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0"/>
      <name val="Times New Roman"/>
      <family val="1"/>
    </font>
    <font>
      <b/>
      <sz val="12"/>
      <color theme="0"/>
      <name val="Times New Roman"/>
      <family val="1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11"/>
      <color theme="0"/>
      <name val="Times New Roman"/>
      <family val="1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0" tint="-0.1499984740745262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A5A5A5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</fills>
  <borders count="69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/>
      <bottom style="thin">
        <color theme="1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 style="medium">
        <color indexed="64"/>
      </right>
      <top style="double">
        <color theme="0" tint="-0.34998626667073579"/>
      </top>
      <bottom style="double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theme="0" tint="-0.34998626667073579"/>
      </top>
      <bottom style="medium">
        <color indexed="64"/>
      </bottom>
      <diagonal/>
    </border>
    <border>
      <left style="double">
        <color theme="0" tint="-0.34998626667073579"/>
      </left>
      <right style="medium">
        <color indexed="64"/>
      </right>
      <top style="double">
        <color theme="0" tint="-0.34998626667073579"/>
      </top>
      <bottom style="medium">
        <color indexed="64"/>
      </bottom>
      <diagonal/>
    </border>
    <border>
      <left/>
      <right style="medium">
        <color indexed="64"/>
      </right>
      <top style="double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 style="medium">
        <color indexed="64"/>
      </top>
      <bottom style="double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medium">
        <color indexed="64"/>
      </top>
      <bottom style="double">
        <color theme="0" tint="-0.34998626667073579"/>
      </bottom>
      <diagonal/>
    </border>
    <border>
      <left style="double">
        <color theme="0" tint="-0.34998626667073579"/>
      </left>
      <right style="medium">
        <color indexed="64"/>
      </right>
      <top style="medium">
        <color indexed="64"/>
      </top>
      <bottom style="double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 style="double">
        <color theme="0" tint="-0.34998626667073579"/>
      </top>
      <bottom style="medium">
        <color indexed="64"/>
      </bottom>
      <diagonal/>
    </border>
    <border>
      <left style="double">
        <color theme="0" tint="-0.34998626667073579"/>
      </left>
      <right/>
      <top style="double">
        <color theme="0" tint="-0.34998626667073579"/>
      </top>
      <bottom style="double">
        <color theme="0" tint="-0.34998626667073579"/>
      </bottom>
      <diagonal/>
    </border>
    <border>
      <left style="double">
        <color theme="0" tint="-0.34998626667073579"/>
      </left>
      <right/>
      <top style="medium">
        <color indexed="64"/>
      </top>
      <bottom style="double">
        <color theme="0" tint="-0.34998626667073579"/>
      </bottom>
      <diagonal/>
    </border>
    <border>
      <left style="double">
        <color theme="0" tint="-0.34998626667073579"/>
      </left>
      <right/>
      <top style="double">
        <color theme="0" tint="-0.34998626667073579"/>
      </top>
      <bottom style="medium">
        <color indexed="64"/>
      </bottom>
      <diagonal/>
    </border>
    <border>
      <left/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/>
      <right style="double">
        <color theme="0" tint="-0.34998626667073579"/>
      </right>
      <top style="medium">
        <color indexed="64"/>
      </top>
      <bottom style="double">
        <color theme="0" tint="-0.34998626667073579"/>
      </bottom>
      <diagonal/>
    </border>
    <border>
      <left/>
      <right style="double">
        <color theme="0" tint="-0.34998626667073579"/>
      </right>
      <top style="double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double">
        <color theme="0" tint="-0.34998626667073579"/>
      </right>
      <top/>
      <bottom style="double">
        <color theme="0" tint="-0.34998626667073579"/>
      </bottom>
      <diagonal/>
    </border>
    <border>
      <left style="double">
        <color theme="0" tint="-0.34998626667073579"/>
      </left>
      <right style="medium">
        <color indexed="64"/>
      </right>
      <top/>
      <bottom style="double">
        <color theme="0" tint="-0.34998626667073579"/>
      </bottom>
      <diagonal/>
    </border>
    <border>
      <left/>
      <right style="medium">
        <color indexed="64"/>
      </right>
      <top/>
      <bottom style="double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double">
        <color theme="0" tint="-0.34998626667073579"/>
      </left>
      <right/>
      <top style="medium">
        <color indexed="64"/>
      </top>
      <bottom style="medium">
        <color indexed="64"/>
      </bottom>
      <diagonal/>
    </border>
    <border>
      <left style="double">
        <color theme="0" tint="-0.3499862666707357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theme="0" tint="-0.34998626667073579"/>
      </bottom>
      <diagonal/>
    </border>
    <border>
      <left/>
      <right/>
      <top/>
      <bottom style="double">
        <color theme="0" tint="-0.34998626667073579"/>
      </bottom>
      <diagonal/>
    </border>
    <border>
      <left style="double">
        <color theme="0" tint="-0.34998626667073579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theme="0" tint="-0.34998626667073579"/>
      </top>
      <bottom style="double">
        <color theme="0" tint="-0.34998626667073579"/>
      </bottom>
      <diagonal/>
    </border>
    <border>
      <left/>
      <right/>
      <top style="double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 style="double">
        <color theme="0" tint="-0.34998626667073579"/>
      </right>
      <top/>
      <bottom style="medium">
        <color indexed="64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theme="0" tint="-0.34998626667073579"/>
      </top>
      <bottom style="double">
        <color theme="0" tint="-0.34998626667073579"/>
      </bottom>
      <diagonal/>
    </border>
    <border>
      <left style="medium">
        <color indexed="64"/>
      </left>
      <right style="medium">
        <color indexed="64"/>
      </right>
      <top style="double">
        <color theme="0" tint="-0.34998626667073579"/>
      </top>
      <bottom style="medium">
        <color indexed="64"/>
      </bottom>
      <diagonal/>
    </border>
    <border>
      <left style="medium">
        <color indexed="64"/>
      </left>
      <right style="double">
        <color theme="0" tint="-0.24994659260841701"/>
      </right>
      <top style="double">
        <color theme="0" tint="-0.34998626667073579"/>
      </top>
      <bottom style="double">
        <color theme="0" tint="-0.34998626667073579"/>
      </bottom>
      <diagonal/>
    </border>
  </borders>
  <cellStyleXfs count="5">
    <xf numFmtId="0" fontId="0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13" fillId="9" borderId="23" applyNumberFormat="0" applyAlignment="0" applyProtection="0"/>
  </cellStyleXfs>
  <cellXfs count="429">
    <xf numFmtId="0" fontId="0" fillId="0" borderId="0" xfId="0"/>
    <xf numFmtId="0" fontId="3" fillId="0" borderId="0" xfId="0" applyFont="1" applyProtection="1"/>
    <xf numFmtId="0" fontId="1" fillId="0" borderId="0" xfId="0" quotePrefix="1" applyFont="1" applyFill="1" applyBorder="1" applyAlignment="1" applyProtection="1">
      <alignment horizontal="center" vertical="center"/>
    </xf>
    <xf numFmtId="0" fontId="3" fillId="0" borderId="0" xfId="0" applyFont="1" applyAlignment="1" applyProtection="1"/>
    <xf numFmtId="0" fontId="4" fillId="0" borderId="1" xfId="0" applyFont="1" applyBorder="1" applyProtection="1"/>
    <xf numFmtId="0" fontId="4" fillId="0" borderId="0" xfId="0" applyFont="1" applyFill="1" applyBorder="1" applyProtection="1"/>
    <xf numFmtId="0" fontId="4" fillId="0" borderId="3" xfId="0" applyFont="1" applyFill="1" applyBorder="1" applyProtection="1"/>
    <xf numFmtId="0" fontId="3" fillId="0" borderId="0" xfId="0" applyFont="1" applyFill="1" applyProtection="1"/>
    <xf numFmtId="0" fontId="4" fillId="0" borderId="3" xfId="0" applyFont="1" applyBorder="1" applyProtection="1"/>
    <xf numFmtId="0" fontId="3" fillId="0" borderId="0" xfId="0" applyFont="1" applyAlignment="1" applyProtection="1">
      <alignment horizontal="right"/>
    </xf>
    <xf numFmtId="0" fontId="3" fillId="0" borderId="1" xfId="0" applyFont="1" applyBorder="1" applyProtection="1"/>
    <xf numFmtId="0" fontId="4" fillId="0" borderId="0" xfId="0" applyFont="1" applyProtection="1"/>
    <xf numFmtId="0" fontId="5" fillId="0" borderId="3" xfId="0" quotePrefix="1" applyFont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right"/>
    </xf>
    <xf numFmtId="0" fontId="3" fillId="0" borderId="3" xfId="0" applyFont="1" applyBorder="1" applyProtection="1"/>
    <xf numFmtId="0" fontId="3" fillId="0" borderId="1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0" xfId="0" quotePrefix="1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4" fillId="0" borderId="5" xfId="0" quotePrefix="1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Protection="1"/>
    <xf numFmtId="165" fontId="3" fillId="0" borderId="0" xfId="0" applyNumberFormat="1" applyFont="1" applyFill="1" applyBorder="1" applyProtection="1"/>
    <xf numFmtId="0" fontId="3" fillId="0" borderId="3" xfId="0" applyFont="1" applyFill="1" applyBorder="1" applyProtection="1"/>
    <xf numFmtId="0" fontId="3" fillId="0" borderId="0" xfId="0" applyFont="1" applyFill="1" applyBorder="1" applyProtection="1"/>
    <xf numFmtId="0" fontId="1" fillId="0" borderId="0" xfId="0" quotePrefix="1" applyFont="1" applyFill="1" applyBorder="1" applyAlignment="1" applyProtection="1">
      <alignment horizontal="right"/>
    </xf>
    <xf numFmtId="0" fontId="3" fillId="0" borderId="0" xfId="0" applyFont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left"/>
    </xf>
    <xf numFmtId="0" fontId="1" fillId="0" borderId="0" xfId="0" applyFont="1" applyBorder="1" applyAlignment="1" applyProtection="1">
      <alignment horizontal="right"/>
    </xf>
    <xf numFmtId="1" fontId="3" fillId="0" borderId="0" xfId="0" applyNumberFormat="1" applyFont="1" applyFill="1" applyBorder="1" applyAlignment="1" applyProtection="1">
      <alignment horizontal="center"/>
    </xf>
    <xf numFmtId="1" fontId="3" fillId="0" borderId="3" xfId="0" applyNumberFormat="1" applyFont="1" applyFill="1" applyBorder="1" applyAlignment="1" applyProtection="1">
      <alignment horizontal="center"/>
    </xf>
    <xf numFmtId="165" fontId="3" fillId="0" borderId="0" xfId="0" applyNumberFormat="1" applyFont="1" applyBorder="1" applyAlignment="1" applyProtection="1">
      <alignment horizontal="center"/>
    </xf>
    <xf numFmtId="0" fontId="3" fillId="0" borderId="0" xfId="0" applyFont="1" applyBorder="1" applyAlignment="1" applyProtection="1"/>
    <xf numFmtId="165" fontId="3" fillId="0" borderId="0" xfId="0" applyNumberFormat="1" applyFont="1" applyBorder="1" applyAlignment="1" applyProtection="1">
      <alignment horizontal="right"/>
    </xf>
    <xf numFmtId="0" fontId="3" fillId="0" borderId="0" xfId="0" applyFont="1" applyBorder="1" applyAlignment="1" applyProtection="1">
      <alignment horizontal="center"/>
    </xf>
    <xf numFmtId="0" fontId="3" fillId="0" borderId="9" xfId="0" applyFont="1" applyBorder="1" applyProtection="1"/>
    <xf numFmtId="0" fontId="3" fillId="0" borderId="5" xfId="0" applyFont="1" applyBorder="1" applyProtection="1"/>
    <xf numFmtId="0" fontId="3" fillId="0" borderId="5" xfId="0" quotePrefix="1" applyFont="1" applyBorder="1" applyAlignment="1" applyProtection="1">
      <alignment horizontal="right"/>
    </xf>
    <xf numFmtId="0" fontId="3" fillId="0" borderId="5" xfId="0" applyFont="1" applyBorder="1" applyAlignment="1" applyProtection="1">
      <alignment horizontal="center"/>
    </xf>
    <xf numFmtId="165" fontId="3" fillId="0" borderId="5" xfId="0" applyNumberFormat="1" applyFont="1" applyBorder="1" applyAlignment="1" applyProtection="1">
      <alignment horizontal="center"/>
    </xf>
    <xf numFmtId="0" fontId="3" fillId="0" borderId="6" xfId="0" applyFont="1" applyBorder="1" applyProtection="1"/>
    <xf numFmtId="0" fontId="3" fillId="0" borderId="7" xfId="0" applyFont="1" applyBorder="1" applyProtection="1"/>
    <xf numFmtId="165" fontId="3" fillId="0" borderId="7" xfId="0" quotePrefix="1" applyNumberFormat="1" applyFont="1" applyBorder="1" applyAlignment="1" applyProtection="1">
      <alignment horizontal="left"/>
    </xf>
    <xf numFmtId="0" fontId="4" fillId="0" borderId="0" xfId="0" quotePrefix="1" applyFont="1" applyAlignment="1" applyProtection="1">
      <alignment horizontal="right"/>
    </xf>
    <xf numFmtId="4" fontId="3" fillId="0" borderId="3" xfId="0" applyNumberFormat="1" applyFont="1" applyFill="1" applyBorder="1" applyAlignment="1" applyProtection="1">
      <alignment horizontal="center"/>
    </xf>
    <xf numFmtId="0" fontId="1" fillId="0" borderId="7" xfId="0" quotePrefix="1" applyFont="1" applyFill="1" applyBorder="1" applyAlignment="1" applyProtection="1">
      <alignment horizontal="center" vertical="center"/>
    </xf>
    <xf numFmtId="2" fontId="3" fillId="2" borderId="2" xfId="1" quotePrefix="1" applyNumberFormat="1" applyFont="1" applyFill="1" applyBorder="1" applyAlignment="1" applyProtection="1">
      <alignment horizontal="center" vertical="center"/>
    </xf>
    <xf numFmtId="2" fontId="3" fillId="0" borderId="0" xfId="0" applyNumberFormat="1" applyFont="1" applyFill="1" applyBorder="1" applyAlignment="1" applyProtection="1">
      <alignment horizontal="left"/>
    </xf>
    <xf numFmtId="165" fontId="3" fillId="0" borderId="0" xfId="0" quotePrefix="1" applyNumberFormat="1" applyFont="1" applyFill="1" applyBorder="1" applyAlignment="1" applyProtection="1">
      <alignment horizontal="left"/>
    </xf>
    <xf numFmtId="165" fontId="1" fillId="0" borderId="0" xfId="0" applyNumberFormat="1" applyFont="1" applyFill="1" applyBorder="1" applyAlignment="1" applyProtection="1">
      <alignment horizontal="right"/>
    </xf>
    <xf numFmtId="165" fontId="3" fillId="0" borderId="0" xfId="0" applyNumberFormat="1" applyFont="1" applyFill="1" applyBorder="1" applyAlignment="1" applyProtection="1">
      <alignment horizontal="left"/>
    </xf>
    <xf numFmtId="2" fontId="3" fillId="0" borderId="0" xfId="1" quotePrefix="1" applyNumberFormat="1" applyFont="1" applyFill="1" applyBorder="1" applyAlignment="1" applyProtection="1">
      <alignment horizontal="center" vertical="center"/>
    </xf>
    <xf numFmtId="165" fontId="1" fillId="0" borderId="0" xfId="0" quotePrefix="1" applyNumberFormat="1" applyFont="1" applyFill="1" applyBorder="1" applyAlignment="1" applyProtection="1">
      <alignment horizontal="right"/>
    </xf>
    <xf numFmtId="2" fontId="3" fillId="5" borderId="2" xfId="1" applyNumberFormat="1" applyFont="1" applyFill="1" applyBorder="1" applyAlignment="1" applyProtection="1">
      <alignment horizontal="center"/>
    </xf>
    <xf numFmtId="2" fontId="3" fillId="0" borderId="0" xfId="1" applyNumberFormat="1" applyFont="1" applyFill="1" applyBorder="1" applyAlignment="1" applyProtection="1">
      <alignment horizontal="center"/>
    </xf>
    <xf numFmtId="0" fontId="3" fillId="0" borderId="0" xfId="0" applyFont="1" applyAlignment="1" applyProtection="1">
      <alignment vertical="center"/>
    </xf>
    <xf numFmtId="2" fontId="3" fillId="6" borderId="2" xfId="0" quotePrefix="1" applyNumberFormat="1" applyFont="1" applyFill="1" applyBorder="1" applyAlignment="1" applyProtection="1">
      <alignment horizontal="center"/>
    </xf>
    <xf numFmtId="0" fontId="1" fillId="3" borderId="1" xfId="0" quotePrefix="1" applyFont="1" applyFill="1" applyBorder="1" applyAlignment="1" applyProtection="1">
      <alignment horizontal="left" vertical="center"/>
    </xf>
    <xf numFmtId="0" fontId="1" fillId="3" borderId="0" xfId="0" quotePrefix="1" applyFont="1" applyFill="1" applyBorder="1" applyAlignment="1" applyProtection="1">
      <alignment horizontal="left" vertical="center"/>
    </xf>
    <xf numFmtId="0" fontId="1" fillId="3" borderId="3" xfId="0" quotePrefix="1" applyFont="1" applyFill="1" applyBorder="1" applyAlignment="1" applyProtection="1">
      <alignment horizontal="left" vertical="center"/>
    </xf>
    <xf numFmtId="0" fontId="3" fillId="3" borderId="0" xfId="0" quotePrefix="1" applyFont="1" applyFill="1" applyBorder="1" applyAlignment="1" applyProtection="1">
      <alignment horizontal="left" vertical="center"/>
    </xf>
    <xf numFmtId="166" fontId="3" fillId="5" borderId="2" xfId="1" applyNumberFormat="1" applyFont="1" applyFill="1" applyBorder="1" applyAlignment="1" applyProtection="1">
      <alignment horizontal="center"/>
    </xf>
    <xf numFmtId="166" fontId="3" fillId="5" borderId="2" xfId="2" applyNumberFormat="1" applyFont="1" applyFill="1" applyBorder="1" applyAlignment="1" applyProtection="1">
      <alignment horizontal="center"/>
    </xf>
    <xf numFmtId="166" fontId="3" fillId="5" borderId="4" xfId="2" applyNumberFormat="1" applyFont="1" applyFill="1" applyBorder="1" applyAlignment="1" applyProtection="1">
      <alignment horizontal="center"/>
    </xf>
    <xf numFmtId="165" fontId="4" fillId="0" borderId="0" xfId="2" applyNumberFormat="1" applyFont="1" applyBorder="1" applyAlignment="1" applyProtection="1">
      <alignment horizontal="center"/>
    </xf>
    <xf numFmtId="0" fontId="4" fillId="0" borderId="0" xfId="0" quotePrefix="1" applyFont="1" applyBorder="1" applyAlignment="1" applyProtection="1">
      <alignment horizontal="right"/>
    </xf>
    <xf numFmtId="0" fontId="4" fillId="0" borderId="0" xfId="0" applyFont="1" applyBorder="1" applyAlignment="1" applyProtection="1">
      <alignment horizontal="right"/>
    </xf>
    <xf numFmtId="166" fontId="4" fillId="5" borderId="2" xfId="2" applyNumberFormat="1" applyFont="1" applyFill="1" applyBorder="1" applyAlignment="1" applyProtection="1">
      <alignment horizontal="center"/>
    </xf>
    <xf numFmtId="0" fontId="7" fillId="0" borderId="0" xfId="0" quotePrefix="1" applyFont="1" applyFill="1" applyBorder="1" applyAlignment="1" applyProtection="1"/>
    <xf numFmtId="0" fontId="1" fillId="0" borderId="0" xfId="0" applyFont="1" applyBorder="1" applyProtection="1"/>
    <xf numFmtId="0" fontId="0" fillId="0" borderId="16" xfId="0" applyBorder="1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  <xf numFmtId="14" fontId="0" fillId="0" borderId="0" xfId="0" applyNumberFormat="1"/>
    <xf numFmtId="0" fontId="0" fillId="0" borderId="0" xfId="0" applyAlignment="1">
      <alignment wrapText="1"/>
    </xf>
    <xf numFmtId="0" fontId="0" fillId="8" borderId="0" xfId="0" applyFill="1" applyAlignment="1">
      <alignment vertical="top" wrapText="1"/>
    </xf>
    <xf numFmtId="0" fontId="0" fillId="8" borderId="15" xfId="0" applyFill="1" applyBorder="1" applyAlignment="1">
      <alignment vertical="top" wrapText="1"/>
    </xf>
    <xf numFmtId="1" fontId="0" fillId="0" borderId="0" xfId="0" applyNumberFormat="1"/>
    <xf numFmtId="165" fontId="0" fillId="0" borderId="0" xfId="0" applyNumberFormat="1" applyAlignment="1">
      <alignment vertical="top" wrapText="1"/>
    </xf>
    <xf numFmtId="165" fontId="0" fillId="8" borderId="0" xfId="0" applyNumberFormat="1" applyFill="1" applyAlignment="1">
      <alignment vertical="top" wrapText="1"/>
    </xf>
    <xf numFmtId="165" fontId="0" fillId="0" borderId="0" xfId="0" applyNumberFormat="1"/>
    <xf numFmtId="14" fontId="0" fillId="0" borderId="0" xfId="0" applyNumberFormat="1" applyAlignment="1">
      <alignment vertical="top" wrapText="1"/>
    </xf>
    <xf numFmtId="49" fontId="0" fillId="8" borderId="0" xfId="0" applyNumberFormat="1" applyFill="1" applyAlignment="1">
      <alignment vertical="top" wrapText="1"/>
    </xf>
    <xf numFmtId="49" fontId="0" fillId="0" borderId="0" xfId="0" applyNumberFormat="1"/>
    <xf numFmtId="49" fontId="0" fillId="0" borderId="0" xfId="0" applyNumberFormat="1" applyAlignment="1">
      <alignment wrapText="1"/>
    </xf>
    <xf numFmtId="2" fontId="3" fillId="2" borderId="2" xfId="0" quotePrefix="1" applyNumberFormat="1" applyFont="1" applyFill="1" applyBorder="1" applyAlignment="1" applyProtection="1">
      <alignment horizontal="center"/>
    </xf>
    <xf numFmtId="166" fontId="4" fillId="0" borderId="2" xfId="2" applyNumberFormat="1" applyFont="1" applyBorder="1" applyAlignment="1" applyProtection="1">
      <alignment horizontal="center"/>
    </xf>
    <xf numFmtId="166" fontId="4" fillId="0" borderId="4" xfId="2" applyNumberFormat="1" applyFont="1" applyBorder="1" applyAlignment="1" applyProtection="1">
      <alignment horizontal="center"/>
    </xf>
    <xf numFmtId="2" fontId="3" fillId="0" borderId="2" xfId="1" applyNumberFormat="1" applyFont="1" applyFill="1" applyBorder="1" applyAlignment="1" applyProtection="1">
      <alignment horizontal="center"/>
    </xf>
    <xf numFmtId="166" fontId="3" fillId="0" borderId="2" xfId="1" applyNumberFormat="1" applyFont="1" applyFill="1" applyBorder="1" applyAlignment="1" applyProtection="1">
      <alignment horizontal="center"/>
    </xf>
    <xf numFmtId="164" fontId="4" fillId="0" borderId="4" xfId="0" applyNumberFormat="1" applyFont="1" applyFill="1" applyBorder="1" applyAlignment="1" applyProtection="1">
      <alignment horizontal="center"/>
    </xf>
    <xf numFmtId="0" fontId="0" fillId="0" borderId="17" xfId="0" applyBorder="1" applyAlignment="1">
      <alignment vertical="top" wrapText="1"/>
    </xf>
    <xf numFmtId="0" fontId="0" fillId="8" borderId="18" xfId="0" applyFill="1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1" fontId="0" fillId="8" borderId="17" xfId="0" applyNumberFormat="1" applyFill="1" applyBorder="1" applyAlignment="1">
      <alignment vertical="top" wrapText="1"/>
    </xf>
    <xf numFmtId="1" fontId="0" fillId="0" borderId="18" xfId="0" applyNumberFormat="1" applyBorder="1" applyAlignment="1">
      <alignment vertical="top" wrapText="1"/>
    </xf>
    <xf numFmtId="1" fontId="0" fillId="8" borderId="18" xfId="0" applyNumberFormat="1" applyFill="1" applyBorder="1" applyAlignment="1">
      <alignment vertical="top" wrapText="1"/>
    </xf>
    <xf numFmtId="165" fontId="0" fillId="0" borderId="18" xfId="0" applyNumberFormat="1" applyBorder="1" applyAlignment="1">
      <alignment vertical="top" wrapText="1"/>
    </xf>
    <xf numFmtId="165" fontId="0" fillId="8" borderId="18" xfId="0" applyNumberFormat="1" applyFill="1" applyBorder="1" applyAlignment="1">
      <alignment vertical="top" wrapText="1"/>
    </xf>
    <xf numFmtId="165" fontId="0" fillId="0" borderId="19" xfId="0" applyNumberFormat="1" applyBorder="1" applyAlignment="1">
      <alignment vertical="top" wrapText="1"/>
    </xf>
    <xf numFmtId="1" fontId="0" fillId="8" borderId="20" xfId="0" applyNumberFormat="1" applyFill="1" applyBorder="1" applyAlignment="1">
      <alignment vertical="top" wrapText="1"/>
    </xf>
    <xf numFmtId="1" fontId="0" fillId="0" borderId="21" xfId="0" applyNumberFormat="1" applyBorder="1" applyAlignment="1">
      <alignment vertical="top" wrapText="1"/>
    </xf>
    <xf numFmtId="1" fontId="0" fillId="8" borderId="21" xfId="0" applyNumberFormat="1" applyFill="1" applyBorder="1" applyAlignment="1">
      <alignment vertical="top" wrapText="1"/>
    </xf>
    <xf numFmtId="165" fontId="0" fillId="0" borderId="21" xfId="0" applyNumberFormat="1" applyBorder="1" applyAlignment="1">
      <alignment vertical="top" wrapText="1"/>
    </xf>
    <xf numFmtId="165" fontId="0" fillId="8" borderId="21" xfId="0" applyNumberFormat="1" applyFill="1" applyBorder="1" applyAlignment="1">
      <alignment vertical="top" wrapText="1"/>
    </xf>
    <xf numFmtId="165" fontId="0" fillId="0" borderId="22" xfId="0" applyNumberFormat="1" applyBorder="1" applyAlignment="1">
      <alignment vertical="top" wrapText="1"/>
    </xf>
    <xf numFmtId="0" fontId="0" fillId="7" borderId="0" xfId="0" applyFill="1"/>
    <xf numFmtId="49" fontId="7" fillId="0" borderId="0" xfId="0" applyNumberFormat="1" applyFont="1" applyFill="1" applyBorder="1" applyAlignment="1" applyProtection="1">
      <alignment horizontal="center"/>
    </xf>
    <xf numFmtId="0" fontId="11" fillId="0" borderId="0" xfId="0" applyFont="1" applyFill="1" applyProtection="1"/>
    <xf numFmtId="0" fontId="11" fillId="0" borderId="0" xfId="0" applyNumberFormat="1" applyFont="1" applyFill="1" applyProtection="1"/>
    <xf numFmtId="0" fontId="12" fillId="0" borderId="0" xfId="0" applyFont="1" applyFill="1" applyAlignment="1" applyProtection="1">
      <alignment horizontal="right"/>
    </xf>
    <xf numFmtId="0" fontId="11" fillId="0" borderId="0" xfId="0" applyFont="1" applyFill="1" applyAlignment="1" applyProtection="1">
      <alignment horizontal="right"/>
    </xf>
    <xf numFmtId="0" fontId="11" fillId="0" borderId="0" xfId="0" applyFont="1" applyProtection="1"/>
    <xf numFmtId="0" fontId="0" fillId="0" borderId="0" xfId="0" applyBorder="1" applyAlignment="1" applyProtection="1"/>
    <xf numFmtId="0" fontId="11" fillId="0" borderId="0" xfId="0" applyFont="1" applyAlignment="1" applyProtection="1"/>
    <xf numFmtId="0" fontId="11" fillId="0" borderId="0" xfId="0" applyFont="1" applyAlignment="1" applyProtection="1">
      <alignment horizontal="center" vertical="center"/>
    </xf>
    <xf numFmtId="0" fontId="11" fillId="0" borderId="0" xfId="0" applyFont="1" applyBorder="1" applyProtection="1"/>
    <xf numFmtId="0" fontId="18" fillId="0" borderId="0" xfId="0" applyFont="1"/>
    <xf numFmtId="0" fontId="0" fillId="0" borderId="0" xfId="0" applyBorder="1"/>
    <xf numFmtId="49" fontId="0" fillId="0" borderId="0" xfId="0" applyNumberFormat="1" applyBorder="1"/>
    <xf numFmtId="14" fontId="0" fillId="0" borderId="0" xfId="0" applyNumberFormat="1" applyBorder="1"/>
    <xf numFmtId="169" fontId="0" fillId="0" borderId="0" xfId="0" applyNumberFormat="1" applyBorder="1"/>
    <xf numFmtId="0" fontId="18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6" xfId="0" applyBorder="1" applyAlignment="1">
      <alignment horizontal="left" vertical="top" wrapText="1"/>
    </xf>
    <xf numFmtId="1" fontId="0" fillId="0" borderId="0" xfId="0" applyNumberFormat="1" applyAlignment="1">
      <alignment horizontal="left" vertical="top"/>
    </xf>
    <xf numFmtId="2" fontId="0" fillId="0" borderId="0" xfId="0" applyNumberFormat="1" applyBorder="1"/>
    <xf numFmtId="1" fontId="0" fillId="0" borderId="0" xfId="0" applyNumberFormat="1" applyBorder="1"/>
    <xf numFmtId="0" fontId="14" fillId="0" borderId="0" xfId="0" applyFont="1" applyAlignment="1">
      <alignment horizontal="left" vertical="center"/>
    </xf>
    <xf numFmtId="0" fontId="14" fillId="4" borderId="0" xfId="0" applyFont="1" applyFill="1" applyAlignment="1">
      <alignment horizontal="left" vertical="center"/>
    </xf>
    <xf numFmtId="0" fontId="16" fillId="4" borderId="0" xfId="0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4" borderId="0" xfId="0" applyFont="1" applyFill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14" fontId="16" fillId="4" borderId="0" xfId="0" applyNumberFormat="1" applyFont="1" applyFill="1" applyAlignment="1">
      <alignment horizontal="left" vertical="center"/>
    </xf>
    <xf numFmtId="14" fontId="16" fillId="0" borderId="0" xfId="0" applyNumberFormat="1" applyFont="1" applyAlignment="1">
      <alignment horizontal="left" vertical="center"/>
    </xf>
    <xf numFmtId="166" fontId="16" fillId="4" borderId="0" xfId="0" applyNumberFormat="1" applyFont="1" applyFill="1" applyAlignment="1">
      <alignment horizontal="left" vertical="center"/>
    </xf>
    <xf numFmtId="166" fontId="16" fillId="0" borderId="0" xfId="0" applyNumberFormat="1" applyFont="1" applyAlignment="1">
      <alignment horizontal="left" vertical="center"/>
    </xf>
    <xf numFmtId="0" fontId="16" fillId="4" borderId="0" xfId="0" quotePrefix="1" applyFont="1" applyFill="1" applyBorder="1" applyAlignment="1" applyProtection="1">
      <alignment horizontal="left" vertical="center"/>
    </xf>
    <xf numFmtId="167" fontId="16" fillId="4" borderId="0" xfId="0" applyNumberFormat="1" applyFont="1" applyFill="1" applyAlignment="1">
      <alignment horizontal="left" vertical="center"/>
    </xf>
    <xf numFmtId="167" fontId="16" fillId="0" borderId="0" xfId="0" applyNumberFormat="1" applyFont="1" applyAlignment="1">
      <alignment horizontal="left" vertical="center"/>
    </xf>
    <xf numFmtId="2" fontId="16" fillId="4" borderId="0" xfId="0" applyNumberFormat="1" applyFont="1" applyFill="1" applyAlignment="1">
      <alignment horizontal="left" vertical="center"/>
    </xf>
    <xf numFmtId="168" fontId="16" fillId="4" borderId="0" xfId="1" applyNumberFormat="1" applyFont="1" applyFill="1" applyAlignment="1">
      <alignment horizontal="left" vertical="center"/>
    </xf>
    <xf numFmtId="168" fontId="16" fillId="0" borderId="0" xfId="1" applyNumberFormat="1" applyFont="1" applyAlignment="1">
      <alignment horizontal="left" vertical="center"/>
    </xf>
    <xf numFmtId="0" fontId="15" fillId="4" borderId="0" xfId="0" applyFont="1" applyFill="1" applyAlignment="1">
      <alignment horizontal="left" vertical="center"/>
    </xf>
    <xf numFmtId="166" fontId="15" fillId="4" borderId="0" xfId="0" applyNumberFormat="1" applyFont="1" applyFill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0" fontId="16" fillId="0" borderId="0" xfId="0" applyFont="1" applyBorder="1" applyAlignment="1">
      <alignment horizontal="left" vertical="center"/>
    </xf>
    <xf numFmtId="0" fontId="16" fillId="10" borderId="0" xfId="0" applyFont="1" applyFill="1" applyAlignment="1">
      <alignment horizontal="left" vertical="center"/>
    </xf>
    <xf numFmtId="0" fontId="16" fillId="11" borderId="0" xfId="0" applyFont="1" applyFill="1" applyAlignment="1">
      <alignment horizontal="left" vertical="center"/>
    </xf>
    <xf numFmtId="0" fontId="16" fillId="12" borderId="0" xfId="0" applyFont="1" applyFill="1" applyAlignment="1">
      <alignment horizontal="left" vertical="center"/>
    </xf>
    <xf numFmtId="0" fontId="14" fillId="4" borderId="0" xfId="0" applyFont="1" applyFill="1" applyAlignment="1">
      <alignment horizontal="left" vertical="top"/>
    </xf>
    <xf numFmtId="0" fontId="14" fillId="0" borderId="0" xfId="0" applyFont="1" applyAlignment="1">
      <alignment horizontal="left" vertical="top"/>
    </xf>
    <xf numFmtId="0" fontId="17" fillId="4" borderId="0" xfId="0" quotePrefix="1" applyFont="1" applyFill="1" applyBorder="1" applyAlignment="1" applyProtection="1">
      <alignment horizontal="left" vertical="center"/>
    </xf>
    <xf numFmtId="14" fontId="0" fillId="0" borderId="0" xfId="0" applyNumberFormat="1" applyAlignment="1">
      <alignment wrapText="1"/>
    </xf>
    <xf numFmtId="165" fontId="11" fillId="0" borderId="0" xfId="0" applyNumberFormat="1" applyFont="1" applyFill="1" applyBorder="1" applyProtection="1"/>
    <xf numFmtId="0" fontId="11" fillId="0" borderId="0" xfId="0" quotePrefix="1" applyFont="1" applyBorder="1" applyAlignment="1" applyProtection="1">
      <alignment horizontal="center"/>
    </xf>
    <xf numFmtId="0" fontId="11" fillId="0" borderId="0" xfId="0" applyFont="1" applyBorder="1" applyAlignment="1" applyProtection="1"/>
    <xf numFmtId="0" fontId="14" fillId="4" borderId="0" xfId="0" applyFont="1" applyFill="1" applyAlignment="1">
      <alignment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7" fillId="0" borderId="0" xfId="0" quotePrefix="1" applyFont="1" applyBorder="1" applyAlignment="1" applyProtection="1">
      <alignment horizontal="right"/>
    </xf>
    <xf numFmtId="0" fontId="7" fillId="0" borderId="0" xfId="0" applyFont="1" applyBorder="1" applyAlignment="1" applyProtection="1">
      <alignment horizontal="right"/>
    </xf>
    <xf numFmtId="0" fontId="7" fillId="0" borderId="0" xfId="0" quotePrefix="1" applyFont="1" applyFill="1" applyBorder="1" applyAlignment="1" applyProtection="1">
      <alignment horizontal="right"/>
    </xf>
    <xf numFmtId="0" fontId="3" fillId="0" borderId="0" xfId="0" quotePrefix="1" applyFont="1" applyBorder="1" applyAlignment="1" applyProtection="1">
      <alignment horizontal="left"/>
    </xf>
    <xf numFmtId="0" fontId="1" fillId="0" borderId="0" xfId="0" quotePrefix="1" applyFont="1" applyBorder="1" applyAlignment="1" applyProtection="1">
      <alignment horizontal="right"/>
    </xf>
    <xf numFmtId="0" fontId="0" fillId="0" borderId="0" xfId="0" applyProtection="1"/>
    <xf numFmtId="0" fontId="4" fillId="0" borderId="2" xfId="0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0" fontId="11" fillId="0" borderId="0" xfId="0" applyFont="1" applyAlignment="1" applyProtection="1">
      <alignment horizontal="right"/>
    </xf>
    <xf numFmtId="0" fontId="0" fillId="0" borderId="0" xfId="0" applyBorder="1" applyProtection="1"/>
    <xf numFmtId="0" fontId="0" fillId="0" borderId="0" xfId="0" applyAlignment="1" applyProtection="1"/>
    <xf numFmtId="0" fontId="18" fillId="0" borderId="0" xfId="0" applyFont="1" applyBorder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16" fillId="4" borderId="0" xfId="0" applyFont="1" applyFill="1" applyBorder="1" applyAlignment="1">
      <alignment horizontal="left" vertical="center"/>
    </xf>
    <xf numFmtId="0" fontId="16" fillId="4" borderId="0" xfId="0" applyFont="1" applyFill="1" applyBorder="1" applyAlignment="1">
      <alignment vertical="center"/>
    </xf>
    <xf numFmtId="0" fontId="19" fillId="0" borderId="0" xfId="0" applyFont="1" applyProtection="1"/>
    <xf numFmtId="14" fontId="4" fillId="15" borderId="4" xfId="0" applyNumberFormat="1" applyFont="1" applyFill="1" applyBorder="1" applyAlignment="1" applyProtection="1">
      <alignment horizontal="center"/>
      <protection locked="0"/>
    </xf>
    <xf numFmtId="49" fontId="4" fillId="0" borderId="2" xfId="0" applyNumberFormat="1" applyFont="1" applyBorder="1" applyAlignment="1" applyProtection="1">
      <alignment horizontal="center"/>
    </xf>
    <xf numFmtId="0" fontId="20" fillId="0" borderId="0" xfId="0" applyFont="1" applyAlignment="1" applyProtection="1">
      <alignment vertical="top" wrapText="1"/>
    </xf>
    <xf numFmtId="0" fontId="20" fillId="0" borderId="0" xfId="0" applyFont="1" applyProtection="1"/>
    <xf numFmtId="0" fontId="21" fillId="0" borderId="0" xfId="0" applyFont="1" applyProtection="1"/>
    <xf numFmtId="0" fontId="21" fillId="0" borderId="0" xfId="0" applyFont="1" applyAlignment="1" applyProtection="1"/>
    <xf numFmtId="0" fontId="20" fillId="0" borderId="0" xfId="0" applyFont="1" applyAlignment="1" applyProtection="1"/>
    <xf numFmtId="0" fontId="7" fillId="0" borderId="0" xfId="0" quotePrefix="1" applyFont="1" applyBorder="1" applyAlignment="1" applyProtection="1">
      <alignment horizontal="right"/>
    </xf>
    <xf numFmtId="0" fontId="4" fillId="0" borderId="1" xfId="0" applyFont="1" applyFill="1" applyBorder="1" applyAlignment="1" applyProtection="1"/>
    <xf numFmtId="0" fontId="4" fillId="0" borderId="0" xfId="0" applyFont="1" applyFill="1" applyBorder="1" applyAlignment="1" applyProtection="1"/>
    <xf numFmtId="0" fontId="4" fillId="0" borderId="3" xfId="0" applyFont="1" applyFill="1" applyBorder="1" applyAlignment="1" applyProtection="1"/>
    <xf numFmtId="0" fontId="7" fillId="0" borderId="0" xfId="0" quotePrefix="1" applyFont="1" applyFill="1" applyBorder="1" applyAlignment="1" applyProtection="1">
      <alignment horizontal="right"/>
    </xf>
    <xf numFmtId="0" fontId="6" fillId="0" borderId="11" xfId="0" applyFont="1" applyBorder="1" applyAlignment="1" applyProtection="1"/>
    <xf numFmtId="0" fontId="6" fillId="0" borderId="12" xfId="0" applyFont="1" applyBorder="1" applyAlignment="1" applyProtection="1"/>
    <xf numFmtId="0" fontId="1" fillId="0" borderId="0" xfId="0" quotePrefix="1" applyFont="1" applyBorder="1" applyAlignment="1" applyProtection="1">
      <alignment horizontal="right"/>
    </xf>
    <xf numFmtId="2" fontId="15" fillId="0" borderId="0" xfId="0" applyNumberFormat="1" applyFont="1" applyFill="1" applyBorder="1" applyAlignment="1">
      <alignment horizontal="left" vertical="center" wrapText="1"/>
    </xf>
    <xf numFmtId="49" fontId="24" fillId="15" borderId="33" xfId="0" applyNumberFormat="1" applyFont="1" applyFill="1" applyBorder="1" applyAlignment="1" applyProtection="1">
      <alignment horizontal="right" vertical="center" wrapText="1"/>
      <protection locked="0"/>
    </xf>
    <xf numFmtId="0" fontId="24" fillId="13" borderId="17" xfId="0" applyFont="1" applyFill="1" applyBorder="1" applyAlignment="1">
      <alignment horizontal="left" vertical="center"/>
    </xf>
    <xf numFmtId="0" fontId="14" fillId="13" borderId="18" xfId="0" applyFont="1" applyFill="1" applyBorder="1" applyAlignment="1">
      <alignment horizontal="left" vertical="center" wrapText="1"/>
    </xf>
    <xf numFmtId="0" fontId="14" fillId="13" borderId="19" xfId="0" applyFont="1" applyFill="1" applyBorder="1" applyAlignment="1">
      <alignment horizontal="left" vertical="center" wrapText="1"/>
    </xf>
    <xf numFmtId="0" fontId="14" fillId="4" borderId="30" xfId="0" applyFont="1" applyFill="1" applyBorder="1" applyAlignment="1">
      <alignment horizontal="left" vertical="center" wrapText="1"/>
    </xf>
    <xf numFmtId="0" fontId="17" fillId="0" borderId="31" xfId="0" applyFont="1" applyFill="1" applyBorder="1" applyAlignment="1">
      <alignment horizontal="left" vertical="center" wrapText="1"/>
    </xf>
    <xf numFmtId="0" fontId="17" fillId="0" borderId="31" xfId="0" applyFont="1" applyBorder="1" applyAlignment="1">
      <alignment vertical="center" wrapText="1"/>
    </xf>
    <xf numFmtId="0" fontId="17" fillId="4" borderId="64" xfId="4" applyFont="1" applyFill="1" applyBorder="1" applyAlignment="1">
      <alignment horizontal="center" vertical="center" wrapText="1"/>
    </xf>
    <xf numFmtId="0" fontId="17" fillId="4" borderId="65" xfId="4" applyFont="1" applyFill="1" applyBorder="1" applyAlignment="1" applyProtection="1">
      <alignment horizontal="center" vertical="center" wrapText="1"/>
    </xf>
    <xf numFmtId="0" fontId="17" fillId="4" borderId="61" xfId="4" applyFont="1" applyFill="1" applyBorder="1" applyAlignment="1" applyProtection="1">
      <alignment horizontal="center" vertical="center" wrapText="1"/>
    </xf>
    <xf numFmtId="0" fontId="17" fillId="4" borderId="64" xfId="4" applyFont="1" applyFill="1" applyBorder="1" applyAlignment="1" applyProtection="1">
      <alignment horizontal="center" vertical="center" wrapText="1"/>
    </xf>
    <xf numFmtId="0" fontId="17" fillId="4" borderId="56" xfId="4" applyFont="1" applyFill="1" applyBorder="1" applyAlignment="1" applyProtection="1">
      <alignment horizontal="center" vertical="center" wrapText="1"/>
    </xf>
    <xf numFmtId="0" fontId="17" fillId="4" borderId="57" xfId="4" applyFont="1" applyFill="1" applyBorder="1" applyAlignment="1" applyProtection="1">
      <alignment horizontal="center" vertical="center" wrapText="1"/>
    </xf>
    <xf numFmtId="0" fontId="17" fillId="4" borderId="55" xfId="4" applyFont="1" applyFill="1" applyBorder="1" applyAlignment="1" applyProtection="1">
      <alignment horizontal="center" vertical="center" wrapText="1"/>
    </xf>
    <xf numFmtId="0" fontId="17" fillId="4" borderId="58" xfId="4" applyFont="1" applyFill="1" applyBorder="1" applyAlignment="1" applyProtection="1">
      <alignment horizontal="center" vertical="center" wrapText="1"/>
    </xf>
    <xf numFmtId="0" fontId="16" fillId="8" borderId="25" xfId="0" applyFont="1" applyFill="1" applyBorder="1" applyAlignment="1">
      <alignment horizontal="left" vertical="center"/>
    </xf>
    <xf numFmtId="0" fontId="16" fillId="13" borderId="41" xfId="4" applyFont="1" applyFill="1" applyBorder="1" applyAlignment="1" applyProtection="1">
      <alignment horizontal="center" vertical="center"/>
    </xf>
    <xf numFmtId="0" fontId="16" fillId="13" borderId="42" xfId="4" applyFont="1" applyFill="1" applyBorder="1" applyAlignment="1" applyProtection="1">
      <alignment horizontal="center" vertical="center"/>
    </xf>
    <xf numFmtId="0" fontId="16" fillId="13" borderId="43" xfId="4" applyFont="1" applyFill="1" applyBorder="1" applyAlignment="1" applyProtection="1">
      <alignment horizontal="center" vertical="center"/>
    </xf>
    <xf numFmtId="0" fontId="16" fillId="0" borderId="25" xfId="0" applyFont="1" applyBorder="1" applyAlignment="1">
      <alignment horizontal="left" vertical="center"/>
    </xf>
    <xf numFmtId="0" fontId="16" fillId="0" borderId="34" xfId="0" applyFont="1" applyBorder="1" applyAlignment="1">
      <alignment vertical="center"/>
    </xf>
    <xf numFmtId="14" fontId="16" fillId="4" borderId="44" xfId="4" applyNumberFormat="1" applyFont="1" applyFill="1" applyBorder="1" applyAlignment="1">
      <alignment horizontal="center" vertical="center"/>
    </xf>
    <xf numFmtId="14" fontId="16" fillId="4" borderId="66" xfId="4" applyNumberFormat="1" applyFont="1" applyFill="1" applyBorder="1" applyAlignment="1">
      <alignment horizontal="center" vertical="center"/>
    </xf>
    <xf numFmtId="49" fontId="16" fillId="8" borderId="34" xfId="0" applyNumberFormat="1" applyFont="1" applyFill="1" applyBorder="1" applyAlignment="1">
      <alignment vertical="center"/>
    </xf>
    <xf numFmtId="0" fontId="27" fillId="13" borderId="62" xfId="4" applyFont="1" applyFill="1" applyBorder="1" applyAlignment="1" applyProtection="1">
      <alignment horizontal="right" vertical="center"/>
    </xf>
    <xf numFmtId="0" fontId="27" fillId="13" borderId="63" xfId="4" applyFont="1" applyFill="1" applyBorder="1" applyAlignment="1" applyProtection="1">
      <alignment horizontal="right" vertical="center"/>
    </xf>
    <xf numFmtId="0" fontId="27" fillId="13" borderId="40" xfId="4" applyFont="1" applyFill="1" applyBorder="1" applyAlignment="1" applyProtection="1">
      <alignment horizontal="right" vertical="center"/>
    </xf>
    <xf numFmtId="14" fontId="16" fillId="0" borderId="25" xfId="0" applyNumberFormat="1" applyFont="1" applyBorder="1" applyAlignment="1">
      <alignment horizontal="left" vertical="center"/>
    </xf>
    <xf numFmtId="14" fontId="16" fillId="0" borderId="34" xfId="0" applyNumberFormat="1" applyFont="1" applyBorder="1" applyAlignment="1">
      <alignment vertical="center"/>
    </xf>
    <xf numFmtId="14" fontId="16" fillId="14" borderId="44" xfId="0" applyNumberFormat="1" applyFont="1" applyFill="1" applyBorder="1" applyAlignment="1" applyProtection="1">
      <alignment horizontal="center" vertical="center"/>
      <protection locked="0"/>
    </xf>
    <xf numFmtId="14" fontId="16" fillId="14" borderId="32" xfId="0" applyNumberFormat="1" applyFont="1" applyFill="1" applyBorder="1" applyAlignment="1" applyProtection="1">
      <alignment horizontal="center" vertical="center"/>
      <protection locked="0"/>
    </xf>
    <xf numFmtId="14" fontId="16" fillId="14" borderId="37" xfId="0" applyNumberFormat="1" applyFont="1" applyFill="1" applyBorder="1" applyAlignment="1" applyProtection="1">
      <alignment horizontal="center" vertical="center"/>
      <protection locked="0"/>
    </xf>
    <xf numFmtId="0" fontId="16" fillId="8" borderId="34" xfId="0" applyFont="1" applyFill="1" applyBorder="1" applyAlignment="1">
      <alignment vertical="center"/>
    </xf>
    <xf numFmtId="166" fontId="16" fillId="14" borderId="44" xfId="0" applyNumberFormat="1" applyFont="1" applyFill="1" applyBorder="1" applyAlignment="1" applyProtection="1">
      <alignment horizontal="right" vertical="center"/>
      <protection locked="0"/>
    </xf>
    <xf numFmtId="166" fontId="16" fillId="14" borderId="32" xfId="0" applyNumberFormat="1" applyFont="1" applyFill="1" applyBorder="1" applyAlignment="1" applyProtection="1">
      <alignment horizontal="right" vertical="center"/>
      <protection locked="0"/>
    </xf>
    <xf numFmtId="166" fontId="16" fillId="14" borderId="37" xfId="0" applyNumberFormat="1" applyFont="1" applyFill="1" applyBorder="1" applyAlignment="1" applyProtection="1">
      <alignment horizontal="right" vertical="center"/>
      <protection locked="0"/>
    </xf>
    <xf numFmtId="166" fontId="16" fillId="15" borderId="44" xfId="0" applyNumberFormat="1" applyFont="1" applyFill="1" applyBorder="1" applyAlignment="1" applyProtection="1">
      <alignment horizontal="right" vertical="center"/>
      <protection locked="0"/>
    </xf>
    <xf numFmtId="166" fontId="16" fillId="15" borderId="32" xfId="0" applyNumberFormat="1" applyFont="1" applyFill="1" applyBorder="1" applyAlignment="1" applyProtection="1">
      <alignment horizontal="right" vertical="center"/>
      <protection locked="0"/>
    </xf>
    <xf numFmtId="166" fontId="16" fillId="15" borderId="37" xfId="0" applyNumberFormat="1" applyFont="1" applyFill="1" applyBorder="1" applyAlignment="1" applyProtection="1">
      <alignment horizontal="right" vertical="center"/>
      <protection locked="0"/>
    </xf>
    <xf numFmtId="166" fontId="16" fillId="13" borderId="68" xfId="0" applyNumberFormat="1" applyFont="1" applyFill="1" applyBorder="1" applyAlignment="1">
      <alignment horizontal="right" vertical="center"/>
    </xf>
    <xf numFmtId="166" fontId="16" fillId="13" borderId="49" xfId="0" applyNumberFormat="1" applyFont="1" applyFill="1" applyBorder="1" applyAlignment="1">
      <alignment horizontal="right" vertical="center"/>
    </xf>
    <xf numFmtId="166" fontId="16" fillId="13" borderId="32" xfId="0" applyNumberFormat="1" applyFont="1" applyFill="1" applyBorder="1" applyAlignment="1">
      <alignment horizontal="right" vertical="center"/>
    </xf>
    <xf numFmtId="166" fontId="16" fillId="13" borderId="37" xfId="0" applyNumberFormat="1" applyFont="1" applyFill="1" applyBorder="1" applyAlignment="1">
      <alignment horizontal="right" vertical="center"/>
    </xf>
    <xf numFmtId="166" fontId="16" fillId="13" borderId="44" xfId="0" applyNumberFormat="1" applyFont="1" applyFill="1" applyBorder="1" applyAlignment="1">
      <alignment horizontal="right" vertical="center"/>
    </xf>
    <xf numFmtId="0" fontId="16" fillId="0" borderId="26" xfId="0" applyFont="1" applyBorder="1" applyAlignment="1">
      <alignment horizontal="left" vertical="center"/>
    </xf>
    <xf numFmtId="0" fontId="16" fillId="0" borderId="35" xfId="0" applyFont="1" applyBorder="1" applyAlignment="1">
      <alignment vertical="center"/>
    </xf>
    <xf numFmtId="166" fontId="16" fillId="0" borderId="45" xfId="4" applyNumberFormat="1" applyFont="1" applyFill="1" applyBorder="1" applyAlignment="1" applyProtection="1">
      <alignment horizontal="right" vertical="center"/>
    </xf>
    <xf numFmtId="166" fontId="16" fillId="0" borderId="67" xfId="4" applyNumberFormat="1" applyFont="1" applyFill="1" applyBorder="1" applyAlignment="1" applyProtection="1">
      <alignment horizontal="right" vertical="center"/>
    </xf>
    <xf numFmtId="2" fontId="16" fillId="8" borderId="25" xfId="0" applyNumberFormat="1" applyFont="1" applyFill="1" applyBorder="1" applyAlignment="1">
      <alignment horizontal="left" vertical="center"/>
    </xf>
    <xf numFmtId="2" fontId="16" fillId="8" borderId="34" xfId="0" quotePrefix="1" applyNumberFormat="1" applyFont="1" applyFill="1" applyBorder="1" applyAlignment="1">
      <alignment vertical="center"/>
    </xf>
    <xf numFmtId="2" fontId="27" fillId="13" borderId="41" xfId="4" applyNumberFormat="1" applyFont="1" applyFill="1" applyBorder="1" applyAlignment="1" applyProtection="1">
      <alignment horizontal="center" vertical="center"/>
    </xf>
    <xf numFmtId="2" fontId="16" fillId="13" borderId="42" xfId="4" applyNumberFormat="1" applyFont="1" applyFill="1" applyBorder="1" applyAlignment="1" applyProtection="1">
      <alignment horizontal="center" vertical="center"/>
    </xf>
    <xf numFmtId="2" fontId="16" fillId="13" borderId="43" xfId="4" applyNumberFormat="1" applyFont="1" applyFill="1" applyBorder="1" applyAlignment="1" applyProtection="1">
      <alignment horizontal="center" vertical="center"/>
    </xf>
    <xf numFmtId="2" fontId="27" fillId="13" borderId="33" xfId="4" applyNumberFormat="1" applyFont="1" applyFill="1" applyBorder="1" applyAlignment="1" applyProtection="1">
      <alignment horizontal="center" vertical="center"/>
    </xf>
    <xf numFmtId="2" fontId="27" fillId="13" borderId="29" xfId="4" applyNumberFormat="1" applyFont="1" applyFill="1" applyBorder="1" applyAlignment="1" applyProtection="1">
      <alignment horizontal="center" vertical="center"/>
    </xf>
    <xf numFmtId="2" fontId="27" fillId="13" borderId="27" xfId="4" applyNumberFormat="1" applyFont="1" applyFill="1" applyBorder="1" applyAlignment="1" applyProtection="1">
      <alignment horizontal="center" vertical="center"/>
    </xf>
    <xf numFmtId="2" fontId="16" fillId="0" borderId="25" xfId="0" applyNumberFormat="1" applyFont="1" applyBorder="1" applyAlignment="1">
      <alignment horizontal="left" vertical="center"/>
    </xf>
    <xf numFmtId="2" fontId="16" fillId="0" borderId="34" xfId="0" quotePrefix="1" applyNumberFormat="1" applyFont="1" applyBorder="1" applyAlignment="1">
      <alignment vertical="center"/>
    </xf>
    <xf numFmtId="2" fontId="16" fillId="14" borderId="44" xfId="0" applyNumberFormat="1" applyFont="1" applyFill="1" applyBorder="1" applyAlignment="1" applyProtection="1">
      <alignment horizontal="center" vertical="center"/>
      <protection locked="0"/>
    </xf>
    <xf numFmtId="2" fontId="16" fillId="14" borderId="32" xfId="0" applyNumberFormat="1" applyFont="1" applyFill="1" applyBorder="1" applyAlignment="1" applyProtection="1">
      <alignment horizontal="center" vertical="center"/>
      <protection locked="0"/>
    </xf>
    <xf numFmtId="2" fontId="16" fillId="14" borderId="37" xfId="0" applyNumberFormat="1" applyFont="1" applyFill="1" applyBorder="1" applyAlignment="1" applyProtection="1">
      <alignment horizontal="center" vertical="center"/>
      <protection locked="0"/>
    </xf>
    <xf numFmtId="2" fontId="27" fillId="13" borderId="34" xfId="0" applyNumberFormat="1" applyFont="1" applyFill="1" applyBorder="1" applyAlignment="1" applyProtection="1">
      <alignment horizontal="center" vertical="center"/>
    </xf>
    <xf numFmtId="2" fontId="27" fillId="13" borderId="0" xfId="0" applyNumberFormat="1" applyFont="1" applyFill="1" applyBorder="1" applyAlignment="1" applyProtection="1">
      <alignment horizontal="center" vertical="center"/>
    </xf>
    <xf numFmtId="2" fontId="27" fillId="13" borderId="28" xfId="0" applyNumberFormat="1" applyFont="1" applyFill="1" applyBorder="1" applyAlignment="1" applyProtection="1">
      <alignment horizontal="center" vertical="center"/>
    </xf>
    <xf numFmtId="2" fontId="16" fillId="13" borderId="44" xfId="4" applyNumberFormat="1" applyFont="1" applyFill="1" applyBorder="1" applyAlignment="1" applyProtection="1">
      <alignment horizontal="center" vertical="center"/>
    </xf>
    <xf numFmtId="2" fontId="16" fillId="13" borderId="32" xfId="4" applyNumberFormat="1" applyFont="1" applyFill="1" applyBorder="1" applyAlignment="1" applyProtection="1">
      <alignment horizontal="center" vertical="center"/>
    </xf>
    <xf numFmtId="2" fontId="16" fillId="13" borderId="37" xfId="4" applyNumberFormat="1" applyFont="1" applyFill="1" applyBorder="1" applyAlignment="1" applyProtection="1">
      <alignment horizontal="center" vertical="center"/>
    </xf>
    <xf numFmtId="2" fontId="27" fillId="13" borderId="59" xfId="4" applyNumberFormat="1" applyFont="1" applyFill="1" applyBorder="1" applyAlignment="1" applyProtection="1">
      <alignment horizontal="center" vertical="center"/>
    </xf>
    <xf numFmtId="2" fontId="27" fillId="13" borderId="60" xfId="4" applyNumberFormat="1" applyFont="1" applyFill="1" applyBorder="1" applyAlignment="1" applyProtection="1">
      <alignment horizontal="center" vertical="center"/>
    </xf>
    <xf numFmtId="2" fontId="27" fillId="13" borderId="54" xfId="4" applyNumberFormat="1" applyFont="1" applyFill="1" applyBorder="1" applyAlignment="1" applyProtection="1">
      <alignment horizontal="center" vertical="center"/>
    </xf>
    <xf numFmtId="165" fontId="16" fillId="0" borderId="34" xfId="0" applyNumberFormat="1" applyFont="1" applyBorder="1" applyAlignment="1">
      <alignment vertical="center"/>
    </xf>
    <xf numFmtId="166" fontId="15" fillId="4" borderId="44" xfId="4" applyNumberFormat="1" applyFont="1" applyFill="1" applyBorder="1" applyAlignment="1" applyProtection="1">
      <alignment horizontal="right" vertical="center"/>
    </xf>
    <xf numFmtId="166" fontId="16" fillId="0" borderId="32" xfId="4" applyNumberFormat="1" applyFont="1" applyFill="1" applyBorder="1" applyAlignment="1" applyProtection="1">
      <alignment horizontal="right" vertical="center"/>
    </xf>
    <xf numFmtId="166" fontId="16" fillId="0" borderId="37" xfId="4" applyNumberFormat="1" applyFont="1" applyFill="1" applyBorder="1" applyAlignment="1" applyProtection="1">
      <alignment horizontal="right" vertical="center"/>
    </xf>
    <xf numFmtId="166" fontId="16" fillId="0" borderId="44" xfId="4" applyNumberFormat="1" applyFont="1" applyFill="1" applyBorder="1" applyAlignment="1" applyProtection="1">
      <alignment horizontal="right" vertical="center"/>
    </xf>
    <xf numFmtId="165" fontId="16" fillId="8" borderId="34" xfId="0" applyNumberFormat="1" applyFont="1" applyFill="1" applyBorder="1" applyAlignment="1">
      <alignment vertical="center"/>
    </xf>
    <xf numFmtId="170" fontId="16" fillId="4" borderId="44" xfId="4" applyNumberFormat="1" applyFont="1" applyFill="1" applyBorder="1" applyAlignment="1" applyProtection="1">
      <alignment horizontal="right" vertical="center"/>
    </xf>
    <xf numFmtId="166" fontId="27" fillId="13" borderId="44" xfId="4" applyNumberFormat="1" applyFont="1" applyFill="1" applyBorder="1" applyAlignment="1" applyProtection="1">
      <alignment horizontal="right" vertical="center"/>
    </xf>
    <xf numFmtId="166" fontId="16" fillId="13" borderId="32" xfId="4" applyNumberFormat="1" applyFont="1" applyFill="1" applyBorder="1" applyAlignment="1" applyProtection="1">
      <alignment horizontal="right" vertical="center"/>
    </xf>
    <xf numFmtId="166" fontId="16" fillId="13" borderId="37" xfId="4" applyNumberFormat="1" applyFont="1" applyFill="1" applyBorder="1" applyAlignment="1" applyProtection="1">
      <alignment horizontal="right" vertical="center"/>
    </xf>
    <xf numFmtId="166" fontId="16" fillId="13" borderId="44" xfId="4" applyNumberFormat="1" applyFont="1" applyFill="1" applyBorder="1" applyAlignment="1" applyProtection="1">
      <alignment horizontal="right" vertical="center"/>
    </xf>
    <xf numFmtId="170" fontId="16" fillId="13" borderId="44" xfId="4" applyNumberFormat="1" applyFont="1" applyFill="1" applyBorder="1" applyAlignment="1" applyProtection="1">
      <alignment horizontal="right" vertical="center"/>
    </xf>
    <xf numFmtId="166" fontId="16" fillId="0" borderId="37" xfId="0" applyNumberFormat="1" applyFont="1" applyFill="1" applyBorder="1" applyAlignment="1" applyProtection="1">
      <alignment horizontal="right" vertical="center"/>
    </xf>
    <xf numFmtId="165" fontId="16" fillId="0" borderId="35" xfId="0" applyNumberFormat="1" applyFont="1" applyBorder="1" applyAlignment="1">
      <alignment vertical="center"/>
    </xf>
    <xf numFmtId="166" fontId="16" fillId="0" borderId="38" xfId="4" applyNumberFormat="1" applyFont="1" applyFill="1" applyBorder="1" applyAlignment="1" applyProtection="1">
      <alignment horizontal="right" vertical="center"/>
    </xf>
    <xf numFmtId="166" fontId="16" fillId="0" borderId="39" xfId="4" applyNumberFormat="1" applyFont="1" applyFill="1" applyBorder="1" applyAlignment="1" applyProtection="1">
      <alignment horizontal="right" vertical="center"/>
    </xf>
    <xf numFmtId="2" fontId="16" fillId="8" borderId="24" xfId="0" applyNumberFormat="1" applyFont="1" applyFill="1" applyBorder="1" applyAlignment="1">
      <alignment horizontal="left" vertical="center"/>
    </xf>
    <xf numFmtId="2" fontId="16" fillId="8" borderId="33" xfId="0" applyNumberFormat="1" applyFont="1" applyFill="1" applyBorder="1" applyAlignment="1">
      <alignment vertical="center"/>
    </xf>
    <xf numFmtId="2" fontId="16" fillId="13" borderId="47" xfId="4" applyNumberFormat="1" applyFont="1" applyFill="1" applyBorder="1" applyAlignment="1" applyProtection="1">
      <alignment horizontal="center" vertical="center"/>
    </xf>
    <xf numFmtId="2" fontId="16" fillId="0" borderId="34" xfId="0" applyNumberFormat="1" applyFont="1" applyBorder="1" applyAlignment="1">
      <alignment vertical="center"/>
    </xf>
    <xf numFmtId="2" fontId="16" fillId="14" borderId="46" xfId="0" applyNumberFormat="1" applyFont="1" applyFill="1" applyBorder="1" applyAlignment="1" applyProtection="1">
      <alignment horizontal="center" vertical="center"/>
      <protection locked="0"/>
    </xf>
    <xf numFmtId="2" fontId="16" fillId="8" borderId="34" xfId="0" applyNumberFormat="1" applyFont="1" applyFill="1" applyBorder="1" applyAlignment="1">
      <alignment vertical="center"/>
    </xf>
    <xf numFmtId="2" fontId="16" fillId="13" borderId="46" xfId="4" applyNumberFormat="1" applyFont="1" applyFill="1" applyBorder="1" applyAlignment="1" applyProtection="1">
      <alignment horizontal="center" vertical="center"/>
    </xf>
    <xf numFmtId="166" fontId="15" fillId="4" borderId="44" xfId="4" applyNumberFormat="1" applyFont="1" applyFill="1" applyBorder="1" applyAlignment="1" applyProtection="1">
      <alignment vertical="center"/>
    </xf>
    <xf numFmtId="166" fontId="16" fillId="0" borderId="32" xfId="4" applyNumberFormat="1" applyFont="1" applyFill="1" applyBorder="1" applyAlignment="1" applyProtection="1">
      <alignment vertical="center"/>
    </xf>
    <xf numFmtId="166" fontId="16" fillId="0" borderId="46" xfId="4" applyNumberFormat="1" applyFont="1" applyFill="1" applyBorder="1" applyAlignment="1" applyProtection="1">
      <alignment vertical="center"/>
    </xf>
    <xf numFmtId="166" fontId="16" fillId="0" borderId="44" xfId="4" applyNumberFormat="1" applyFont="1" applyFill="1" applyBorder="1" applyAlignment="1" applyProtection="1">
      <alignment vertical="center"/>
    </xf>
    <xf numFmtId="166" fontId="16" fillId="0" borderId="37" xfId="4" applyNumberFormat="1" applyFont="1" applyFill="1" applyBorder="1" applyAlignment="1" applyProtection="1">
      <alignment vertical="center"/>
    </xf>
    <xf numFmtId="166" fontId="16" fillId="0" borderId="49" xfId="4" applyNumberFormat="1" applyFont="1" applyFill="1" applyBorder="1" applyAlignment="1" applyProtection="1">
      <alignment vertical="center"/>
    </xf>
    <xf numFmtId="166" fontId="16" fillId="15" borderId="44" xfId="0" applyNumberFormat="1" applyFont="1" applyFill="1" applyBorder="1" applyAlignment="1" applyProtection="1">
      <alignment vertical="center"/>
      <protection locked="0"/>
    </xf>
    <xf numFmtId="166" fontId="16" fillId="15" borderId="32" xfId="0" applyNumberFormat="1" applyFont="1" applyFill="1" applyBorder="1" applyAlignment="1" applyProtection="1">
      <alignment vertical="center"/>
      <protection locked="0"/>
    </xf>
    <xf numFmtId="166" fontId="16" fillId="15" borderId="46" xfId="0" applyNumberFormat="1" applyFont="1" applyFill="1" applyBorder="1" applyAlignment="1" applyProtection="1">
      <alignment vertical="center"/>
      <protection locked="0"/>
    </xf>
    <xf numFmtId="166" fontId="16" fillId="15" borderId="37" xfId="0" applyNumberFormat="1" applyFont="1" applyFill="1" applyBorder="1" applyAlignment="1" applyProtection="1">
      <alignment vertical="center"/>
      <protection locked="0"/>
    </xf>
    <xf numFmtId="166" fontId="16" fillId="15" borderId="49" xfId="0" applyNumberFormat="1" applyFont="1" applyFill="1" applyBorder="1" applyAlignment="1" applyProtection="1">
      <alignment vertical="center"/>
      <protection locked="0"/>
    </xf>
    <xf numFmtId="170" fontId="16" fillId="4" borderId="44" xfId="4" applyNumberFormat="1" applyFont="1" applyFill="1" applyBorder="1" applyAlignment="1" applyProtection="1">
      <alignment vertical="center"/>
    </xf>
    <xf numFmtId="166" fontId="27" fillId="13" borderId="44" xfId="4" applyNumberFormat="1" applyFont="1" applyFill="1" applyBorder="1" applyAlignment="1" applyProtection="1">
      <alignment vertical="center"/>
    </xf>
    <xf numFmtId="166" fontId="16" fillId="13" borderId="32" xfId="4" applyNumberFormat="1" applyFont="1" applyFill="1" applyBorder="1" applyAlignment="1" applyProtection="1">
      <alignment vertical="center"/>
    </xf>
    <xf numFmtId="166" fontId="16" fillId="13" borderId="46" xfId="4" applyNumberFormat="1" applyFont="1" applyFill="1" applyBorder="1" applyAlignment="1" applyProtection="1">
      <alignment vertical="center"/>
    </xf>
    <xf numFmtId="166" fontId="16" fillId="13" borderId="44" xfId="4" applyNumberFormat="1" applyFont="1" applyFill="1" applyBorder="1" applyAlignment="1" applyProtection="1">
      <alignment vertical="center"/>
    </xf>
    <xf numFmtId="166" fontId="16" fillId="13" borderId="37" xfId="4" applyNumberFormat="1" applyFont="1" applyFill="1" applyBorder="1" applyAlignment="1" applyProtection="1">
      <alignment vertical="center"/>
    </xf>
    <xf numFmtId="166" fontId="16" fillId="13" borderId="49" xfId="4" applyNumberFormat="1" applyFont="1" applyFill="1" applyBorder="1" applyAlignment="1" applyProtection="1">
      <alignment vertical="center"/>
    </xf>
    <xf numFmtId="166" fontId="16" fillId="14" borderId="44" xfId="0" applyNumberFormat="1" applyFont="1" applyFill="1" applyBorder="1" applyAlignment="1" applyProtection="1">
      <alignment vertical="center"/>
      <protection locked="0"/>
    </xf>
    <xf numFmtId="166" fontId="16" fillId="14" borderId="32" xfId="0" applyNumberFormat="1" applyFont="1" applyFill="1" applyBorder="1" applyAlignment="1" applyProtection="1">
      <alignment vertical="center"/>
      <protection locked="0"/>
    </xf>
    <xf numFmtId="166" fontId="16" fillId="14" borderId="46" xfId="0" applyNumberFormat="1" applyFont="1" applyFill="1" applyBorder="1" applyAlignment="1" applyProtection="1">
      <alignment vertical="center"/>
      <protection locked="0"/>
    </xf>
    <xf numFmtId="166" fontId="16" fillId="14" borderId="37" xfId="0" applyNumberFormat="1" applyFont="1" applyFill="1" applyBorder="1" applyAlignment="1" applyProtection="1">
      <alignment vertical="center"/>
      <protection locked="0"/>
    </xf>
    <xf numFmtId="166" fontId="16" fillId="14" borderId="49" xfId="0" applyNumberFormat="1" applyFont="1" applyFill="1" applyBorder="1" applyAlignment="1" applyProtection="1">
      <alignment vertical="center"/>
      <protection locked="0"/>
    </xf>
    <xf numFmtId="170" fontId="16" fillId="13" borderId="44" xfId="4" applyNumberFormat="1" applyFont="1" applyFill="1" applyBorder="1" applyAlignment="1" applyProtection="1">
      <alignment vertical="center"/>
    </xf>
    <xf numFmtId="170" fontId="16" fillId="0" borderId="44" xfId="4" applyNumberFormat="1" applyFont="1" applyFill="1" applyBorder="1" applyAlignment="1" applyProtection="1">
      <alignment vertical="center"/>
    </xf>
    <xf numFmtId="166" fontId="16" fillId="0" borderId="37" xfId="0" applyNumberFormat="1" applyFont="1" applyFill="1" applyBorder="1" applyAlignment="1" applyProtection="1">
      <alignment vertical="center"/>
    </xf>
    <xf numFmtId="166" fontId="16" fillId="0" borderId="45" xfId="4" applyNumberFormat="1" applyFont="1" applyFill="1" applyBorder="1" applyAlignment="1" applyProtection="1">
      <alignment vertical="center"/>
    </xf>
    <xf numFmtId="166" fontId="16" fillId="0" borderId="38" xfId="4" applyNumberFormat="1" applyFont="1" applyFill="1" applyBorder="1" applyAlignment="1" applyProtection="1">
      <alignment vertical="center"/>
    </xf>
    <xf numFmtId="166" fontId="16" fillId="0" borderId="48" xfId="4" applyNumberFormat="1" applyFont="1" applyFill="1" applyBorder="1" applyAlignment="1" applyProtection="1">
      <alignment vertical="center"/>
    </xf>
    <xf numFmtId="166" fontId="16" fillId="0" borderId="39" xfId="4" applyNumberFormat="1" applyFont="1" applyFill="1" applyBorder="1" applyAlignment="1" applyProtection="1">
      <alignment vertical="center"/>
    </xf>
    <xf numFmtId="166" fontId="16" fillId="0" borderId="51" xfId="4" applyNumberFormat="1" applyFont="1" applyFill="1" applyBorder="1" applyAlignment="1" applyProtection="1">
      <alignment vertical="center"/>
    </xf>
    <xf numFmtId="2" fontId="16" fillId="8" borderId="24" xfId="1" applyNumberFormat="1" applyFont="1" applyFill="1" applyBorder="1" applyAlignment="1">
      <alignment horizontal="left" vertical="center"/>
    </xf>
    <xf numFmtId="2" fontId="16" fillId="8" borderId="29" xfId="0" applyNumberFormat="1" applyFont="1" applyFill="1" applyBorder="1" applyAlignment="1">
      <alignment vertical="center"/>
    </xf>
    <xf numFmtId="2" fontId="16" fillId="0" borderId="25" xfId="1" applyNumberFormat="1" applyFont="1" applyBorder="1" applyAlignment="1">
      <alignment horizontal="left" vertical="center"/>
    </xf>
    <xf numFmtId="2" fontId="16" fillId="0" borderId="0" xfId="0" applyNumberFormat="1" applyFont="1" applyBorder="1" applyAlignment="1">
      <alignment vertical="center"/>
    </xf>
    <xf numFmtId="2" fontId="16" fillId="8" borderId="25" xfId="1" applyNumberFormat="1" applyFont="1" applyFill="1" applyBorder="1" applyAlignment="1">
      <alignment horizontal="left" vertical="center"/>
    </xf>
    <xf numFmtId="2" fontId="16" fillId="8" borderId="0" xfId="0" applyNumberFormat="1" applyFont="1" applyFill="1" applyBorder="1" applyAlignment="1">
      <alignment vertical="center"/>
    </xf>
    <xf numFmtId="165" fontId="16" fillId="0" borderId="0" xfId="0" applyNumberFormat="1" applyFont="1" applyBorder="1" applyAlignment="1">
      <alignment vertical="center"/>
    </xf>
    <xf numFmtId="166" fontId="16" fillId="0" borderId="46" xfId="4" applyNumberFormat="1" applyFont="1" applyFill="1" applyBorder="1" applyAlignment="1" applyProtection="1">
      <alignment horizontal="right" vertical="center"/>
    </xf>
    <xf numFmtId="166" fontId="16" fillId="0" borderId="49" xfId="4" applyNumberFormat="1" applyFont="1" applyFill="1" applyBorder="1" applyAlignment="1" applyProtection="1">
      <alignment horizontal="right" vertical="center"/>
    </xf>
    <xf numFmtId="165" fontId="16" fillId="8" borderId="0" xfId="0" applyNumberFormat="1" applyFont="1" applyFill="1" applyBorder="1" applyAlignment="1">
      <alignment vertical="center"/>
    </xf>
    <xf numFmtId="166" fontId="16" fillId="15" borderId="46" xfId="0" applyNumberFormat="1" applyFont="1" applyFill="1" applyBorder="1" applyAlignment="1" applyProtection="1">
      <alignment horizontal="right" vertical="center"/>
      <protection locked="0"/>
    </xf>
    <xf numFmtId="166" fontId="16" fillId="15" borderId="49" xfId="0" applyNumberFormat="1" applyFont="1" applyFill="1" applyBorder="1" applyAlignment="1" applyProtection="1">
      <alignment horizontal="right" vertical="center"/>
      <protection locked="0"/>
    </xf>
    <xf numFmtId="166" fontId="16" fillId="13" borderId="46" xfId="4" applyNumberFormat="1" applyFont="1" applyFill="1" applyBorder="1" applyAlignment="1" applyProtection="1">
      <alignment horizontal="right" vertical="center"/>
    </xf>
    <xf numFmtId="166" fontId="16" fillId="13" borderId="49" xfId="4" applyNumberFormat="1" applyFont="1" applyFill="1" applyBorder="1" applyAlignment="1" applyProtection="1">
      <alignment horizontal="right" vertical="center"/>
    </xf>
    <xf numFmtId="166" fontId="16" fillId="14" borderId="46" xfId="0" applyNumberFormat="1" applyFont="1" applyFill="1" applyBorder="1" applyAlignment="1" applyProtection="1">
      <alignment horizontal="right" vertical="center"/>
      <protection locked="0"/>
    </xf>
    <xf numFmtId="166" fontId="16" fillId="14" borderId="49" xfId="0" applyNumberFormat="1" applyFont="1" applyFill="1" applyBorder="1" applyAlignment="1" applyProtection="1">
      <alignment horizontal="right" vertical="center"/>
      <protection locked="0"/>
    </xf>
    <xf numFmtId="170" fontId="16" fillId="0" borderId="44" xfId="4" applyNumberFormat="1" applyFont="1" applyFill="1" applyBorder="1" applyAlignment="1" applyProtection="1">
      <alignment horizontal="right" vertical="center"/>
    </xf>
    <xf numFmtId="165" fontId="16" fillId="0" borderId="30" xfId="0" applyNumberFormat="1" applyFont="1" applyBorder="1" applyAlignment="1">
      <alignment vertical="center"/>
    </xf>
    <xf numFmtId="166" fontId="16" fillId="0" borderId="48" xfId="4" applyNumberFormat="1" applyFont="1" applyFill="1" applyBorder="1" applyAlignment="1" applyProtection="1">
      <alignment horizontal="right" vertical="center"/>
    </xf>
    <xf numFmtId="166" fontId="16" fillId="0" borderId="51" xfId="4" applyNumberFormat="1" applyFont="1" applyFill="1" applyBorder="1" applyAlignment="1" applyProtection="1">
      <alignment horizontal="right" vertical="center"/>
    </xf>
    <xf numFmtId="165" fontId="16" fillId="8" borderId="33" xfId="0" applyNumberFormat="1" applyFont="1" applyFill="1" applyBorder="1" applyAlignment="1">
      <alignment vertical="center"/>
    </xf>
    <xf numFmtId="166" fontId="27" fillId="13" borderId="41" xfId="4" applyNumberFormat="1" applyFont="1" applyFill="1" applyBorder="1" applyAlignment="1" applyProtection="1">
      <alignment horizontal="right" vertical="center"/>
    </xf>
    <xf numFmtId="166" fontId="16" fillId="13" borderId="42" xfId="4" applyNumberFormat="1" applyFont="1" applyFill="1" applyBorder="1" applyAlignment="1" applyProtection="1">
      <alignment horizontal="right" vertical="center"/>
    </xf>
    <xf numFmtId="166" fontId="16" fillId="13" borderId="47" xfId="4" applyNumberFormat="1" applyFont="1" applyFill="1" applyBorder="1" applyAlignment="1" applyProtection="1">
      <alignment horizontal="right" vertical="center"/>
    </xf>
    <xf numFmtId="166" fontId="16" fillId="13" borderId="41" xfId="4" applyNumberFormat="1" applyFont="1" applyFill="1" applyBorder="1" applyAlignment="1" applyProtection="1">
      <alignment horizontal="right" vertical="center"/>
    </xf>
    <xf numFmtId="166" fontId="27" fillId="13" borderId="44" xfId="0" applyNumberFormat="1" applyFont="1" applyFill="1" applyBorder="1" applyAlignment="1" applyProtection="1">
      <alignment horizontal="right" vertical="center"/>
    </xf>
    <xf numFmtId="166" fontId="16" fillId="13" borderId="44" xfId="0" applyNumberFormat="1" applyFont="1" applyFill="1" applyBorder="1" applyAlignment="1" applyProtection="1">
      <alignment horizontal="right" vertical="center"/>
    </xf>
    <xf numFmtId="0" fontId="16" fillId="8" borderId="26" xfId="0" applyFont="1" applyFill="1" applyBorder="1" applyAlignment="1">
      <alignment horizontal="left" vertical="center"/>
    </xf>
    <xf numFmtId="165" fontId="16" fillId="8" borderId="35" xfId="0" applyNumberFormat="1" applyFont="1" applyFill="1" applyBorder="1" applyAlignment="1">
      <alignment vertical="center"/>
    </xf>
    <xf numFmtId="166" fontId="16" fillId="13" borderId="45" xfId="4" applyNumberFormat="1" applyFont="1" applyFill="1" applyBorder="1" applyAlignment="1" applyProtection="1">
      <alignment horizontal="right" vertical="center"/>
    </xf>
    <xf numFmtId="166" fontId="16" fillId="13" borderId="38" xfId="4" applyNumberFormat="1" applyFont="1" applyFill="1" applyBorder="1" applyAlignment="1" applyProtection="1">
      <alignment horizontal="right" vertical="center"/>
    </xf>
    <xf numFmtId="166" fontId="16" fillId="13" borderId="48" xfId="4" applyNumberFormat="1" applyFont="1" applyFill="1" applyBorder="1" applyAlignment="1" applyProtection="1">
      <alignment horizontal="right" vertical="center"/>
    </xf>
    <xf numFmtId="166" fontId="27" fillId="13" borderId="45" xfId="4" applyNumberFormat="1" applyFont="1" applyFill="1" applyBorder="1" applyAlignment="1" applyProtection="1">
      <alignment horizontal="right" vertical="center"/>
    </xf>
    <xf numFmtId="0" fontId="16" fillId="0" borderId="24" xfId="0" applyFont="1" applyBorder="1" applyAlignment="1">
      <alignment horizontal="left" vertical="center"/>
    </xf>
    <xf numFmtId="166" fontId="16" fillId="0" borderId="41" xfId="4" applyNumberFormat="1" applyFont="1" applyFill="1" applyBorder="1" applyAlignment="1" applyProtection="1">
      <alignment horizontal="right" vertical="center"/>
    </xf>
    <xf numFmtId="166" fontId="16" fillId="0" borderId="42" xfId="4" applyNumberFormat="1" applyFont="1" applyFill="1" applyBorder="1" applyAlignment="1" applyProtection="1">
      <alignment horizontal="right" vertical="center"/>
    </xf>
    <xf numFmtId="166" fontId="16" fillId="0" borderId="47" xfId="4" applyNumberFormat="1" applyFont="1" applyFill="1" applyBorder="1" applyAlignment="1" applyProtection="1">
      <alignment horizontal="right" vertical="center"/>
    </xf>
    <xf numFmtId="166" fontId="16" fillId="0" borderId="43" xfId="4" applyNumberFormat="1" applyFont="1" applyFill="1" applyBorder="1" applyAlignment="1" applyProtection="1">
      <alignment horizontal="right" vertical="center"/>
    </xf>
    <xf numFmtId="166" fontId="16" fillId="0" borderId="50" xfId="4" applyNumberFormat="1" applyFont="1" applyFill="1" applyBorder="1" applyAlignment="1" applyProtection="1">
      <alignment horizontal="right" vertical="center"/>
    </xf>
    <xf numFmtId="0" fontId="15" fillId="4" borderId="0" xfId="0" applyFont="1" applyFill="1" applyBorder="1" applyAlignment="1">
      <alignment horizontal="left" vertical="center"/>
    </xf>
    <xf numFmtId="0" fontId="15" fillId="4" borderId="0" xfId="0" applyFont="1" applyFill="1" applyBorder="1" applyAlignment="1">
      <alignment vertical="center" wrapText="1"/>
    </xf>
    <xf numFmtId="166" fontId="16" fillId="0" borderId="0" xfId="0" applyNumberFormat="1" applyFont="1" applyAlignment="1">
      <alignment horizontal="right" vertical="center"/>
    </xf>
    <xf numFmtId="0" fontId="14" fillId="4" borderId="0" xfId="0" applyFont="1" applyFill="1" applyAlignment="1">
      <alignment horizontal="right" vertical="top"/>
    </xf>
    <xf numFmtId="0" fontId="1" fillId="2" borderId="10" xfId="0" quotePrefix="1" applyFont="1" applyFill="1" applyBorder="1" applyAlignment="1" applyProtection="1">
      <alignment vertical="center"/>
    </xf>
    <xf numFmtId="0" fontId="1" fillId="2" borderId="11" xfId="0" applyFont="1" applyFill="1" applyBorder="1" applyAlignment="1" applyProtection="1">
      <alignment vertical="center"/>
    </xf>
    <xf numFmtId="0" fontId="1" fillId="2" borderId="12" xfId="0" applyFont="1" applyFill="1" applyBorder="1" applyAlignment="1" applyProtection="1">
      <alignment vertical="center"/>
    </xf>
    <xf numFmtId="0" fontId="3" fillId="0" borderId="7" xfId="0" quotePrefix="1" applyFont="1" applyBorder="1" applyAlignment="1" applyProtection="1"/>
    <xf numFmtId="0" fontId="3" fillId="0" borderId="0" xfId="0" quotePrefix="1" applyFont="1" applyBorder="1" applyAlignment="1" applyProtection="1"/>
    <xf numFmtId="0" fontId="1" fillId="0" borderId="0" xfId="0" quotePrefix="1" applyFont="1" applyBorder="1" applyAlignment="1" applyProtection="1"/>
    <xf numFmtId="0" fontId="1" fillId="3" borderId="10" xfId="0" quotePrefix="1" applyFont="1" applyFill="1" applyBorder="1" applyAlignment="1" applyProtection="1">
      <alignment vertical="center"/>
    </xf>
    <xf numFmtId="0" fontId="1" fillId="3" borderId="11" xfId="0" quotePrefix="1" applyFont="1" applyFill="1" applyBorder="1" applyAlignment="1" applyProtection="1">
      <alignment vertical="center"/>
    </xf>
    <xf numFmtId="0" fontId="1" fillId="3" borderId="12" xfId="0" quotePrefix="1" applyFont="1" applyFill="1" applyBorder="1" applyAlignment="1" applyProtection="1">
      <alignment vertical="center"/>
    </xf>
    <xf numFmtId="0" fontId="3" fillId="0" borderId="0" xfId="0" quotePrefix="1" applyFont="1" applyFill="1" applyBorder="1" applyAlignment="1" applyProtection="1"/>
    <xf numFmtId="0" fontId="1" fillId="0" borderId="14" xfId="0" quotePrefix="1" applyFont="1" applyFill="1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3" fillId="0" borderId="1" xfId="0" applyFont="1" applyBorder="1" applyAlignment="1" applyProtection="1"/>
    <xf numFmtId="0" fontId="1" fillId="0" borderId="7" xfId="0" applyFont="1" applyFill="1" applyBorder="1" applyAlignment="1" applyProtection="1"/>
    <xf numFmtId="0" fontId="1" fillId="0" borderId="5" xfId="0" applyFont="1" applyFill="1" applyBorder="1" applyAlignment="1" applyProtection="1">
      <alignment vertical="top"/>
    </xf>
    <xf numFmtId="165" fontId="7" fillId="0" borderId="0" xfId="0" quotePrefix="1" applyNumberFormat="1" applyFont="1" applyFill="1" applyBorder="1" applyAlignment="1" applyProtection="1"/>
    <xf numFmtId="165" fontId="7" fillId="0" borderId="7" xfId="0" quotePrefix="1" applyNumberFormat="1" applyFont="1" applyBorder="1" applyAlignment="1" applyProtection="1"/>
    <xf numFmtId="0" fontId="3" fillId="0" borderId="1" xfId="0" applyFont="1" applyFill="1" applyBorder="1" applyAlignment="1" applyProtection="1"/>
    <xf numFmtId="0" fontId="3" fillId="0" borderId="0" xfId="0" applyFont="1" applyFill="1" applyBorder="1" applyAlignment="1" applyProtection="1"/>
    <xf numFmtId="0" fontId="2" fillId="0" borderId="7" xfId="0" quotePrefix="1" applyFont="1" applyFill="1" applyBorder="1" applyAlignment="1" applyProtection="1">
      <alignment vertical="center" wrapText="1"/>
    </xf>
    <xf numFmtId="0" fontId="2" fillId="0" borderId="13" xfId="0" quotePrefix="1" applyFont="1" applyFill="1" applyBorder="1" applyAlignment="1" applyProtection="1">
      <alignment vertical="center" wrapText="1"/>
    </xf>
    <xf numFmtId="0" fontId="2" fillId="0" borderId="5" xfId="0" quotePrefix="1" applyFont="1" applyFill="1" applyBorder="1" applyAlignment="1" applyProtection="1">
      <alignment vertical="center" wrapText="1"/>
    </xf>
    <xf numFmtId="0" fontId="2" fillId="0" borderId="6" xfId="0" quotePrefix="1" applyFont="1" applyFill="1" applyBorder="1" applyAlignment="1" applyProtection="1">
      <alignment vertical="center" wrapText="1"/>
    </xf>
    <xf numFmtId="0" fontId="7" fillId="0" borderId="0" xfId="0" quotePrefix="1" applyFont="1" applyBorder="1" applyAlignment="1" applyProtection="1"/>
    <xf numFmtId="0" fontId="5" fillId="0" borderId="7" xfId="0" quotePrefix="1" applyFont="1" applyBorder="1" applyAlignment="1" applyProtection="1"/>
    <xf numFmtId="0" fontId="5" fillId="0" borderId="13" xfId="0" quotePrefix="1" applyFont="1" applyBorder="1" applyAlignment="1" applyProtection="1"/>
    <xf numFmtId="0" fontId="22" fillId="4" borderId="0" xfId="0" applyFont="1" applyFill="1" applyBorder="1" applyAlignment="1">
      <alignment vertical="top" wrapText="1"/>
    </xf>
    <xf numFmtId="0" fontId="23" fillId="4" borderId="0" xfId="0" applyFont="1" applyFill="1" applyBorder="1" applyAlignment="1">
      <alignment vertical="top"/>
    </xf>
    <xf numFmtId="0" fontId="22" fillId="4" borderId="0" xfId="0" applyFont="1" applyFill="1" applyBorder="1" applyAlignment="1">
      <alignment vertical="top"/>
    </xf>
    <xf numFmtId="0" fontId="23" fillId="4" borderId="0" xfId="0" applyFont="1" applyFill="1" applyAlignment="1">
      <alignment vertical="top" wrapText="1"/>
    </xf>
    <xf numFmtId="0" fontId="23" fillId="4" borderId="0" xfId="0" applyFont="1" applyFill="1" applyAlignment="1">
      <alignment horizontal="center" vertical="top"/>
    </xf>
    <xf numFmtId="0" fontId="14" fillId="4" borderId="0" xfId="0" applyFont="1" applyFill="1" applyBorder="1" applyAlignment="1">
      <alignment vertical="top"/>
    </xf>
    <xf numFmtId="0" fontId="14" fillId="4" borderId="0" xfId="0" applyFont="1" applyFill="1" applyBorder="1" applyAlignment="1">
      <alignment horizontal="right"/>
    </xf>
    <xf numFmtId="0" fontId="14" fillId="4" borderId="30" xfId="0" applyFont="1" applyFill="1" applyBorder="1" applyAlignment="1">
      <alignment horizontal="right" vertical="top"/>
    </xf>
    <xf numFmtId="0" fontId="30" fillId="4" borderId="0" xfId="0" applyFont="1" applyFill="1" applyBorder="1" applyAlignment="1">
      <alignment horizontal="center" vertical="top"/>
    </xf>
    <xf numFmtId="0" fontId="28" fillId="0" borderId="0" xfId="0" applyFont="1" applyAlignment="1">
      <alignment vertical="center"/>
    </xf>
    <xf numFmtId="0" fontId="14" fillId="4" borderId="0" xfId="0" applyFont="1" applyFill="1" applyAlignment="1">
      <alignment vertical="top"/>
    </xf>
    <xf numFmtId="0" fontId="1" fillId="2" borderId="11" xfId="0" quotePrefix="1" applyFont="1" applyFill="1" applyBorder="1" applyAlignment="1" applyProtection="1">
      <alignment vertical="center"/>
    </xf>
    <xf numFmtId="0" fontId="0" fillId="0" borderId="0" xfId="0" applyFont="1" applyBorder="1" applyProtection="1"/>
    <xf numFmtId="0" fontId="18" fillId="0" borderId="0" xfId="0" applyFont="1" applyBorder="1" applyAlignment="1" applyProtection="1">
      <alignment horizontal="center" vertical="top" wrapText="1"/>
    </xf>
    <xf numFmtId="0" fontId="0" fillId="0" borderId="0" xfId="0" applyFont="1" applyBorder="1" applyAlignment="1" applyProtection="1"/>
    <xf numFmtId="14" fontId="0" fillId="0" borderId="0" xfId="0" applyNumberFormat="1" applyFont="1" applyBorder="1" applyAlignment="1" applyProtection="1"/>
    <xf numFmtId="0" fontId="31" fillId="0" borderId="7" xfId="0" applyFont="1" applyFill="1" applyBorder="1" applyAlignment="1" applyProtection="1">
      <alignment horizontal="center" vertical="center"/>
    </xf>
    <xf numFmtId="166" fontId="3" fillId="2" borderId="4" xfId="2" quotePrefix="1" applyNumberFormat="1" applyFont="1" applyFill="1" applyBorder="1" applyAlignment="1" applyProtection="1">
      <alignment horizontal="center"/>
    </xf>
    <xf numFmtId="166" fontId="3" fillId="2" borderId="0" xfId="2" quotePrefix="1" applyNumberFormat="1" applyFont="1" applyFill="1" applyBorder="1" applyAlignment="1" applyProtection="1">
      <alignment horizontal="center"/>
    </xf>
    <xf numFmtId="166" fontId="3" fillId="2" borderId="0" xfId="0" quotePrefix="1" applyNumberFormat="1" applyFont="1" applyFill="1" applyBorder="1" applyAlignment="1" applyProtection="1">
      <alignment horizontal="center"/>
    </xf>
    <xf numFmtId="166" fontId="3" fillId="2" borderId="4" xfId="0" quotePrefix="1" applyNumberFormat="1" applyFont="1" applyFill="1" applyBorder="1" applyAlignment="1" applyProtection="1">
      <alignment horizontal="center"/>
    </xf>
    <xf numFmtId="166" fontId="3" fillId="2" borderId="8" xfId="0" quotePrefix="1" applyNumberFormat="1" applyFont="1" applyFill="1" applyBorder="1" applyAlignment="1" applyProtection="1">
      <alignment horizontal="center"/>
    </xf>
    <xf numFmtId="166" fontId="3" fillId="2" borderId="2" xfId="0" quotePrefix="1" applyNumberFormat="1" applyFont="1" applyFill="1" applyBorder="1" applyAlignment="1" applyProtection="1">
      <alignment horizontal="center"/>
    </xf>
    <xf numFmtId="0" fontId="3" fillId="0" borderId="5" xfId="0" applyFont="1" applyFill="1" applyBorder="1" applyAlignment="1" applyProtection="1">
      <alignment horizontal="center" vertical="top"/>
    </xf>
    <xf numFmtId="166" fontId="16" fillId="14" borderId="52" xfId="0" applyNumberFormat="1" applyFont="1" applyFill="1" applyBorder="1" applyAlignment="1" applyProtection="1">
      <alignment horizontal="right" vertical="center"/>
      <protection locked="0"/>
    </xf>
    <xf numFmtId="166" fontId="16" fillId="14" borderId="36" xfId="0" applyNumberFormat="1" applyFont="1" applyFill="1" applyBorder="1" applyAlignment="1" applyProtection="1">
      <alignment horizontal="right" vertical="center"/>
      <protection locked="0"/>
    </xf>
    <xf numFmtId="166" fontId="16" fillId="14" borderId="53" xfId="0" applyNumberFormat="1" applyFont="1" applyFill="1" applyBorder="1" applyAlignment="1" applyProtection="1">
      <alignment horizontal="right" vertical="center"/>
      <protection locked="0"/>
    </xf>
    <xf numFmtId="0" fontId="16" fillId="8" borderId="24" xfId="0" applyFont="1" applyFill="1" applyBorder="1" applyAlignment="1">
      <alignment horizontal="left" vertical="center"/>
    </xf>
    <xf numFmtId="49" fontId="16" fillId="13" borderId="33" xfId="0" applyNumberFormat="1" applyFont="1" applyFill="1" applyBorder="1" applyAlignment="1">
      <alignment vertical="center"/>
    </xf>
    <xf numFmtId="0" fontId="16" fillId="8" borderId="35" xfId="0" applyFont="1" applyFill="1" applyBorder="1" applyAlignment="1">
      <alignment vertical="center"/>
    </xf>
    <xf numFmtId="49" fontId="16" fillId="15" borderId="45" xfId="3" quotePrefix="1" applyNumberFormat="1" applyFont="1" applyFill="1" applyBorder="1" applyAlignment="1" applyProtection="1">
      <alignment horizontal="center" vertical="center"/>
      <protection locked="0"/>
    </xf>
    <xf numFmtId="49" fontId="16" fillId="15" borderId="38" xfId="3" quotePrefix="1" applyNumberFormat="1" applyFont="1" applyFill="1" applyBorder="1" applyAlignment="1" applyProtection="1">
      <alignment horizontal="center" vertical="center"/>
      <protection locked="0"/>
    </xf>
    <xf numFmtId="49" fontId="16" fillId="15" borderId="39" xfId="3" quotePrefix="1" applyNumberFormat="1" applyFont="1" applyFill="1" applyBorder="1" applyAlignment="1" applyProtection="1">
      <alignment horizontal="center" vertical="center"/>
      <protection locked="0"/>
    </xf>
  </cellXfs>
  <cellStyles count="5">
    <cellStyle name="Check Cell" xfId="4" builtinId="23"/>
    <cellStyle name="Comma" xfId="1" builtinId="3"/>
    <cellStyle name="Currency" xfId="2" builtinId="4"/>
    <cellStyle name="Normal" xfId="0" builtinId="0"/>
    <cellStyle name="Normal 2" xfId="3"/>
  </cellStyles>
  <dxfs count="24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protection locked="1" hidden="0"/>
    </dxf>
    <dxf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top" textRotation="0" wrapText="1" indent="0" justifyLastLine="0" shrinkToFit="0" readingOrder="0"/>
      <protection locked="1" hidden="0"/>
    </dxf>
  </dxfs>
  <tableStyles count="1" defaultTableStyle="TableStyleMedium2" defaultPivotStyle="PivotStyleLight16">
    <tableStyle name="Invisible" pivot="0" table="0" count="0"/>
  </tableStyles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38100</xdr:rowOff>
    </xdr:from>
    <xdr:to>
      <xdr:col>2</xdr:col>
      <xdr:colOff>174625</xdr:colOff>
      <xdr:row>1</xdr:row>
      <xdr:rowOff>264612</xdr:rowOff>
    </xdr:to>
    <xdr:pic>
      <xdr:nvPicPr>
        <xdr:cNvPr id="2" name="Picture 1" descr="United States Department of Labor, Veterans' Employment and Training Service log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38100"/>
          <a:ext cx="1230313" cy="5598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ebekah Haydin" refreshedDate="44348.344646296297" createdVersion="6" refreshedVersion="6" minRefreshableVersion="3" recordCount="14">
  <cacheSource type="worksheet">
    <worksheetSource ref="A1:CA197" sheet="Data_A"/>
  </cacheSource>
  <cacheFields count="79">
    <cacheField name="State" numFmtId="0">
      <sharedItems containsString="0" containsBlank="1" containsNumber="1" containsInteger="1" minValue="0" maxValue="0" count="2">
        <n v="0"/>
        <m/>
      </sharedItems>
    </cacheField>
    <cacheField name="FY_Q" numFmtId="14">
      <sharedItems containsDate="1" containsBlank="1" containsMixedTypes="1" minDate="2019-12-31T00:00:00" maxDate="2023-10-01T00:00:00" count="17">
        <s v=""/>
        <m/>
        <d v="2020-09-30T00:00:00" u="1"/>
        <d v="2020-03-31T00:00:00" u="1"/>
        <d v="2021-09-30T00:00:00" u="1"/>
        <d v="2021-03-31T00:00:00" u="1"/>
        <d v="2022-09-30T00:00:00" u="1"/>
        <d v="2022-03-31T00:00:00" u="1"/>
        <d v="2023-09-30T00:00:00" u="1"/>
        <d v="2019-12-31T00:00:00" u="1"/>
        <d v="2020-12-31T00:00:00" u="1"/>
        <d v="2021-12-31T00:00:00" u="1"/>
        <d v="2022-12-31T00:00:00" u="1"/>
        <d v="2020-06-30T00:00:00" u="1"/>
        <d v="2021-06-30T00:00:00" u="1"/>
        <d v="2022-06-30T00:00:00" u="1"/>
        <d v="2023-06-30T00:00:00" u="1"/>
      </sharedItems>
    </cacheField>
    <cacheField name="Grant Number" numFmtId="0">
      <sharedItems containsString="0" containsBlank="1" containsNumber="1" containsInteger="1" minValue="0" maxValue="0"/>
    </cacheField>
    <cacheField name="Date Prepared" numFmtId="14">
      <sharedItems containsNonDate="0" containsDate="1" containsString="0" containsBlank="1" minDate="1899-12-30T00:00:00" maxDate="1899-12-31T00:00:00"/>
    </cacheField>
    <cacheField name="Final Report" numFmtId="0">
      <sharedItems containsString="0" containsBlank="1" containsNumber="1" containsInteger="1" minValue="0" maxValue="0"/>
    </cacheField>
    <cacheField name="DVOP Total Funds" numFmtId="0">
      <sharedItems containsString="0" containsBlank="1" containsNumber="1" containsInteger="1" minValue="0" maxValue="0"/>
    </cacheField>
    <cacheField name="Consolidated Total Funds" numFmtId="0">
      <sharedItems containsString="0" containsBlank="1" containsNumber="1" containsInteger="1" minValue="0" maxValue="0"/>
    </cacheField>
    <cacheField name="LVER Total Funds" numFmtId="0">
      <sharedItems containsString="0" containsBlank="1" containsNumber="1" containsInteger="1" minValue="0" maxValue="0"/>
    </cacheField>
    <cacheField name="Incentive Award Total Funds" numFmtId="0">
      <sharedItems containsString="0" containsBlank="1" containsNumber="1" containsInteger="1" minValue="0" maxValue="0"/>
    </cacheField>
    <cacheField name="Total Approved Funds" numFmtId="0">
      <sharedItems containsString="0" containsBlank="1" containsNumber="1" containsInteger="1" minValue="0" maxValue="0"/>
    </cacheField>
    <cacheField name="DVOP BPP (Previous)" numFmtId="0">
      <sharedItems containsString="0" containsBlank="1" containsNumber="1" containsInteger="1" minValue="0" maxValue="0"/>
    </cacheField>
    <cacheField name="DVOP BPP (This Qtr)" numFmtId="0">
      <sharedItems containsString="0" containsBlank="1" containsNumber="1" containsInteger="1" minValue="0" maxValue="0"/>
    </cacheField>
    <cacheField name="DVOP BPP (YTD)" numFmtId="0">
      <sharedItems containsString="0" containsBlank="1" containsNumber="1" containsInteger="1" minValue="0" maxValue="0"/>
    </cacheField>
    <cacheField name="DVOP PS (Previous)" numFmtId="0">
      <sharedItems containsString="0" containsBlank="1" containsNumber="1" containsInteger="1" minValue="0" maxValue="0"/>
    </cacheField>
    <cacheField name="DVOP PS (This Qtr)" numFmtId="0">
      <sharedItems containsString="0" containsBlank="1" containsNumber="1" containsInteger="1" minValue="0" maxValue="0"/>
    </cacheField>
    <cacheField name="DVOP PS (YTD)" numFmtId="0">
      <sharedItems containsString="0" containsBlank="1" containsNumber="1" containsInteger="1" minValue="0" maxValue="0"/>
    </cacheField>
    <cacheField name="DVOP PB (Previous)" numFmtId="0">
      <sharedItems containsString="0" containsBlank="1" containsNumber="1" containsInteger="1" minValue="0" maxValue="0"/>
    </cacheField>
    <cacheField name="DVOP PB (This Qtr)" numFmtId="0">
      <sharedItems containsString="0" containsBlank="1" containsNumber="1" containsInteger="1" minValue="0" maxValue="0"/>
    </cacheField>
    <cacheField name="DVOP PB (YTD)" numFmtId="0">
      <sharedItems containsString="0" containsBlank="1" containsNumber="1" containsInteger="1" minValue="0" maxValue="0"/>
    </cacheField>
    <cacheField name="Total DVOP Outlays (Previous)" numFmtId="0">
      <sharedItems containsString="0" containsBlank="1" containsNumber="1" containsInteger="1" minValue="0" maxValue="0"/>
    </cacheField>
    <cacheField name="Total DVOP Outlays (This Qtr)" numFmtId="0">
      <sharedItems containsString="0" containsBlank="1" containsNumber="1" containsInteger="1" minValue="0" maxValue="0"/>
    </cacheField>
    <cacheField name="Total DVOP Outlays (YTD)" numFmtId="0">
      <sharedItems containsString="0" containsBlank="1" containsNumber="1" containsInteger="1" minValue="0" maxValue="0"/>
    </cacheField>
    <cacheField name="DVOP Unliquidated Obs (Previous)" numFmtId="0">
      <sharedItems containsString="0" containsBlank="1" containsNumber="1" containsInteger="1" minValue="0" maxValue="0"/>
    </cacheField>
    <cacheField name="DVOP Unliquidated Obs (This Qtr)" numFmtId="0">
      <sharedItems containsString="0" containsBlank="1" containsNumber="1" containsInteger="1" minValue="0" maxValue="0"/>
    </cacheField>
    <cacheField name="DVOP Unliquidated Obs (YTD)" numFmtId="0">
      <sharedItems containsString="0" containsBlank="1" containsNumber="1" containsInteger="1" minValue="0" maxValue="0"/>
    </cacheField>
    <cacheField name="Total DVOP Outlays &amp; Obs (Previous)" numFmtId="0">
      <sharedItems containsString="0" containsBlank="1" containsNumber="1" containsInteger="1" minValue="0" maxValue="0"/>
    </cacheField>
    <cacheField name="Total DVOP Outlays &amp; Obs (This Qtr)" numFmtId="0">
      <sharedItems containsString="0" containsBlank="1" containsNumber="1" containsInteger="1" minValue="0" maxValue="0"/>
    </cacheField>
    <cacheField name="Total DVOP Outlays &amp; Obs (YTD)" numFmtId="0">
      <sharedItems containsString="0" containsBlank="1" containsNumber="1" containsInteger="1" minValue="0" maxValue="0"/>
    </cacheField>
    <cacheField name="Cons BPP (Previous)" numFmtId="0">
      <sharedItems containsString="0" containsBlank="1" containsNumber="1" containsInteger="1" minValue="0" maxValue="0"/>
    </cacheField>
    <cacheField name="Cons BPP (This Qtr)" numFmtId="0">
      <sharedItems containsString="0" containsBlank="1" containsNumber="1" containsInteger="1" minValue="0" maxValue="0"/>
    </cacheField>
    <cacheField name="Cons BPP (YTD)" numFmtId="0">
      <sharedItems containsString="0" containsBlank="1" containsNumber="1" containsInteger="1" minValue="0" maxValue="0"/>
    </cacheField>
    <cacheField name="Cons PS (Previous)" numFmtId="0">
      <sharedItems containsString="0" containsBlank="1" containsNumber="1" containsInteger="1" minValue="0" maxValue="0"/>
    </cacheField>
    <cacheField name="Cons PS (This Qtr)" numFmtId="0">
      <sharedItems containsString="0" containsBlank="1" containsNumber="1" containsInteger="1" minValue="0" maxValue="0"/>
    </cacheField>
    <cacheField name="Cons PS (YTD)" numFmtId="0">
      <sharedItems containsString="0" containsBlank="1" containsNumber="1" containsInteger="1" minValue="0" maxValue="0"/>
    </cacheField>
    <cacheField name="Cons PB (Previous)" numFmtId="0">
      <sharedItems containsString="0" containsBlank="1" containsNumber="1" containsInteger="1" minValue="0" maxValue="0"/>
    </cacheField>
    <cacheField name="Cons PB (This Qtr)" numFmtId="0">
      <sharedItems containsString="0" containsBlank="1" containsNumber="1" containsInteger="1" minValue="0" maxValue="0"/>
    </cacheField>
    <cacheField name="Cons PB (YTD)" numFmtId="0">
      <sharedItems containsString="0" containsBlank="1" containsNumber="1" containsInteger="1" minValue="0" maxValue="0"/>
    </cacheField>
    <cacheField name="Total Cons Outlays (Previous)" numFmtId="0">
      <sharedItems containsString="0" containsBlank="1" containsNumber="1" containsInteger="1" minValue="0" maxValue="0"/>
    </cacheField>
    <cacheField name="Total Cons Outlays (This Qtr)" numFmtId="0">
      <sharedItems containsString="0" containsBlank="1" containsNumber="1" containsInteger="1" minValue="0" maxValue="0"/>
    </cacheField>
    <cacheField name="Total Cons Outlays (YTD)" numFmtId="0">
      <sharedItems containsString="0" containsBlank="1" containsNumber="1" containsInteger="1" minValue="0" maxValue="0"/>
    </cacheField>
    <cacheField name="Cons Unliquidated Obs (Previous)" numFmtId="0">
      <sharedItems containsString="0" containsBlank="1" containsNumber="1" containsInteger="1" minValue="0" maxValue="0"/>
    </cacheField>
    <cacheField name="Cons Unliquidated Obs (This Qtr)" numFmtId="0">
      <sharedItems containsString="0" containsBlank="1" containsNumber="1" containsInteger="1" minValue="0" maxValue="0"/>
    </cacheField>
    <cacheField name="Cons Unliquidated Obs (YTD)" numFmtId="0">
      <sharedItems containsString="0" containsBlank="1" containsNumber="1" containsInteger="1" minValue="0" maxValue="0"/>
    </cacheField>
    <cacheField name="Total Cons Outlays &amp; Obs (Previous)" numFmtId="0">
      <sharedItems containsString="0" containsBlank="1" containsNumber="1" containsInteger="1" minValue="0" maxValue="0"/>
    </cacheField>
    <cacheField name="Total Cons Outlays &amp; Obs (This Qtr)" numFmtId="0">
      <sharedItems containsString="0" containsBlank="1" containsNumber="1" containsInteger="1" minValue="0" maxValue="0"/>
    </cacheField>
    <cacheField name="Total Cons Outlays &amp; Obs (YTD)" numFmtId="0">
      <sharedItems containsString="0" containsBlank="1" containsNumber="1" containsInteger="1" minValue="0" maxValue="0"/>
    </cacheField>
    <cacheField name="LVER BPP (Previous)" numFmtId="0">
      <sharedItems containsString="0" containsBlank="1" containsNumber="1" containsInteger="1" minValue="0" maxValue="0"/>
    </cacheField>
    <cacheField name="LVER BPP (This Qtr)" numFmtId="0">
      <sharedItems containsString="0" containsBlank="1" containsNumber="1" containsInteger="1" minValue="0" maxValue="0"/>
    </cacheField>
    <cacheField name="LVER BPP (YTD)" numFmtId="0">
      <sharedItems containsString="0" containsBlank="1" containsNumber="1" containsInteger="1" minValue="0" maxValue="0"/>
    </cacheField>
    <cacheField name="LVER PS (Previous)" numFmtId="0">
      <sharedItems containsString="0" containsBlank="1" containsNumber="1" containsInteger="1" minValue="0" maxValue="0"/>
    </cacheField>
    <cacheField name="LVER PS (This Qtr)" numFmtId="0">
      <sharedItems containsString="0" containsBlank="1" containsNumber="1" containsInteger="1" minValue="0" maxValue="0"/>
    </cacheField>
    <cacheField name="LVER PS (YTD)" numFmtId="0">
      <sharedItems containsString="0" containsBlank="1" containsNumber="1" containsInteger="1" minValue="0" maxValue="0"/>
    </cacheField>
    <cacheField name="LVER PB (Previous)" numFmtId="0">
      <sharedItems containsString="0" containsBlank="1" containsNumber="1" containsInteger="1" minValue="0" maxValue="0"/>
    </cacheField>
    <cacheField name="LVER PB (This Qtr)" numFmtId="0">
      <sharedItems containsString="0" containsBlank="1" containsNumber="1" containsInteger="1" minValue="0" maxValue="0"/>
    </cacheField>
    <cacheField name="LVER PB (YTD)" numFmtId="0">
      <sharedItems containsString="0" containsBlank="1" containsNumber="1" containsInteger="1" minValue="0" maxValue="0"/>
    </cacheField>
    <cacheField name="Total LVER Outlays (Previous)" numFmtId="0">
      <sharedItems containsString="0" containsBlank="1" containsNumber="1" containsInteger="1" minValue="0" maxValue="0"/>
    </cacheField>
    <cacheField name="Total LVER Outlays (This Qtr)" numFmtId="0">
      <sharedItems containsString="0" containsBlank="1" containsNumber="1" containsInteger="1" minValue="0" maxValue="0"/>
    </cacheField>
    <cacheField name="Total LVER Outlays (YTD)" numFmtId="0">
      <sharedItems containsString="0" containsBlank="1" containsNumber="1" containsInteger="1" minValue="0" maxValue="0"/>
    </cacheField>
    <cacheField name="LVER Unliquidated Obs (Previous)" numFmtId="0">
      <sharedItems containsString="0" containsBlank="1" containsNumber="1" containsInteger="1" minValue="0" maxValue="0"/>
    </cacheField>
    <cacheField name="LVER Unliquidated Obs (This Qtr)" numFmtId="0">
      <sharedItems containsString="0" containsBlank="1" containsNumber="1" containsInteger="1" minValue="0" maxValue="0"/>
    </cacheField>
    <cacheField name="LVER Unliquidated Obs (YTD)" numFmtId="0">
      <sharedItems containsString="0" containsBlank="1" containsNumber="1" containsInteger="1" minValue="0" maxValue="0"/>
    </cacheField>
    <cacheField name="Total LVER Outlays &amp; Obs (Previous)" numFmtId="0">
      <sharedItems containsString="0" containsBlank="1" containsNumber="1" containsInteger="1" minValue="0" maxValue="0"/>
    </cacheField>
    <cacheField name="Total LVER Outlays &amp; Obs (This Qtr)" numFmtId="0">
      <sharedItems containsString="0" containsBlank="1" containsNumber="1" containsInteger="1" minValue="0" maxValue="0"/>
    </cacheField>
    <cacheField name="Total LVER Outlays &amp; Obs (YTD)" numFmtId="0">
      <sharedItems containsString="0" containsBlank="1" containsNumber="1" containsInteger="1" minValue="0" maxValue="0"/>
    </cacheField>
    <cacheField name="Total Incentive Outlays (Previous)" numFmtId="0">
      <sharedItems containsString="0" containsBlank="1" containsNumber="1" containsInteger="1" minValue="0" maxValue="0"/>
    </cacheField>
    <cacheField name="Total Incentive Outlays (This Qtr)" numFmtId="0">
      <sharedItems containsString="0" containsBlank="1" containsNumber="1" containsInteger="1" minValue="0" maxValue="0"/>
    </cacheField>
    <cacheField name="Total Incentive Outlays (YTD)" numFmtId="0">
      <sharedItems containsString="0" containsBlank="1" containsNumber="1" containsInteger="1" minValue="0" maxValue="0"/>
    </cacheField>
    <cacheField name="Incentive Unliquidated Obs (Previous)" numFmtId="0">
      <sharedItems containsString="0" containsBlank="1" containsNumber="1" containsInteger="1" minValue="0" maxValue="0"/>
    </cacheField>
    <cacheField name="Incentive Unliquidated Obs (This Qtr)" numFmtId="0">
      <sharedItems containsString="0" containsBlank="1" containsNumber="1" containsInteger="1" minValue="0" maxValue="0"/>
    </cacheField>
    <cacheField name="Incentive Unliquidated Obs (YTD)" numFmtId="0">
      <sharedItems containsString="0" containsBlank="1" containsNumber="1" containsInteger="1" minValue="0" maxValue="0"/>
    </cacheField>
    <cacheField name="Total Incentive Outlays &amp; Obs (Previous)" numFmtId="0">
      <sharedItems containsString="0" containsBlank="1" containsNumber="1" containsInteger="1" minValue="0" maxValue="0"/>
    </cacheField>
    <cacheField name="Total Incentive Outlays &amp; Obs (This Qtr)" numFmtId="0">
      <sharedItems containsString="0" containsBlank="1" containsNumber="1" containsInteger="1" minValue="0" maxValue="0"/>
    </cacheField>
    <cacheField name="Total Incentive Outlays &amp; Obs (YTD)" numFmtId="0">
      <sharedItems containsString="0" containsBlank="1" containsNumber="1" containsInteger="1" minValue="0" maxValue="0"/>
    </cacheField>
    <cacheField name="Total DVOP Balance Remaining" numFmtId="0">
      <sharedItems containsString="0" containsBlank="1" containsNumber="1" containsInteger="1" minValue="0" maxValue="0"/>
    </cacheField>
    <cacheField name="Total Cons Balance Remaining" numFmtId="0">
      <sharedItems containsString="0" containsBlank="1" containsNumber="1" containsInteger="1" minValue="0" maxValue="0"/>
    </cacheField>
    <cacheField name="Total LVER Balance Remaining" numFmtId="0">
      <sharedItems containsString="0" containsBlank="1" containsNumber="1" containsInteger="1" minValue="0" maxValue="0"/>
    </cacheField>
    <cacheField name="Total Incentive Balance Remaining" numFmtId="0">
      <sharedItems containsString="0" containsBlank="1" containsNumber="1" containsInteger="1" minValue="0" maxValue="0"/>
    </cacheField>
    <cacheField name="Total Balance Remaining" numFmtId="0">
      <sharedItems containsString="0" containsBlank="1" containsNumber="1" containsInteger="1" minValue="0" maxValue="0"/>
    </cacheField>
    <cacheField name="Code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"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D4383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D43921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SD44012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0"/>
    <n v="0"/>
    <d v="1899-12-30T00:00: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s v="VETS-402A"/>
  </r>
  <r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6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X6" firstHeaderRow="0" firstDataRow="1" firstDataCol="1"/>
  <pivotFields count="79">
    <pivotField axis="axisRow" showAll="0" defaultSubtotal="0">
      <items count="2">
        <item x="1"/>
        <item x="0"/>
      </items>
    </pivotField>
    <pivotField axis="axisRow" showAll="0">
      <items count="18">
        <item x="1"/>
        <item m="1" x="9"/>
        <item m="1" x="3"/>
        <item m="1" x="13"/>
        <item m="1" x="2"/>
        <item m="1" x="10"/>
        <item m="1" x="5"/>
        <item m="1" x="14"/>
        <item m="1" x="4"/>
        <item m="1" x="11"/>
        <item m="1" x="7"/>
        <item m="1" x="15"/>
        <item m="1" x="6"/>
        <item m="1" x="12"/>
        <item m="1" x="16"/>
        <item m="1" x="8"/>
        <item x="0"/>
        <item t="default"/>
      </items>
    </pivotField>
    <pivotField dataField="1" showAll="0"/>
    <pivotField dataField="1"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0"/>
    <field x="1"/>
  </rowFields>
  <rowItems count="5">
    <i>
      <x/>
    </i>
    <i r="1">
      <x/>
    </i>
    <i>
      <x v="1"/>
    </i>
    <i r="1">
      <x v="16"/>
    </i>
    <i t="grand">
      <x/>
    </i>
  </rowItems>
  <colFields count="1">
    <field x="-2"/>
  </colFields>
  <colItems count="7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  <i i="23">
      <x v="23"/>
    </i>
    <i i="24">
      <x v="24"/>
    </i>
    <i i="25">
      <x v="25"/>
    </i>
    <i i="26">
      <x v="26"/>
    </i>
    <i i="27">
      <x v="27"/>
    </i>
    <i i="28">
      <x v="28"/>
    </i>
    <i i="29">
      <x v="29"/>
    </i>
    <i i="30">
      <x v="30"/>
    </i>
    <i i="31">
      <x v="31"/>
    </i>
    <i i="32">
      <x v="32"/>
    </i>
    <i i="33">
      <x v="33"/>
    </i>
    <i i="34">
      <x v="34"/>
    </i>
    <i i="35">
      <x v="35"/>
    </i>
    <i i="36">
      <x v="36"/>
    </i>
    <i i="37">
      <x v="37"/>
    </i>
    <i i="38">
      <x v="38"/>
    </i>
    <i i="39">
      <x v="39"/>
    </i>
    <i i="40">
      <x v="40"/>
    </i>
    <i i="41">
      <x v="41"/>
    </i>
    <i i="42">
      <x v="42"/>
    </i>
    <i i="43">
      <x v="43"/>
    </i>
    <i i="44">
      <x v="44"/>
    </i>
    <i i="45">
      <x v="45"/>
    </i>
    <i i="46">
      <x v="46"/>
    </i>
    <i i="47">
      <x v="47"/>
    </i>
    <i i="48">
      <x v="48"/>
    </i>
    <i i="49">
      <x v="49"/>
    </i>
    <i i="50">
      <x v="50"/>
    </i>
    <i i="51">
      <x v="51"/>
    </i>
    <i i="52">
      <x v="52"/>
    </i>
    <i i="53">
      <x v="53"/>
    </i>
    <i i="54">
      <x v="54"/>
    </i>
    <i i="55">
      <x v="55"/>
    </i>
    <i i="56">
      <x v="56"/>
    </i>
    <i i="57">
      <x v="57"/>
    </i>
    <i i="58">
      <x v="58"/>
    </i>
    <i i="59">
      <x v="59"/>
    </i>
    <i i="60">
      <x v="60"/>
    </i>
    <i i="61">
      <x v="61"/>
    </i>
    <i i="62">
      <x v="62"/>
    </i>
    <i i="63">
      <x v="63"/>
    </i>
    <i i="64">
      <x v="64"/>
    </i>
    <i i="65">
      <x v="65"/>
    </i>
    <i i="66">
      <x v="66"/>
    </i>
    <i i="67">
      <x v="67"/>
    </i>
    <i i="68">
      <x v="68"/>
    </i>
    <i i="69">
      <x v="69"/>
    </i>
    <i i="70">
      <x v="70"/>
    </i>
    <i i="71">
      <x v="71"/>
    </i>
    <i i="72">
      <x v="72"/>
    </i>
    <i i="73">
      <x v="73"/>
    </i>
    <i i="74">
      <x v="74"/>
    </i>
  </colItems>
  <dataFields count="75">
    <dataField name="Max of Grant Number" fld="2" subtotal="max" baseField="0" baseItem="2"/>
    <dataField name="Max of Date Prepared" fld="3" subtotal="max" baseField="2" baseItem="0" numFmtId="14"/>
    <dataField name="Sum of DVOP Total Funds" fld="5" baseField="0" baseItem="0"/>
    <dataField name="Sum of Consolidated Total Funds" fld="6" baseField="0" baseItem="0"/>
    <dataField name="Sum of LVER Total Funds" fld="7" baseField="0" baseItem="0"/>
    <dataField name="Sum of Incentive Award Total Funds" fld="8" baseField="0" baseItem="0"/>
    <dataField name="Sum of Total Approved Funds" fld="9" baseField="0" baseItem="0"/>
    <dataField name="Sum of DVOP BPP (Previous)" fld="10" baseField="0" baseItem="0"/>
    <dataField name="Sum of DVOP BPP (This Qtr)" fld="11" baseField="0" baseItem="0"/>
    <dataField name="Sum of DVOP BPP (YTD)" fld="12" baseField="0" baseItem="0"/>
    <dataField name="Sum of DVOP PS (Previous)" fld="13" baseField="0" baseItem="0"/>
    <dataField name="Sum of DVOP PS (This Qtr)" fld="14" baseField="0" baseItem="0"/>
    <dataField name="Sum of DVOP PS (YTD)" fld="15" baseField="0" baseItem="0"/>
    <dataField name="Sum of DVOP PB (Previous)" fld="16" baseField="0" baseItem="0"/>
    <dataField name="Sum of DVOP PB (This Qtr)" fld="17" baseField="0" baseItem="0"/>
    <dataField name="Sum of DVOP PB (YTD)" fld="18" baseField="0" baseItem="0"/>
    <dataField name="Sum of Total DVOP Outlays (Previous)" fld="19" baseField="0" baseItem="0"/>
    <dataField name="Sum of Total DVOP Outlays (This Qtr)" fld="20" baseField="0" baseItem="0"/>
    <dataField name="Sum of Total DVOP Outlays (YTD)" fld="21" baseField="0" baseItem="0"/>
    <dataField name="Sum of DVOP Unliquidated Obs (Previous)" fld="22" baseField="0" baseItem="0"/>
    <dataField name="Sum of DVOP Unliquidated Obs (This Qtr)" fld="23" baseField="0" baseItem="0"/>
    <dataField name="Sum of DVOP Unliquidated Obs (YTD)" fld="24" baseField="0" baseItem="0"/>
    <dataField name="Sum of Total DVOP Outlays &amp; Obs (Previous)" fld="25" baseField="0" baseItem="0"/>
    <dataField name="Sum of Total DVOP Outlays &amp; Obs (This Qtr)" fld="26" baseField="0" baseItem="0"/>
    <dataField name="Sum of Total DVOP Outlays &amp; Obs (YTD)" fld="27" baseField="0" baseItem="0"/>
    <dataField name="Sum of Cons Unliquidated Obs (This Qtr)" fld="41" baseField="0" baseItem="0"/>
    <dataField name="Sum of Cons BPP (This Qtr)" fld="29" baseField="0" baseItem="0"/>
    <dataField name="Sum of Incentive Unliquidated Obs (This Qtr)" fld="68" baseField="0" baseItem="0"/>
    <dataField name="Sum of Total Incentive Outlays (This Qtr)" fld="65" baseField="0" baseItem="0"/>
    <dataField name="Sum of Cons BPP (Previous)" fld="28" baseField="0" baseItem="0"/>
    <dataField name="Sum of Cons BPP (YTD)" fld="30" baseField="0" baseItem="0"/>
    <dataField name="Sum of Cons PS (Previous)" fld="31" baseField="0" baseItem="0"/>
    <dataField name="Sum of Cons PS (This Qtr)" fld="32" baseField="0" baseItem="0"/>
    <dataField name="Sum of Cons PS (YTD)" fld="33" baseField="0" baseItem="0"/>
    <dataField name="Sum of LVER BPP (This Qtr)" fld="47" baseField="0" baseItem="0"/>
    <dataField name="Sum of Total LVER Outlays (This Qtr)" fld="56" baseField="0" baseItem="0"/>
    <dataField name="Sum of Cons PB (Previous)" fld="34" baseField="0" baseItem="0"/>
    <dataField name="Sum of Cons PB (This Qtr)" fld="35" baseField="0" baseItem="0"/>
    <dataField name="Sum of Total Incentive Outlays &amp; Obs (Previous)" fld="70" baseField="0" baseItem="0"/>
    <dataField name="Sum of Cons PB (YTD)" fld="36" baseField="0" baseItem="0"/>
    <dataField name="Sum of Total Cons Outlays (Previous)" fld="37" baseField="0" baseItem="0"/>
    <dataField name="Sum of Total Cons Outlays (This Qtr)" fld="38" baseField="0" baseItem="0"/>
    <dataField name="Sum of Total Cons Outlays (YTD)" fld="39" baseField="0" baseItem="0"/>
    <dataField name="Sum of Cons Unliquidated Obs (Previous)" fld="40" baseField="0" baseItem="0"/>
    <dataField name="Sum of Total Cons Outlays &amp; Obs (Previous)" fld="43" baseField="0" baseItem="0"/>
    <dataField name="Sum of Cons Unliquidated Obs (YTD)" fld="42" baseField="0" baseItem="0"/>
    <dataField name="Sum of Total Incentive Outlays &amp; Obs (This Qtr)" fld="71" baseField="0" baseItem="0"/>
    <dataField name="Sum of Total Cons Outlays &amp; Obs (This Qtr)" fld="44" baseField="0" baseItem="0"/>
    <dataField name="Sum of Total Cons Outlays &amp; Obs (YTD)" fld="45" baseField="0" baseItem="0"/>
    <dataField name="Sum of LVER BPP (Previous)" fld="46" baseField="0" baseItem="0"/>
    <dataField name="Sum of LVER BPP (YTD)" fld="48" baseField="0" baseItem="0"/>
    <dataField name="Sum of LVER PS (Previous)" fld="49" baseField="0" baseItem="0"/>
    <dataField name="Sum of LVER PS (This Qtr)" fld="50" baseField="0" baseItem="0"/>
    <dataField name="Sum of LVER PS (YTD)" fld="51" baseField="0" baseItem="0"/>
    <dataField name="Sum of LVER PB (Previous)" fld="52" baseField="0" baseItem="0"/>
    <dataField name="Sum of LVER PB (This Qtr)" fld="53" baseField="0" baseItem="0"/>
    <dataField name="Sum of LVER PB (YTD)" fld="54" baseField="0" baseItem="0"/>
    <dataField name="Sum of Total LVER Outlays (Previous)" fld="55" baseField="0" baseItem="0"/>
    <dataField name="Sum of Total LVER Outlays (YTD)" fld="57" baseField="0" baseItem="0"/>
    <dataField name="Sum of LVER Unliquidated Obs (Previous)" fld="58" baseField="0" baseItem="0"/>
    <dataField name="Sum of LVER Unliquidated Obs (This Qtr)" fld="59" baseField="0" baseItem="0"/>
    <dataField name="Sum of LVER Unliquidated Obs (YTD)" fld="60" baseField="0" baseItem="0"/>
    <dataField name="Sum of Total LVER Outlays &amp; Obs (Previous)" fld="61" baseField="0" baseItem="0"/>
    <dataField name="Sum of Total LVER Outlays &amp; Obs (This Qtr)" fld="62" baseField="0" baseItem="0"/>
    <dataField name="Sum of Total LVER Outlays &amp; Obs (YTD)" fld="63" baseField="0" baseItem="0"/>
    <dataField name="Sum of Total Incentive Outlays (Previous)" fld="64" baseField="0" baseItem="0"/>
    <dataField name="Sum of Total Incentive Outlays (YTD)" fld="66" baseField="0" baseItem="0"/>
    <dataField name="Sum of Incentive Unliquidated Obs (Previous)" fld="67" baseField="0" baseItem="0"/>
    <dataField name="Sum of Incentive Unliquidated Obs (YTD)" fld="69" baseField="0" baseItem="0"/>
    <dataField name="Sum of Total Incentive Outlays &amp; Obs (YTD)" fld="72" baseField="0" baseItem="0"/>
    <dataField name="Sum of Total DVOP Balance Remaining" fld="73" baseField="0" baseItem="0"/>
    <dataField name="Sum of Total Cons Balance Remaining" fld="74" baseField="0" baseItem="0"/>
    <dataField name="Sum of Total LVER Balance Remaining" fld="75" baseField="0" baseItem="0"/>
    <dataField name="Sum of Total Incentive Balance Remaining" fld="76" baseField="0" baseItem="0"/>
    <dataField name="Sum of Total Balance Remaining" fld="7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1" displayName="Table1" ref="A1:N79" totalsRowShown="0" headerRowDxfId="23" dataDxfId="22">
  <tableColumns count="14">
    <tableColumn id="1" name="Item No." dataDxfId="21">
      <calculatedColumnFormula>'402A Input'!B6</calculatedColumnFormula>
    </tableColumn>
    <tableColumn id="2" name="Item Name" dataDxfId="20">
      <calculatedColumnFormula>'402A Input'!C6</calculatedColumnFormula>
    </tableColumn>
    <tableColumn id="3" name="Year 1 Quarter 1" dataDxfId="19">
      <calculatedColumnFormula>'402A Input'!D6</calculatedColumnFormula>
    </tableColumn>
    <tableColumn id="4" name="Year 1 Quarter 2" dataDxfId="18">
      <calculatedColumnFormula>'402A Input'!E6</calculatedColumnFormula>
    </tableColumn>
    <tableColumn id="5" name="Year 1 Quarter 3" dataDxfId="17">
      <calculatedColumnFormula>'402A Input'!F6</calculatedColumnFormula>
    </tableColumn>
    <tableColumn id="6" name="Year 1 Quarter 4" dataDxfId="16">
      <calculatedColumnFormula>'402A Input'!G6</calculatedColumnFormula>
    </tableColumn>
    <tableColumn id="7" name="Year 2 Quarter 1" dataDxfId="15">
      <calculatedColumnFormula>'402A Input'!H6</calculatedColumnFormula>
    </tableColumn>
    <tableColumn id="8" name="Year 2 Quarter 2" dataDxfId="14">
      <calculatedColumnFormula>'402A Input'!I6</calculatedColumnFormula>
    </tableColumn>
    <tableColumn id="9" name="Year 2 Quarter 3" dataDxfId="13">
      <calculatedColumnFormula>'402A Input'!J6</calculatedColumnFormula>
    </tableColumn>
    <tableColumn id="10" name="Year 2 Quarter 4" dataDxfId="12">
      <calculatedColumnFormula>'402A Input'!K6</calculatedColumnFormula>
    </tableColumn>
    <tableColumn id="11" name="Year 3 Quarter 1" dataDxfId="11">
      <calculatedColumnFormula>'402A Input'!L6</calculatedColumnFormula>
    </tableColumn>
    <tableColumn id="12" name="Year 3 Quarter 2" dataDxfId="10">
      <calculatedColumnFormula>'402A Input'!M6</calculatedColumnFormula>
    </tableColumn>
    <tableColumn id="13" name="Year 3 Quarter 3" dataDxfId="9">
      <calculatedColumnFormula>'402A Input'!N6</calculatedColumnFormula>
    </tableColumn>
    <tableColumn id="14" name="Year 3 Quarter 4" dataDxfId="8">
      <calculatedColumnFormula>'402A Input'!O6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Y120"/>
  <sheetViews>
    <sheetView showGridLines="0" tabSelected="1"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C4" sqref="C4"/>
    </sheetView>
  </sheetViews>
  <sheetFormatPr defaultColWidth="31" defaultRowHeight="15.6" x14ac:dyDescent="0.3"/>
  <cols>
    <col min="1" max="1" width="0.77734375" style="137" customWidth="1"/>
    <col min="2" max="2" width="11" style="155" customWidth="1"/>
    <col min="3" max="3" width="54.44140625" style="168" customWidth="1"/>
    <col min="4" max="7" width="15" style="156" customWidth="1"/>
    <col min="8" max="11" width="15" style="157" customWidth="1"/>
    <col min="12" max="15" width="15" style="158" customWidth="1"/>
    <col min="16" max="20" width="31" style="137"/>
    <col min="21" max="16384" width="31" style="138"/>
  </cols>
  <sheetData>
    <row r="1" spans="1:77" s="136" customFormat="1" ht="3.75" customHeight="1" x14ac:dyDescent="0.3">
      <c r="C1" s="166"/>
    </row>
    <row r="2" spans="1:77" s="160" customFormat="1" ht="21" customHeight="1" x14ac:dyDescent="0.3">
      <c r="A2" s="159"/>
      <c r="B2" s="397" t="s">
        <v>483</v>
      </c>
      <c r="C2" s="396"/>
      <c r="D2" s="399" t="s">
        <v>484</v>
      </c>
      <c r="E2" s="399"/>
      <c r="F2" s="399"/>
      <c r="G2" s="399"/>
      <c r="H2" s="400" t="s">
        <v>485</v>
      </c>
      <c r="I2" s="399"/>
      <c r="J2" s="399"/>
      <c r="K2" s="399"/>
      <c r="L2" s="399"/>
      <c r="M2" s="406"/>
      <c r="N2" s="406"/>
      <c r="O2" s="406"/>
      <c r="P2" s="159"/>
      <c r="Q2" s="159"/>
      <c r="R2" s="159"/>
      <c r="S2" s="159"/>
      <c r="T2" s="159"/>
    </row>
    <row r="3" spans="1:77" s="160" customFormat="1" ht="33" customHeight="1" thickBot="1" x14ac:dyDescent="0.35">
      <c r="A3" s="159"/>
      <c r="B3" s="398" t="s">
        <v>497</v>
      </c>
      <c r="C3" s="396"/>
      <c r="D3" s="397"/>
      <c r="E3" s="397"/>
      <c r="F3" s="397"/>
      <c r="G3" s="397"/>
      <c r="H3" s="404" t="s">
        <v>498</v>
      </c>
      <c r="I3" s="397"/>
      <c r="J3" s="397"/>
      <c r="K3" s="397"/>
      <c r="L3" s="397"/>
      <c r="M3" s="401"/>
      <c r="N3" s="401"/>
      <c r="O3" s="402" t="s">
        <v>487</v>
      </c>
      <c r="P3" s="159"/>
      <c r="Q3" s="159"/>
      <c r="R3" s="159"/>
      <c r="S3" s="159"/>
      <c r="T3" s="159"/>
    </row>
    <row r="4" spans="1:77" s="135" customFormat="1" ht="26.1" customHeight="1" thickBot="1" x14ac:dyDescent="0.35">
      <c r="A4" s="136"/>
      <c r="B4" s="200" t="e">
        <f>VALUE(RIGHT($C$4,2))</f>
        <v>#VALUE!</v>
      </c>
      <c r="C4" s="201"/>
      <c r="D4" s="202" t="s">
        <v>477</v>
      </c>
      <c r="E4" s="203"/>
      <c r="F4" s="203"/>
      <c r="G4" s="203"/>
      <c r="H4" s="204"/>
      <c r="I4" s="205"/>
      <c r="J4" s="205"/>
      <c r="K4" s="205"/>
      <c r="L4" s="205"/>
      <c r="M4" s="205"/>
      <c r="N4" s="205"/>
      <c r="O4" s="403" t="s">
        <v>486</v>
      </c>
      <c r="P4" s="136"/>
      <c r="Q4" s="136"/>
      <c r="R4" s="136"/>
      <c r="S4" s="136"/>
      <c r="T4" s="136"/>
    </row>
    <row r="5" spans="1:77" s="140" customFormat="1" ht="31.8" thickBot="1" x14ac:dyDescent="0.35">
      <c r="A5" s="139"/>
      <c r="B5" s="206" t="s">
        <v>41</v>
      </c>
      <c r="C5" s="207" t="s">
        <v>42</v>
      </c>
      <c r="D5" s="208" t="s">
        <v>199</v>
      </c>
      <c r="E5" s="209" t="s">
        <v>201</v>
      </c>
      <c r="F5" s="209" t="s">
        <v>202</v>
      </c>
      <c r="G5" s="210" t="s">
        <v>200</v>
      </c>
      <c r="H5" s="211" t="s">
        <v>203</v>
      </c>
      <c r="I5" s="212" t="s">
        <v>204</v>
      </c>
      <c r="J5" s="212" t="s">
        <v>205</v>
      </c>
      <c r="K5" s="213" t="s">
        <v>206</v>
      </c>
      <c r="L5" s="214" t="s">
        <v>207</v>
      </c>
      <c r="M5" s="212" t="s">
        <v>208</v>
      </c>
      <c r="N5" s="212" t="s">
        <v>209</v>
      </c>
      <c r="O5" s="215" t="s">
        <v>210</v>
      </c>
      <c r="P5" s="139"/>
      <c r="Q5" s="139"/>
      <c r="R5" s="139"/>
      <c r="S5" s="139"/>
      <c r="T5" s="139"/>
    </row>
    <row r="6" spans="1:77" ht="16.2" thickBot="1" x14ac:dyDescent="0.35">
      <c r="B6" s="423" t="s">
        <v>43</v>
      </c>
      <c r="C6" s="424" t="s">
        <v>478</v>
      </c>
      <c r="D6" s="217">
        <f>IF(ISERROR(Lists!P20),,(Lists!P20))</f>
        <v>0</v>
      </c>
      <c r="E6" s="218">
        <f>$D$6</f>
        <v>0</v>
      </c>
      <c r="F6" s="218">
        <f t="shared" ref="F6:O6" si="0">$D$6</f>
        <v>0</v>
      </c>
      <c r="G6" s="219">
        <f t="shared" si="0"/>
        <v>0</v>
      </c>
      <c r="H6" s="217">
        <f t="shared" si="0"/>
        <v>0</v>
      </c>
      <c r="I6" s="218">
        <f t="shared" si="0"/>
        <v>0</v>
      </c>
      <c r="J6" s="218">
        <f t="shared" si="0"/>
        <v>0</v>
      </c>
      <c r="K6" s="219">
        <f t="shared" si="0"/>
        <v>0</v>
      </c>
      <c r="L6" s="217">
        <f t="shared" si="0"/>
        <v>0</v>
      </c>
      <c r="M6" s="218">
        <f t="shared" si="0"/>
        <v>0</v>
      </c>
      <c r="N6" s="218">
        <f t="shared" si="0"/>
        <v>0</v>
      </c>
      <c r="O6" s="219">
        <f t="shared" si="0"/>
        <v>0</v>
      </c>
    </row>
    <row r="7" spans="1:77" ht="16.8" thickTop="1" thickBot="1" x14ac:dyDescent="0.35">
      <c r="B7" s="220" t="s">
        <v>45</v>
      </c>
      <c r="C7" s="221" t="s">
        <v>479</v>
      </c>
      <c r="D7" s="222" t="str">
        <f>IF(ISERROR(VLOOKUP(Lists!$N$19,Lists!$Q$19:$AD$26,3)),"",VLOOKUP(Lists!$N$19,Lists!$Q$19:$AD$26,3))</f>
        <v/>
      </c>
      <c r="E7" s="222" t="str">
        <f>IF(ISERROR(VLOOKUP(Lists!$N$19,Lists!$Q$19:$AD$26,4)),"",VLOOKUP(Lists!$N$19,Lists!$Q$19:$AD$26,4))</f>
        <v/>
      </c>
      <c r="F7" s="222" t="str">
        <f>IF(ISERROR(VLOOKUP(Lists!$N$19,Lists!$Q$19:$AD$26,5)),"",VLOOKUP(Lists!$N$19,Lists!$Q$19:$AD$26,5))</f>
        <v/>
      </c>
      <c r="G7" s="223" t="str">
        <f>IF(ISERROR(VLOOKUP(Lists!$N$19,Lists!$Q$19:$AD$26,6)),"",VLOOKUP(Lists!$N$19,Lists!$Q$19:$AD$26,6))</f>
        <v/>
      </c>
      <c r="H7" s="222" t="str">
        <f>IF(ISERROR(VLOOKUP(Lists!$N$19,Lists!$Q$19:$AD$26,7)),"",VLOOKUP(Lists!$N$19,Lists!$Q$19:$AD$26,7))</f>
        <v/>
      </c>
      <c r="I7" s="222" t="str">
        <f>IF(ISERROR(VLOOKUP(Lists!$N$19,Lists!$Q$19:$AD$26,8)),"",VLOOKUP(Lists!$N$19,Lists!$Q$19:$AD$26,8))</f>
        <v/>
      </c>
      <c r="J7" s="222" t="str">
        <f>IF(ISERROR(VLOOKUP(Lists!$N$19,Lists!$Q$19:$AD$26,9)),"",VLOOKUP(Lists!$N$19,Lists!$Q$19:$AD$26,9))</f>
        <v/>
      </c>
      <c r="K7" s="223" t="str">
        <f>IF(ISERROR(VLOOKUP(Lists!$N$19,Lists!$Q$19:$AD$26,10)),"",VLOOKUP(Lists!$N$19,Lists!$Q$19:$AD$26,10))</f>
        <v/>
      </c>
      <c r="L7" s="222" t="str">
        <f>IF(ISERROR(VLOOKUP(Lists!$N$19,Lists!$Q$19:$AD$26,11)),"",VLOOKUP(Lists!$N$19,Lists!$Q$19:$AD$26,11))</f>
        <v/>
      </c>
      <c r="M7" s="222" t="str">
        <f>IF(ISERROR(VLOOKUP(Lists!$N$19,Lists!$Q$19:$AD$26,11)),"",VLOOKUP(Lists!$N$19,Lists!$Q$19:$AD$26,11))</f>
        <v/>
      </c>
      <c r="N7" s="222" t="str">
        <f>IF(ISERROR(VLOOKUP(Lists!$N$19,Lists!$Q$19:$AD$26,13)),"",VLOOKUP(Lists!$N$19,Lists!$Q$19:$AD$26,13))</f>
        <v/>
      </c>
      <c r="O7" s="223" t="str">
        <f>IF(ISERROR(VLOOKUP(Lists!$N$19,Lists!$Q$19:$AD$26,14)),"",VLOOKUP(Lists!$N$19,Lists!$Q$19:$AD$26,14))</f>
        <v/>
      </c>
    </row>
    <row r="8" spans="1:77" s="140" customFormat="1" ht="16.8" thickTop="1" thickBot="1" x14ac:dyDescent="0.35">
      <c r="A8" s="139"/>
      <c r="B8" s="216" t="s">
        <v>46</v>
      </c>
      <c r="C8" s="224" t="s">
        <v>480</v>
      </c>
      <c r="D8" s="225">
        <f>$C$4</f>
        <v>0</v>
      </c>
      <c r="E8" s="226">
        <f>$D$8</f>
        <v>0</v>
      </c>
      <c r="F8" s="226">
        <f t="shared" ref="F8:O8" si="1">$D$8</f>
        <v>0</v>
      </c>
      <c r="G8" s="227">
        <f t="shared" si="1"/>
        <v>0</v>
      </c>
      <c r="H8" s="225">
        <f t="shared" si="1"/>
        <v>0</v>
      </c>
      <c r="I8" s="226">
        <f t="shared" si="1"/>
        <v>0</v>
      </c>
      <c r="J8" s="226">
        <f t="shared" si="1"/>
        <v>0</v>
      </c>
      <c r="K8" s="227">
        <f t="shared" si="1"/>
        <v>0</v>
      </c>
      <c r="L8" s="225">
        <f t="shared" si="1"/>
        <v>0</v>
      </c>
      <c r="M8" s="226">
        <f t="shared" si="1"/>
        <v>0</v>
      </c>
      <c r="N8" s="226">
        <f t="shared" si="1"/>
        <v>0</v>
      </c>
      <c r="O8" s="227">
        <f t="shared" si="1"/>
        <v>0</v>
      </c>
      <c r="P8" s="139"/>
      <c r="Q8" s="139"/>
      <c r="R8" s="139"/>
      <c r="S8" s="139"/>
      <c r="T8" s="139"/>
    </row>
    <row r="9" spans="1:77" s="142" customFormat="1" ht="16.8" thickTop="1" thickBot="1" x14ac:dyDescent="0.35">
      <c r="A9" s="141"/>
      <c r="B9" s="228" t="s">
        <v>48</v>
      </c>
      <c r="C9" s="229" t="s">
        <v>49</v>
      </c>
      <c r="D9" s="230"/>
      <c r="E9" s="231"/>
      <c r="F9" s="231"/>
      <c r="G9" s="232"/>
      <c r="H9" s="230"/>
      <c r="I9" s="231"/>
      <c r="J9" s="231"/>
      <c r="K9" s="232"/>
      <c r="L9" s="230"/>
      <c r="M9" s="231"/>
      <c r="N9" s="231"/>
      <c r="O9" s="232"/>
      <c r="P9" s="141"/>
      <c r="Q9" s="141"/>
      <c r="R9" s="141"/>
      <c r="S9" s="141"/>
      <c r="T9" s="141"/>
    </row>
    <row r="10" spans="1:77" s="140" customFormat="1" ht="16.8" thickTop="1" thickBot="1" x14ac:dyDescent="0.35">
      <c r="A10" s="139"/>
      <c r="B10" s="352" t="s">
        <v>50</v>
      </c>
      <c r="C10" s="425" t="s">
        <v>481</v>
      </c>
      <c r="D10" s="426"/>
      <c r="E10" s="427"/>
      <c r="F10" s="427"/>
      <c r="G10" s="428"/>
      <c r="H10" s="426"/>
      <c r="I10" s="427"/>
      <c r="J10" s="427"/>
      <c r="K10" s="428"/>
      <c r="L10" s="426"/>
      <c r="M10" s="427"/>
      <c r="N10" s="427"/>
      <c r="O10" s="428"/>
      <c r="P10" s="139"/>
      <c r="Q10" s="139"/>
      <c r="R10" s="139"/>
      <c r="S10" s="139"/>
      <c r="T10" s="139"/>
    </row>
    <row r="11" spans="1:77" ht="16.2" thickBot="1" x14ac:dyDescent="0.35">
      <c r="B11" s="220" t="s">
        <v>52</v>
      </c>
      <c r="C11" s="221" t="s">
        <v>53</v>
      </c>
      <c r="D11" s="420"/>
      <c r="E11" s="421"/>
      <c r="F11" s="421"/>
      <c r="G11" s="422"/>
      <c r="H11" s="420"/>
      <c r="I11" s="421"/>
      <c r="J11" s="421"/>
      <c r="K11" s="422"/>
      <c r="L11" s="420">
        <v>0</v>
      </c>
      <c r="M11" s="421">
        <v>0</v>
      </c>
      <c r="N11" s="421">
        <v>0</v>
      </c>
      <c r="O11" s="422">
        <v>0</v>
      </c>
      <c r="P11" s="143"/>
      <c r="Q11" s="143"/>
      <c r="R11" s="143"/>
      <c r="S11" s="143"/>
      <c r="T11" s="143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44"/>
      <c r="AJ11" s="144"/>
      <c r="AK11" s="144"/>
      <c r="AL11" s="144"/>
      <c r="AM11" s="144"/>
      <c r="AN11" s="144"/>
      <c r="AO11" s="144"/>
      <c r="AP11" s="144"/>
      <c r="AQ11" s="144"/>
      <c r="AR11" s="144"/>
      <c r="AS11" s="144"/>
      <c r="AT11" s="144"/>
      <c r="AU11" s="144"/>
      <c r="AV11" s="144"/>
      <c r="AW11" s="144"/>
      <c r="AX11" s="144"/>
      <c r="AY11" s="144"/>
      <c r="AZ11" s="144"/>
      <c r="BA11" s="144"/>
      <c r="BB11" s="144"/>
      <c r="BC11" s="144"/>
      <c r="BD11" s="144"/>
      <c r="BE11" s="144"/>
      <c r="BF11" s="144"/>
      <c r="BG11" s="144"/>
      <c r="BH11" s="144"/>
      <c r="BI11" s="144"/>
      <c r="BJ11" s="144"/>
      <c r="BK11" s="144"/>
      <c r="BL11" s="144"/>
      <c r="BM11" s="144"/>
      <c r="BN11" s="144"/>
      <c r="BO11" s="144"/>
      <c r="BP11" s="144"/>
      <c r="BQ11" s="144"/>
      <c r="BR11" s="144"/>
      <c r="BS11" s="144"/>
      <c r="BT11" s="144"/>
      <c r="BU11" s="144"/>
      <c r="BV11" s="144"/>
      <c r="BW11" s="144"/>
      <c r="BX11" s="144"/>
      <c r="BY11" s="144"/>
    </row>
    <row r="12" spans="1:77" ht="16.8" thickTop="1" thickBot="1" x14ac:dyDescent="0.35">
      <c r="B12" s="216" t="s">
        <v>54</v>
      </c>
      <c r="C12" s="233" t="s">
        <v>55</v>
      </c>
      <c r="D12" s="237"/>
      <c r="E12" s="238"/>
      <c r="F12" s="238"/>
      <c r="G12" s="239"/>
      <c r="H12" s="237"/>
      <c r="I12" s="238"/>
      <c r="J12" s="238"/>
      <c r="K12" s="239"/>
      <c r="L12" s="237">
        <v>0</v>
      </c>
      <c r="M12" s="238">
        <v>0</v>
      </c>
      <c r="N12" s="238">
        <v>0</v>
      </c>
      <c r="O12" s="239">
        <v>0</v>
      </c>
      <c r="P12" s="143"/>
      <c r="Q12" s="143"/>
      <c r="R12" s="143"/>
      <c r="S12" s="143"/>
      <c r="T12" s="143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</row>
    <row r="13" spans="1:77" ht="16.8" thickTop="1" thickBot="1" x14ac:dyDescent="0.35">
      <c r="B13" s="220" t="s">
        <v>56</v>
      </c>
      <c r="C13" s="221" t="s">
        <v>57</v>
      </c>
      <c r="D13" s="234"/>
      <c r="E13" s="235"/>
      <c r="F13" s="235"/>
      <c r="G13" s="236"/>
      <c r="H13" s="234"/>
      <c r="I13" s="235"/>
      <c r="J13" s="235"/>
      <c r="K13" s="236"/>
      <c r="L13" s="234">
        <v>0</v>
      </c>
      <c r="M13" s="235">
        <v>0</v>
      </c>
      <c r="N13" s="235">
        <v>0</v>
      </c>
      <c r="O13" s="236">
        <v>0</v>
      </c>
      <c r="P13" s="143"/>
      <c r="Q13" s="143"/>
      <c r="R13" s="143"/>
      <c r="S13" s="143"/>
      <c r="T13" s="143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  <c r="AG13" s="144"/>
      <c r="AH13" s="144"/>
      <c r="AI13" s="144"/>
      <c r="AJ13" s="144"/>
      <c r="AK13" s="144"/>
      <c r="AL13" s="144"/>
      <c r="AM13" s="144"/>
      <c r="AN13" s="144"/>
      <c r="AO13" s="144"/>
      <c r="AP13" s="144"/>
      <c r="AQ13" s="144"/>
      <c r="AR13" s="144"/>
      <c r="AS13" s="144"/>
      <c r="AT13" s="144"/>
      <c r="AU13" s="144"/>
      <c r="AV13" s="144"/>
      <c r="AW13" s="144"/>
      <c r="AX13" s="144"/>
      <c r="AY13" s="144"/>
      <c r="AZ13" s="144"/>
      <c r="BA13" s="144"/>
      <c r="BB13" s="144"/>
      <c r="BC13" s="144"/>
      <c r="BD13" s="144"/>
      <c r="BE13" s="144"/>
      <c r="BF13" s="144"/>
      <c r="BG13" s="144"/>
      <c r="BH13" s="144"/>
      <c r="BI13" s="144"/>
      <c r="BJ13" s="144"/>
      <c r="BK13" s="144"/>
      <c r="BL13" s="144"/>
      <c r="BM13" s="144"/>
      <c r="BN13" s="144"/>
      <c r="BO13" s="144"/>
      <c r="BP13" s="144"/>
      <c r="BQ13" s="144"/>
      <c r="BR13" s="144"/>
      <c r="BS13" s="144"/>
      <c r="BT13" s="144"/>
      <c r="BU13" s="144"/>
      <c r="BV13" s="144"/>
      <c r="BW13" s="144"/>
      <c r="BX13" s="144"/>
      <c r="BY13" s="144"/>
    </row>
    <row r="14" spans="1:77" ht="16.8" thickTop="1" thickBot="1" x14ac:dyDescent="0.35">
      <c r="B14" s="216" t="s">
        <v>58</v>
      </c>
      <c r="C14" s="233" t="s">
        <v>59</v>
      </c>
      <c r="D14" s="237"/>
      <c r="E14" s="238"/>
      <c r="F14" s="238"/>
      <c r="G14" s="239"/>
      <c r="H14" s="240">
        <f>$G$14</f>
        <v>0</v>
      </c>
      <c r="I14" s="241">
        <f t="shared" ref="I14:O14" si="2">$G$14</f>
        <v>0</v>
      </c>
      <c r="J14" s="242">
        <f t="shared" si="2"/>
        <v>0</v>
      </c>
      <c r="K14" s="243">
        <f t="shared" si="2"/>
        <v>0</v>
      </c>
      <c r="L14" s="244">
        <f t="shared" si="2"/>
        <v>0</v>
      </c>
      <c r="M14" s="242">
        <f t="shared" si="2"/>
        <v>0</v>
      </c>
      <c r="N14" s="242">
        <f t="shared" si="2"/>
        <v>0</v>
      </c>
      <c r="O14" s="243">
        <f t="shared" si="2"/>
        <v>0</v>
      </c>
      <c r="P14" s="143"/>
      <c r="Q14" s="143"/>
      <c r="R14" s="143"/>
      <c r="S14" s="143"/>
      <c r="T14" s="143"/>
      <c r="U14" s="144"/>
      <c r="V14" s="144"/>
      <c r="W14" s="144"/>
      <c r="X14" s="144"/>
      <c r="Y14" s="144"/>
      <c r="Z14" s="144"/>
      <c r="AA14" s="144"/>
      <c r="AB14" s="144"/>
      <c r="AC14" s="144"/>
      <c r="AD14" s="144"/>
      <c r="AE14" s="144"/>
      <c r="AF14" s="144"/>
      <c r="AG14" s="144"/>
      <c r="AH14" s="144"/>
      <c r="AI14" s="144"/>
      <c r="AJ14" s="144"/>
      <c r="AK14" s="144"/>
      <c r="AL14" s="144"/>
      <c r="AM14" s="144"/>
      <c r="AN14" s="144"/>
      <c r="AO14" s="144"/>
      <c r="AP14" s="144"/>
      <c r="AQ14" s="144"/>
      <c r="AR14" s="144"/>
      <c r="AS14" s="144"/>
      <c r="AT14" s="144"/>
      <c r="AU14" s="144"/>
      <c r="AV14" s="144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44"/>
    </row>
    <row r="15" spans="1:77" ht="16.8" thickTop="1" thickBot="1" x14ac:dyDescent="0.35">
      <c r="B15" s="245" t="s">
        <v>60</v>
      </c>
      <c r="C15" s="246" t="s">
        <v>61</v>
      </c>
      <c r="D15" s="247">
        <f t="shared" ref="D15:O15" si="3">IF(ROUND((SUM(D11:D14)),0)&lt;0.1,0,ROUND((SUM(D11:D14)),0))</f>
        <v>0</v>
      </c>
      <c r="E15" s="247">
        <f t="shared" si="3"/>
        <v>0</v>
      </c>
      <c r="F15" s="247">
        <f t="shared" si="3"/>
        <v>0</v>
      </c>
      <c r="G15" s="248">
        <f t="shared" si="3"/>
        <v>0</v>
      </c>
      <c r="H15" s="247">
        <f t="shared" si="3"/>
        <v>0</v>
      </c>
      <c r="I15" s="247">
        <f t="shared" si="3"/>
        <v>0</v>
      </c>
      <c r="J15" s="247">
        <f t="shared" si="3"/>
        <v>0</v>
      </c>
      <c r="K15" s="248">
        <f t="shared" si="3"/>
        <v>0</v>
      </c>
      <c r="L15" s="247">
        <f t="shared" si="3"/>
        <v>0</v>
      </c>
      <c r="M15" s="247">
        <f t="shared" si="3"/>
        <v>0</v>
      </c>
      <c r="N15" s="247">
        <f t="shared" si="3"/>
        <v>0</v>
      </c>
      <c r="O15" s="248">
        <f t="shared" si="3"/>
        <v>0</v>
      </c>
      <c r="P15" s="143"/>
      <c r="Q15" s="145"/>
      <c r="R15" s="145"/>
      <c r="S15" s="145"/>
      <c r="T15" s="143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4"/>
      <c r="AO15" s="144"/>
      <c r="AP15" s="144"/>
      <c r="AQ15" s="144"/>
      <c r="AR15" s="144"/>
      <c r="AS15" s="144"/>
      <c r="AT15" s="144"/>
      <c r="AU15" s="144"/>
      <c r="AV15" s="144"/>
      <c r="AW15" s="144"/>
      <c r="AX15" s="144"/>
      <c r="AY15" s="144"/>
      <c r="AZ15" s="144"/>
      <c r="BA15" s="144"/>
      <c r="BB15" s="144"/>
      <c r="BC15" s="144"/>
      <c r="BD15" s="144"/>
      <c r="BE15" s="144"/>
      <c r="BF15" s="144"/>
      <c r="BG15" s="144"/>
      <c r="BH15" s="144"/>
      <c r="BI15" s="144"/>
      <c r="BJ15" s="144"/>
      <c r="BK15" s="144"/>
      <c r="BL15" s="144"/>
      <c r="BM15" s="144"/>
      <c r="BN15" s="144"/>
      <c r="BO15" s="144"/>
      <c r="BP15" s="144"/>
      <c r="BQ15" s="144"/>
      <c r="BR15" s="144"/>
      <c r="BS15" s="144"/>
      <c r="BT15" s="144"/>
      <c r="BU15" s="144"/>
      <c r="BV15" s="144"/>
      <c r="BW15" s="144"/>
      <c r="BX15" s="144"/>
      <c r="BY15" s="144"/>
    </row>
    <row r="16" spans="1:77" s="147" customFormat="1" ht="16.2" thickBot="1" x14ac:dyDescent="0.35">
      <c r="A16" s="146"/>
      <c r="B16" s="249" t="s">
        <v>62</v>
      </c>
      <c r="C16" s="250" t="s">
        <v>417</v>
      </c>
      <c r="D16" s="251">
        <v>0</v>
      </c>
      <c r="E16" s="252">
        <f>IF(E17,D18,0)</f>
        <v>0</v>
      </c>
      <c r="F16" s="252">
        <f>IF(F17,E18,0)</f>
        <v>0</v>
      </c>
      <c r="G16" s="253">
        <f>IF(G17,F18,0)</f>
        <v>0</v>
      </c>
      <c r="H16" s="254">
        <v>0</v>
      </c>
      <c r="I16" s="255">
        <v>0</v>
      </c>
      <c r="J16" s="255">
        <v>0</v>
      </c>
      <c r="K16" s="255">
        <v>0</v>
      </c>
      <c r="L16" s="255">
        <v>0</v>
      </c>
      <c r="M16" s="255">
        <v>0</v>
      </c>
      <c r="N16" s="255">
        <v>0</v>
      </c>
      <c r="O16" s="256">
        <v>0</v>
      </c>
      <c r="P16" s="146"/>
      <c r="Q16" s="145"/>
      <c r="R16" s="145"/>
      <c r="S16" s="145"/>
      <c r="T16" s="146"/>
    </row>
    <row r="17" spans="1:77" s="147" customFormat="1" ht="16.8" thickTop="1" thickBot="1" x14ac:dyDescent="0.35">
      <c r="A17" s="146"/>
      <c r="B17" s="257" t="s">
        <v>64</v>
      </c>
      <c r="C17" s="258" t="s">
        <v>418</v>
      </c>
      <c r="D17" s="259"/>
      <c r="E17" s="260"/>
      <c r="F17" s="260"/>
      <c r="G17" s="261"/>
      <c r="H17" s="262">
        <v>0</v>
      </c>
      <c r="I17" s="263">
        <v>0</v>
      </c>
      <c r="J17" s="263">
        <v>0</v>
      </c>
      <c r="K17" s="263">
        <v>0</v>
      </c>
      <c r="L17" s="263">
        <v>0</v>
      </c>
      <c r="M17" s="263">
        <v>0</v>
      </c>
      <c r="N17" s="263">
        <v>0</v>
      </c>
      <c r="O17" s="264">
        <v>0</v>
      </c>
      <c r="P17" s="146"/>
      <c r="Q17" s="145"/>
      <c r="R17" s="145"/>
      <c r="S17" s="145"/>
      <c r="T17" s="146"/>
    </row>
    <row r="18" spans="1:77" s="147" customFormat="1" ht="16.8" thickTop="1" thickBot="1" x14ac:dyDescent="0.35">
      <c r="A18" s="146"/>
      <c r="B18" s="249" t="s">
        <v>66</v>
      </c>
      <c r="C18" s="250" t="s">
        <v>440</v>
      </c>
      <c r="D18" s="265">
        <f>ROUND(D17,2)</f>
        <v>0</v>
      </c>
      <c r="E18" s="266">
        <f>IF(E17,((E16*D$85)+E17)/E$85,0)</f>
        <v>0</v>
      </c>
      <c r="F18" s="266">
        <f>IF(F17,((F16*E$85)+F17)/F$85,0)</f>
        <v>0</v>
      </c>
      <c r="G18" s="267">
        <f>IF(G17,((G16*F$85)+G17)/G$85,0)</f>
        <v>0</v>
      </c>
      <c r="H18" s="268">
        <v>0</v>
      </c>
      <c r="I18" s="269">
        <v>0</v>
      </c>
      <c r="J18" s="269">
        <v>0</v>
      </c>
      <c r="K18" s="269">
        <v>0</v>
      </c>
      <c r="L18" s="269">
        <v>0</v>
      </c>
      <c r="M18" s="269">
        <v>0</v>
      </c>
      <c r="N18" s="269">
        <v>0</v>
      </c>
      <c r="O18" s="270">
        <v>0</v>
      </c>
      <c r="P18" s="146"/>
      <c r="Q18" s="145"/>
      <c r="R18" s="145"/>
      <c r="S18" s="145"/>
      <c r="T18" s="146"/>
    </row>
    <row r="19" spans="1:77" ht="16.8" thickTop="1" thickBot="1" x14ac:dyDescent="0.35">
      <c r="B19" s="220" t="s">
        <v>68</v>
      </c>
      <c r="C19" s="271" t="s">
        <v>419</v>
      </c>
      <c r="D19" s="272">
        <v>0</v>
      </c>
      <c r="E19" s="273">
        <f>D21</f>
        <v>0</v>
      </c>
      <c r="F19" s="273">
        <f t="shared" ref="F19:O19" si="4">E21</f>
        <v>0</v>
      </c>
      <c r="G19" s="274">
        <f t="shared" si="4"/>
        <v>0</v>
      </c>
      <c r="H19" s="275">
        <f t="shared" si="4"/>
        <v>0</v>
      </c>
      <c r="I19" s="273">
        <f t="shared" si="4"/>
        <v>0</v>
      </c>
      <c r="J19" s="273">
        <f t="shared" si="4"/>
        <v>0</v>
      </c>
      <c r="K19" s="274">
        <f t="shared" si="4"/>
        <v>0</v>
      </c>
      <c r="L19" s="275">
        <f t="shared" si="4"/>
        <v>0</v>
      </c>
      <c r="M19" s="273">
        <f t="shared" si="4"/>
        <v>0</v>
      </c>
      <c r="N19" s="273">
        <f t="shared" si="4"/>
        <v>0</v>
      </c>
      <c r="O19" s="274">
        <f t="shared" si="4"/>
        <v>0</v>
      </c>
      <c r="P19" s="143"/>
      <c r="Q19" s="145"/>
      <c r="R19" s="145"/>
      <c r="S19" s="145"/>
      <c r="T19" s="143"/>
      <c r="U19" s="144"/>
      <c r="V19" s="144"/>
      <c r="W19" s="144"/>
      <c r="X19" s="144"/>
      <c r="Y19" s="144"/>
      <c r="Z19" s="144"/>
      <c r="AA19" s="144"/>
      <c r="AB19" s="144"/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4"/>
      <c r="AN19" s="144"/>
      <c r="AO19" s="144"/>
      <c r="AP19" s="144"/>
      <c r="AQ19" s="144"/>
      <c r="AR19" s="144"/>
      <c r="AS19" s="144"/>
      <c r="AT19" s="144"/>
      <c r="AU19" s="144"/>
      <c r="AV19" s="144"/>
      <c r="AW19" s="144"/>
      <c r="AX19" s="144"/>
      <c r="AY19" s="144"/>
      <c r="AZ19" s="144"/>
      <c r="BA19" s="144"/>
      <c r="BB19" s="144"/>
      <c r="BC19" s="144"/>
      <c r="BD19" s="144"/>
      <c r="BE19" s="144"/>
      <c r="BF19" s="144"/>
      <c r="BG19" s="144"/>
      <c r="BH19" s="144"/>
      <c r="BI19" s="144"/>
      <c r="BJ19" s="144"/>
      <c r="BK19" s="144"/>
      <c r="BL19" s="144"/>
      <c r="BM19" s="144"/>
      <c r="BN19" s="144"/>
      <c r="BO19" s="144"/>
      <c r="BP19" s="144"/>
      <c r="BQ19" s="144"/>
      <c r="BR19" s="144"/>
      <c r="BS19" s="144"/>
      <c r="BT19" s="144"/>
      <c r="BU19" s="144"/>
      <c r="BV19" s="144"/>
      <c r="BW19" s="144"/>
      <c r="BX19" s="144"/>
      <c r="BY19" s="144"/>
    </row>
    <row r="20" spans="1:77" ht="16.8" thickTop="1" thickBot="1" x14ac:dyDescent="0.35">
      <c r="B20" s="216" t="s">
        <v>70</v>
      </c>
      <c r="C20" s="276" t="s">
        <v>420</v>
      </c>
      <c r="D20" s="237"/>
      <c r="E20" s="238"/>
      <c r="F20" s="238"/>
      <c r="G20" s="239"/>
      <c r="H20" s="237"/>
      <c r="I20" s="238"/>
      <c r="J20" s="238"/>
      <c r="K20" s="239"/>
      <c r="L20" s="237"/>
      <c r="M20" s="238"/>
      <c r="N20" s="238"/>
      <c r="O20" s="239"/>
      <c r="P20" s="148"/>
      <c r="Q20" s="145"/>
      <c r="R20" s="161"/>
      <c r="S20" s="161"/>
      <c r="T20" s="143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</row>
    <row r="21" spans="1:77" ht="16.8" thickTop="1" thickBot="1" x14ac:dyDescent="0.35">
      <c r="B21" s="220" t="s">
        <v>72</v>
      </c>
      <c r="C21" s="271" t="s">
        <v>441</v>
      </c>
      <c r="D21" s="277">
        <f>ROUND(D20,0)</f>
        <v>0</v>
      </c>
      <c r="E21" s="273">
        <f>E19+E20</f>
        <v>0</v>
      </c>
      <c r="F21" s="273">
        <f t="shared" ref="F21:O21" si="5">F19+F20</f>
        <v>0</v>
      </c>
      <c r="G21" s="274">
        <f t="shared" si="5"/>
        <v>0</v>
      </c>
      <c r="H21" s="275">
        <f t="shared" si="5"/>
        <v>0</v>
      </c>
      <c r="I21" s="273">
        <f t="shared" si="5"/>
        <v>0</v>
      </c>
      <c r="J21" s="273">
        <f t="shared" si="5"/>
        <v>0</v>
      </c>
      <c r="K21" s="274">
        <f t="shared" si="5"/>
        <v>0</v>
      </c>
      <c r="L21" s="275">
        <f t="shared" si="5"/>
        <v>0</v>
      </c>
      <c r="M21" s="273">
        <f t="shared" si="5"/>
        <v>0</v>
      </c>
      <c r="N21" s="273">
        <f t="shared" si="5"/>
        <v>0</v>
      </c>
      <c r="O21" s="274">
        <f t="shared" si="5"/>
        <v>0</v>
      </c>
      <c r="P21" s="143"/>
      <c r="Q21" s="143"/>
      <c r="R21" s="143"/>
      <c r="S21" s="143"/>
      <c r="T21" s="143"/>
      <c r="U21" s="144"/>
      <c r="V21" s="144"/>
      <c r="W21" s="144"/>
      <c r="X21" s="144"/>
      <c r="Y21" s="144"/>
      <c r="Z21" s="144"/>
      <c r="AA21" s="144"/>
      <c r="AB21" s="144"/>
      <c r="AC21" s="144"/>
      <c r="AD21" s="144"/>
      <c r="AE21" s="144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</row>
    <row r="22" spans="1:77" ht="16.8" thickTop="1" thickBot="1" x14ac:dyDescent="0.35">
      <c r="B22" s="216" t="s">
        <v>74</v>
      </c>
      <c r="C22" s="276" t="s">
        <v>421</v>
      </c>
      <c r="D22" s="278">
        <v>0</v>
      </c>
      <c r="E22" s="279">
        <f>D24</f>
        <v>0</v>
      </c>
      <c r="F22" s="279">
        <f t="shared" ref="F22:O22" si="6">E24</f>
        <v>0</v>
      </c>
      <c r="G22" s="280">
        <f t="shared" si="6"/>
        <v>0</v>
      </c>
      <c r="H22" s="281">
        <f t="shared" si="6"/>
        <v>0</v>
      </c>
      <c r="I22" s="279">
        <f t="shared" si="6"/>
        <v>0</v>
      </c>
      <c r="J22" s="279">
        <f t="shared" si="6"/>
        <v>0</v>
      </c>
      <c r="K22" s="280">
        <f t="shared" si="6"/>
        <v>0</v>
      </c>
      <c r="L22" s="281">
        <f t="shared" si="6"/>
        <v>0</v>
      </c>
      <c r="M22" s="279">
        <f t="shared" si="6"/>
        <v>0</v>
      </c>
      <c r="N22" s="279">
        <f t="shared" si="6"/>
        <v>0</v>
      </c>
      <c r="O22" s="280">
        <f t="shared" si="6"/>
        <v>0</v>
      </c>
      <c r="P22" s="143"/>
      <c r="Q22" s="143"/>
      <c r="R22" s="143"/>
      <c r="S22" s="143"/>
      <c r="T22" s="143"/>
      <c r="U22" s="144"/>
      <c r="V22" s="144"/>
      <c r="W22" s="144"/>
      <c r="X22" s="144"/>
      <c r="Y22" s="144"/>
      <c r="Z22" s="144"/>
      <c r="AA22" s="144"/>
      <c r="AB22" s="144"/>
      <c r="AC22" s="144"/>
      <c r="AD22" s="144"/>
      <c r="AE22" s="144"/>
      <c r="AF22" s="144"/>
      <c r="AG22" s="144"/>
      <c r="AH22" s="144"/>
      <c r="AI22" s="144"/>
      <c r="AJ22" s="144"/>
      <c r="AK22" s="144"/>
      <c r="AL22" s="144"/>
      <c r="AM22" s="144"/>
      <c r="AN22" s="144"/>
      <c r="AO22" s="144"/>
      <c r="AP22" s="144"/>
      <c r="AQ22" s="144"/>
      <c r="AR22" s="144"/>
      <c r="AS22" s="144"/>
      <c r="AT22" s="144"/>
      <c r="AU22" s="144"/>
      <c r="AV22" s="144"/>
      <c r="AW22" s="144"/>
      <c r="AX22" s="144"/>
      <c r="AY22" s="144"/>
      <c r="AZ22" s="144"/>
      <c r="BA22" s="144"/>
      <c r="BB22" s="144"/>
      <c r="BC22" s="144"/>
      <c r="BD22" s="144"/>
      <c r="BE22" s="144"/>
      <c r="BF22" s="144"/>
      <c r="BG22" s="144"/>
      <c r="BH22" s="144"/>
      <c r="BI22" s="144"/>
      <c r="BJ22" s="144"/>
      <c r="BK22" s="144"/>
      <c r="BL22" s="144"/>
      <c r="BM22" s="144"/>
      <c r="BN22" s="144"/>
      <c r="BO22" s="144"/>
      <c r="BP22" s="144"/>
      <c r="BQ22" s="144"/>
      <c r="BR22" s="144"/>
      <c r="BS22" s="144"/>
      <c r="BT22" s="144"/>
      <c r="BU22" s="144"/>
      <c r="BV22" s="144"/>
      <c r="BW22" s="144"/>
      <c r="BX22" s="144"/>
      <c r="BY22" s="144"/>
    </row>
    <row r="23" spans="1:77" ht="16.8" thickTop="1" thickBot="1" x14ac:dyDescent="0.35">
      <c r="B23" s="220" t="s">
        <v>76</v>
      </c>
      <c r="C23" s="271" t="s">
        <v>422</v>
      </c>
      <c r="D23" s="234"/>
      <c r="E23" s="235"/>
      <c r="F23" s="235"/>
      <c r="G23" s="236"/>
      <c r="H23" s="234"/>
      <c r="I23" s="235"/>
      <c r="J23" s="235"/>
      <c r="K23" s="236"/>
      <c r="L23" s="234"/>
      <c r="M23" s="235"/>
      <c r="N23" s="235"/>
      <c r="O23" s="236"/>
      <c r="P23" s="143"/>
      <c r="Q23" s="143"/>
      <c r="R23" s="143"/>
      <c r="S23" s="143"/>
      <c r="T23" s="143"/>
      <c r="U23" s="144"/>
      <c r="V23" s="144"/>
      <c r="W23" s="144"/>
      <c r="X23" s="144"/>
      <c r="Y23" s="144"/>
      <c r="Z23" s="144"/>
      <c r="AA23" s="144"/>
      <c r="AB23" s="144"/>
      <c r="AC23" s="144"/>
      <c r="AD23" s="144"/>
      <c r="AE23" s="144"/>
      <c r="AF23" s="144"/>
      <c r="AG23" s="144"/>
      <c r="AH23" s="144"/>
      <c r="AI23" s="144"/>
      <c r="AJ23" s="144"/>
      <c r="AK23" s="144"/>
      <c r="AL23" s="144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4"/>
      <c r="BL23" s="144"/>
      <c r="BM23" s="144"/>
      <c r="BN23" s="144"/>
      <c r="BO23" s="144"/>
      <c r="BP23" s="144"/>
      <c r="BQ23" s="144"/>
      <c r="BR23" s="144"/>
      <c r="BS23" s="144"/>
      <c r="BT23" s="144"/>
      <c r="BU23" s="144"/>
      <c r="BV23" s="144"/>
      <c r="BW23" s="144"/>
      <c r="BX23" s="144"/>
      <c r="BY23" s="144"/>
    </row>
    <row r="24" spans="1:77" ht="16.8" thickTop="1" thickBot="1" x14ac:dyDescent="0.35">
      <c r="B24" s="216" t="s">
        <v>78</v>
      </c>
      <c r="C24" s="276" t="s">
        <v>442</v>
      </c>
      <c r="D24" s="282">
        <f>ROUND(D23,0)</f>
        <v>0</v>
      </c>
      <c r="E24" s="279">
        <f>E22+E23</f>
        <v>0</v>
      </c>
      <c r="F24" s="279">
        <f t="shared" ref="F24:O24" si="7">F22+F23</f>
        <v>0</v>
      </c>
      <c r="G24" s="280">
        <f t="shared" si="7"/>
        <v>0</v>
      </c>
      <c r="H24" s="281">
        <f t="shared" si="7"/>
        <v>0</v>
      </c>
      <c r="I24" s="279">
        <f t="shared" si="7"/>
        <v>0</v>
      </c>
      <c r="J24" s="279">
        <f t="shared" si="7"/>
        <v>0</v>
      </c>
      <c r="K24" s="280">
        <f t="shared" si="7"/>
        <v>0</v>
      </c>
      <c r="L24" s="281">
        <f t="shared" si="7"/>
        <v>0</v>
      </c>
      <c r="M24" s="279">
        <f t="shared" si="7"/>
        <v>0</v>
      </c>
      <c r="N24" s="279">
        <f t="shared" si="7"/>
        <v>0</v>
      </c>
      <c r="O24" s="280">
        <f t="shared" si="7"/>
        <v>0</v>
      </c>
      <c r="P24" s="143"/>
      <c r="Q24" s="143"/>
      <c r="R24" s="143"/>
      <c r="S24" s="143"/>
      <c r="T24" s="143"/>
      <c r="U24" s="144"/>
      <c r="V24" s="144"/>
      <c r="W24" s="144"/>
      <c r="X24" s="144"/>
      <c r="Y24" s="144"/>
      <c r="Z24" s="144"/>
      <c r="AA24" s="144"/>
      <c r="AB24" s="144"/>
      <c r="AC24" s="144"/>
      <c r="AD24" s="144"/>
      <c r="AE24" s="144"/>
      <c r="AF24" s="144"/>
      <c r="AG24" s="144"/>
      <c r="AH24" s="144"/>
      <c r="AI24" s="144"/>
      <c r="AJ24" s="144"/>
      <c r="AK24" s="144"/>
      <c r="AL24" s="144"/>
      <c r="AM24" s="144"/>
      <c r="AN24" s="144"/>
      <c r="AO24" s="144"/>
      <c r="AP24" s="144"/>
      <c r="AQ24" s="144"/>
      <c r="AR24" s="144"/>
      <c r="AS24" s="144"/>
      <c r="AT24" s="144"/>
      <c r="AU24" s="144"/>
      <c r="AV24" s="144"/>
      <c r="AW24" s="144"/>
      <c r="AX24" s="144"/>
      <c r="AY24" s="144"/>
      <c r="AZ24" s="144"/>
      <c r="BA24" s="144"/>
      <c r="BB24" s="144"/>
      <c r="BC24" s="144"/>
      <c r="BD24" s="144"/>
      <c r="BE24" s="144"/>
      <c r="BF24" s="144"/>
      <c r="BG24" s="144"/>
      <c r="BH24" s="144"/>
      <c r="BI24" s="144"/>
      <c r="BJ24" s="144"/>
      <c r="BK24" s="144"/>
      <c r="BL24" s="144"/>
      <c r="BM24" s="144"/>
      <c r="BN24" s="144"/>
      <c r="BO24" s="144"/>
      <c r="BP24" s="144"/>
      <c r="BQ24" s="144"/>
      <c r="BR24" s="144"/>
      <c r="BS24" s="144"/>
      <c r="BT24" s="144"/>
      <c r="BU24" s="144"/>
      <c r="BV24" s="144"/>
      <c r="BW24" s="144"/>
      <c r="BX24" s="144"/>
      <c r="BY24" s="144"/>
    </row>
    <row r="25" spans="1:77" ht="16.8" thickTop="1" thickBot="1" x14ac:dyDescent="0.35">
      <c r="B25" s="220" t="s">
        <v>80</v>
      </c>
      <c r="C25" s="271" t="s">
        <v>81</v>
      </c>
      <c r="D25" s="272">
        <v>0</v>
      </c>
      <c r="E25" s="273">
        <f>D27</f>
        <v>0</v>
      </c>
      <c r="F25" s="273">
        <f t="shared" ref="F25:O25" si="8">E27</f>
        <v>0</v>
      </c>
      <c r="G25" s="274">
        <f t="shared" si="8"/>
        <v>0</v>
      </c>
      <c r="H25" s="275">
        <f t="shared" si="8"/>
        <v>0</v>
      </c>
      <c r="I25" s="273">
        <f t="shared" si="8"/>
        <v>0</v>
      </c>
      <c r="J25" s="273">
        <f t="shared" si="8"/>
        <v>0</v>
      </c>
      <c r="K25" s="274">
        <f t="shared" si="8"/>
        <v>0</v>
      </c>
      <c r="L25" s="275">
        <f t="shared" si="8"/>
        <v>0</v>
      </c>
      <c r="M25" s="273">
        <f t="shared" si="8"/>
        <v>0</v>
      </c>
      <c r="N25" s="273">
        <f t="shared" si="8"/>
        <v>0</v>
      </c>
      <c r="O25" s="274">
        <f t="shared" si="8"/>
        <v>0</v>
      </c>
      <c r="P25" s="143"/>
      <c r="Q25" s="143"/>
      <c r="R25" s="143"/>
      <c r="S25" s="143"/>
      <c r="T25" s="143"/>
      <c r="U25" s="144"/>
      <c r="V25" s="144"/>
      <c r="W25" s="144"/>
      <c r="X25" s="144"/>
      <c r="Y25" s="144"/>
      <c r="Z25" s="144"/>
      <c r="AA25" s="144"/>
      <c r="AB25" s="144"/>
      <c r="AC25" s="144"/>
      <c r="AD25" s="144"/>
      <c r="AE25" s="144"/>
      <c r="AF25" s="144"/>
      <c r="AG25" s="144"/>
      <c r="AH25" s="144"/>
      <c r="AI25" s="144"/>
      <c r="AJ25" s="144"/>
      <c r="AK25" s="144"/>
      <c r="AL25" s="144"/>
      <c r="AM25" s="144"/>
      <c r="AN25" s="144"/>
      <c r="AO25" s="144"/>
      <c r="AP25" s="144"/>
      <c r="AQ25" s="144"/>
      <c r="AR25" s="144"/>
      <c r="AS25" s="144"/>
      <c r="AT25" s="144"/>
      <c r="AU25" s="144"/>
      <c r="AV25" s="144"/>
      <c r="AW25" s="144"/>
      <c r="AX25" s="144"/>
      <c r="AY25" s="144"/>
      <c r="AZ25" s="144"/>
      <c r="BA25" s="144"/>
      <c r="BB25" s="144"/>
      <c r="BC25" s="144"/>
      <c r="BD25" s="144"/>
      <c r="BE25" s="144"/>
      <c r="BF25" s="144"/>
      <c r="BG25" s="144"/>
      <c r="BH25" s="144"/>
      <c r="BI25" s="144"/>
      <c r="BJ25" s="144"/>
      <c r="BK25" s="144"/>
      <c r="BL25" s="144"/>
      <c r="BM25" s="144"/>
      <c r="BN25" s="144"/>
      <c r="BO25" s="144"/>
      <c r="BP25" s="144"/>
      <c r="BQ25" s="144"/>
      <c r="BR25" s="144"/>
      <c r="BS25" s="144"/>
      <c r="BT25" s="144"/>
      <c r="BU25" s="144"/>
      <c r="BV25" s="144"/>
      <c r="BW25" s="144"/>
      <c r="BX25" s="144"/>
      <c r="BY25" s="144"/>
    </row>
    <row r="26" spans="1:77" ht="16.8" thickTop="1" thickBot="1" x14ac:dyDescent="0.35">
      <c r="B26" s="216" t="s">
        <v>82</v>
      </c>
      <c r="C26" s="276" t="s">
        <v>83</v>
      </c>
      <c r="D26" s="237"/>
      <c r="E26" s="238"/>
      <c r="F26" s="238"/>
      <c r="G26" s="239"/>
      <c r="H26" s="237"/>
      <c r="I26" s="238"/>
      <c r="J26" s="238"/>
      <c r="K26" s="239"/>
      <c r="L26" s="237"/>
      <c r="M26" s="238"/>
      <c r="N26" s="238"/>
      <c r="O26" s="239"/>
      <c r="P26" s="143"/>
      <c r="Q26" s="143"/>
      <c r="R26" s="143"/>
      <c r="S26" s="143"/>
      <c r="T26" s="143"/>
      <c r="U26" s="144"/>
      <c r="V26" s="144"/>
      <c r="W26" s="144"/>
      <c r="X26" s="144"/>
      <c r="Y26" s="144"/>
      <c r="Z26" s="144"/>
      <c r="AA26" s="144"/>
      <c r="AB26" s="144"/>
      <c r="AC26" s="144"/>
      <c r="AD26" s="144"/>
      <c r="AE26" s="144"/>
      <c r="AF26" s="144"/>
      <c r="AG26" s="144"/>
      <c r="AH26" s="144"/>
      <c r="AI26" s="144"/>
      <c r="AJ26" s="144"/>
      <c r="AK26" s="144"/>
      <c r="AL26" s="144"/>
      <c r="AM26" s="144"/>
      <c r="AN26" s="144"/>
      <c r="AO26" s="144"/>
      <c r="AP26" s="144"/>
      <c r="AQ26" s="144"/>
      <c r="AR26" s="144"/>
      <c r="AS26" s="144"/>
      <c r="AT26" s="144"/>
      <c r="AU26" s="144"/>
      <c r="AV26" s="144"/>
      <c r="AW26" s="144"/>
      <c r="AX26" s="144"/>
      <c r="AY26" s="144"/>
      <c r="AZ26" s="144"/>
      <c r="BA26" s="144"/>
      <c r="BB26" s="144"/>
      <c r="BC26" s="144"/>
      <c r="BD26" s="144"/>
      <c r="BE26" s="144"/>
      <c r="BF26" s="144"/>
      <c r="BG26" s="144"/>
      <c r="BH26" s="144"/>
      <c r="BI26" s="144"/>
      <c r="BJ26" s="144"/>
      <c r="BK26" s="144"/>
      <c r="BL26" s="144"/>
      <c r="BM26" s="144"/>
      <c r="BN26" s="144"/>
      <c r="BO26" s="144"/>
      <c r="BP26" s="144"/>
      <c r="BQ26" s="144"/>
      <c r="BR26" s="144"/>
      <c r="BS26" s="144"/>
      <c r="BT26" s="144"/>
      <c r="BU26" s="144"/>
      <c r="BV26" s="144"/>
      <c r="BW26" s="144"/>
      <c r="BX26" s="144"/>
      <c r="BY26" s="144"/>
    </row>
    <row r="27" spans="1:77" ht="16.8" thickTop="1" thickBot="1" x14ac:dyDescent="0.35">
      <c r="B27" s="220" t="s">
        <v>84</v>
      </c>
      <c r="C27" s="271" t="s">
        <v>443</v>
      </c>
      <c r="D27" s="277">
        <f>ROUND(D26,0)</f>
        <v>0</v>
      </c>
      <c r="E27" s="273">
        <f>E25+E26</f>
        <v>0</v>
      </c>
      <c r="F27" s="273">
        <f t="shared" ref="F27:O27" si="9">F25+F26</f>
        <v>0</v>
      </c>
      <c r="G27" s="274">
        <f t="shared" si="9"/>
        <v>0</v>
      </c>
      <c r="H27" s="275">
        <f t="shared" si="9"/>
        <v>0</v>
      </c>
      <c r="I27" s="273">
        <f t="shared" si="9"/>
        <v>0</v>
      </c>
      <c r="J27" s="273">
        <f t="shared" si="9"/>
        <v>0</v>
      </c>
      <c r="K27" s="274">
        <f t="shared" si="9"/>
        <v>0</v>
      </c>
      <c r="L27" s="275">
        <f t="shared" si="9"/>
        <v>0</v>
      </c>
      <c r="M27" s="273">
        <f t="shared" si="9"/>
        <v>0</v>
      </c>
      <c r="N27" s="273">
        <f t="shared" si="9"/>
        <v>0</v>
      </c>
      <c r="O27" s="274">
        <f t="shared" si="9"/>
        <v>0</v>
      </c>
      <c r="P27" s="143"/>
      <c r="Q27" s="143"/>
      <c r="R27" s="143"/>
      <c r="S27" s="143"/>
      <c r="T27" s="143"/>
      <c r="U27" s="144"/>
      <c r="V27" s="144"/>
      <c r="W27" s="144"/>
      <c r="X27" s="144"/>
      <c r="Y27" s="144"/>
      <c r="Z27" s="144"/>
      <c r="AA27" s="144"/>
      <c r="AB27" s="144"/>
      <c r="AC27" s="144"/>
      <c r="AD27" s="144"/>
      <c r="AE27" s="144"/>
      <c r="AF27" s="144"/>
      <c r="AG27" s="144"/>
      <c r="AH27" s="144"/>
      <c r="AI27" s="144"/>
      <c r="AJ27" s="144"/>
      <c r="AK27" s="144"/>
      <c r="AL27" s="144"/>
      <c r="AM27" s="144"/>
      <c r="AN27" s="144"/>
      <c r="AO27" s="144"/>
      <c r="AP27" s="144"/>
      <c r="AQ27" s="144"/>
      <c r="AR27" s="144"/>
      <c r="AS27" s="144"/>
      <c r="AT27" s="144"/>
      <c r="AU27" s="144"/>
      <c r="AV27" s="144"/>
      <c r="AW27" s="144"/>
      <c r="AX27" s="144"/>
      <c r="AY27" s="144"/>
      <c r="AZ27" s="144"/>
      <c r="BA27" s="144"/>
      <c r="BB27" s="144"/>
      <c r="BC27" s="144"/>
      <c r="BD27" s="144"/>
      <c r="BE27" s="144"/>
      <c r="BF27" s="144"/>
      <c r="BG27" s="144"/>
      <c r="BH27" s="144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</row>
    <row r="28" spans="1:77" ht="16.8" thickTop="1" thickBot="1" x14ac:dyDescent="0.35">
      <c r="B28" s="216" t="s">
        <v>86</v>
      </c>
      <c r="C28" s="276" t="s">
        <v>87</v>
      </c>
      <c r="D28" s="278">
        <v>0</v>
      </c>
      <c r="E28" s="279">
        <f>D30</f>
        <v>0</v>
      </c>
      <c r="F28" s="279">
        <f t="shared" ref="F28:O28" si="10">E30</f>
        <v>0</v>
      </c>
      <c r="G28" s="280">
        <f t="shared" si="10"/>
        <v>0</v>
      </c>
      <c r="H28" s="281">
        <f t="shared" si="10"/>
        <v>0</v>
      </c>
      <c r="I28" s="279">
        <f t="shared" si="10"/>
        <v>0</v>
      </c>
      <c r="J28" s="279">
        <f t="shared" si="10"/>
        <v>0</v>
      </c>
      <c r="K28" s="280">
        <f t="shared" si="10"/>
        <v>0</v>
      </c>
      <c r="L28" s="281">
        <f t="shared" si="10"/>
        <v>0</v>
      </c>
      <c r="M28" s="279">
        <f t="shared" si="10"/>
        <v>0</v>
      </c>
      <c r="N28" s="279">
        <f t="shared" si="10"/>
        <v>0</v>
      </c>
      <c r="O28" s="280">
        <f t="shared" si="10"/>
        <v>0</v>
      </c>
      <c r="P28" s="143"/>
      <c r="Q28" s="143"/>
      <c r="R28" s="143"/>
      <c r="S28" s="143"/>
      <c r="T28" s="143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</row>
    <row r="29" spans="1:77" ht="16.8" thickTop="1" thickBot="1" x14ac:dyDescent="0.35">
      <c r="B29" s="220" t="s">
        <v>88</v>
      </c>
      <c r="C29" s="271" t="s">
        <v>89</v>
      </c>
      <c r="D29" s="234"/>
      <c r="E29" s="235"/>
      <c r="F29" s="235"/>
      <c r="G29" s="236"/>
      <c r="H29" s="234"/>
      <c r="I29" s="235"/>
      <c r="J29" s="235"/>
      <c r="K29" s="236"/>
      <c r="L29" s="234"/>
      <c r="M29" s="235"/>
      <c r="N29" s="235"/>
      <c r="O29" s="283"/>
      <c r="P29" s="143"/>
      <c r="Q29" s="143"/>
      <c r="R29" s="143"/>
      <c r="S29" s="143"/>
      <c r="T29" s="143"/>
      <c r="U29" s="144"/>
      <c r="V29" s="144"/>
      <c r="W29" s="144"/>
      <c r="X29" s="144"/>
      <c r="Y29" s="144"/>
      <c r="Z29" s="144"/>
      <c r="AA29" s="144"/>
      <c r="AB29" s="144"/>
      <c r="AC29" s="144"/>
      <c r="AD29" s="144"/>
      <c r="AE29" s="144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4"/>
      <c r="BL29" s="144"/>
      <c r="BM29" s="144"/>
      <c r="BN29" s="144"/>
      <c r="BO29" s="144"/>
      <c r="BP29" s="144"/>
      <c r="BQ29" s="144"/>
      <c r="BR29" s="144"/>
      <c r="BS29" s="144"/>
      <c r="BT29" s="144"/>
      <c r="BU29" s="144"/>
      <c r="BV29" s="144"/>
      <c r="BW29" s="144"/>
      <c r="BX29" s="144"/>
      <c r="BY29" s="144"/>
    </row>
    <row r="30" spans="1:77" ht="16.8" thickTop="1" thickBot="1" x14ac:dyDescent="0.35">
      <c r="B30" s="216" t="s">
        <v>90</v>
      </c>
      <c r="C30" s="276" t="s">
        <v>444</v>
      </c>
      <c r="D30" s="281">
        <f>ROUND(D29,0)</f>
        <v>0</v>
      </c>
      <c r="E30" s="279">
        <f t="shared" ref="E30" si="11">ROUND(E29,0)</f>
        <v>0</v>
      </c>
      <c r="F30" s="279">
        <f t="shared" ref="F30" si="12">ROUND(F29,0)</f>
        <v>0</v>
      </c>
      <c r="G30" s="280">
        <f t="shared" ref="G30" si="13">ROUND(G29,0)</f>
        <v>0</v>
      </c>
      <c r="H30" s="281">
        <f t="shared" ref="H30" si="14">ROUND(H29,0)</f>
        <v>0</v>
      </c>
      <c r="I30" s="279">
        <f t="shared" ref="I30" si="15">ROUND(I29,0)</f>
        <v>0</v>
      </c>
      <c r="J30" s="279">
        <f t="shared" ref="J30" si="16">ROUND(J29,0)</f>
        <v>0</v>
      </c>
      <c r="K30" s="280">
        <f t="shared" ref="K30" si="17">ROUND(K29,0)</f>
        <v>0</v>
      </c>
      <c r="L30" s="281">
        <f t="shared" ref="L30" si="18">ROUND(L29,0)</f>
        <v>0</v>
      </c>
      <c r="M30" s="279">
        <f t="shared" ref="M30" si="19">ROUND(M29,0)</f>
        <v>0</v>
      </c>
      <c r="N30" s="279">
        <f t="shared" ref="N30" si="20">ROUND(N29,0)</f>
        <v>0</v>
      </c>
      <c r="O30" s="280">
        <f t="shared" ref="O30" si="21">ROUND(O29,0)</f>
        <v>0</v>
      </c>
      <c r="P30" s="143"/>
      <c r="Q30" s="143"/>
      <c r="R30" s="143"/>
      <c r="S30" s="143"/>
      <c r="T30" s="143"/>
      <c r="U30" s="144"/>
      <c r="V30" s="144"/>
      <c r="W30" s="144"/>
      <c r="X30" s="144"/>
      <c r="Y30" s="144"/>
      <c r="Z30" s="144"/>
      <c r="AA30" s="144"/>
      <c r="AB30" s="144"/>
      <c r="AC30" s="144"/>
      <c r="AD30" s="144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144"/>
      <c r="AT30" s="144"/>
      <c r="AU30" s="144"/>
      <c r="AV30" s="144"/>
      <c r="AW30" s="144"/>
      <c r="AX30" s="144"/>
      <c r="AY30" s="144"/>
      <c r="AZ30" s="144"/>
      <c r="BA30" s="144"/>
      <c r="BB30" s="144"/>
      <c r="BC30" s="144"/>
      <c r="BD30" s="144"/>
      <c r="BE30" s="144"/>
      <c r="BF30" s="144"/>
      <c r="BG30" s="144"/>
      <c r="BH30" s="144"/>
      <c r="BI30" s="144"/>
      <c r="BJ30" s="144"/>
      <c r="BK30" s="144"/>
      <c r="BL30" s="144"/>
      <c r="BM30" s="144"/>
      <c r="BN30" s="144"/>
      <c r="BO30" s="144"/>
      <c r="BP30" s="144"/>
      <c r="BQ30" s="144"/>
      <c r="BR30" s="144"/>
      <c r="BS30" s="144"/>
      <c r="BT30" s="144"/>
      <c r="BU30" s="144"/>
      <c r="BV30" s="144"/>
      <c r="BW30" s="144"/>
      <c r="BX30" s="144"/>
      <c r="BY30" s="144"/>
    </row>
    <row r="31" spans="1:77" ht="16.8" thickTop="1" thickBot="1" x14ac:dyDescent="0.35">
      <c r="B31" s="220" t="s">
        <v>92</v>
      </c>
      <c r="C31" s="271" t="s">
        <v>93</v>
      </c>
      <c r="D31" s="272">
        <v>0</v>
      </c>
      <c r="E31" s="273">
        <f>D33</f>
        <v>0</v>
      </c>
      <c r="F31" s="273">
        <f t="shared" ref="F31:O31" si="22">E33</f>
        <v>0</v>
      </c>
      <c r="G31" s="274">
        <f t="shared" si="22"/>
        <v>0</v>
      </c>
      <c r="H31" s="275">
        <f t="shared" si="22"/>
        <v>0</v>
      </c>
      <c r="I31" s="273">
        <f t="shared" si="22"/>
        <v>0</v>
      </c>
      <c r="J31" s="273">
        <f t="shared" si="22"/>
        <v>0</v>
      </c>
      <c r="K31" s="274">
        <f t="shared" si="22"/>
        <v>0</v>
      </c>
      <c r="L31" s="275">
        <f t="shared" si="22"/>
        <v>0</v>
      </c>
      <c r="M31" s="273">
        <f t="shared" si="22"/>
        <v>0</v>
      </c>
      <c r="N31" s="273">
        <f t="shared" si="22"/>
        <v>0</v>
      </c>
      <c r="O31" s="274">
        <f t="shared" si="22"/>
        <v>0</v>
      </c>
      <c r="P31" s="143"/>
      <c r="Q31" s="143"/>
      <c r="R31" s="143"/>
      <c r="S31" s="143"/>
      <c r="T31" s="143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4"/>
      <c r="BM31" s="144"/>
      <c r="BN31" s="144"/>
      <c r="BO31" s="144"/>
      <c r="BP31" s="144"/>
      <c r="BQ31" s="144"/>
      <c r="BR31" s="144"/>
      <c r="BS31" s="144"/>
      <c r="BT31" s="144"/>
      <c r="BU31" s="144"/>
      <c r="BV31" s="144"/>
      <c r="BW31" s="144"/>
      <c r="BX31" s="144"/>
      <c r="BY31" s="144"/>
    </row>
    <row r="32" spans="1:77" ht="16.8" thickTop="1" thickBot="1" x14ac:dyDescent="0.35">
      <c r="B32" s="216" t="s">
        <v>94</v>
      </c>
      <c r="C32" s="276" t="s">
        <v>95</v>
      </c>
      <c r="D32" s="281">
        <f>D33</f>
        <v>0</v>
      </c>
      <c r="E32" s="279">
        <f>(E29+E26)</f>
        <v>0</v>
      </c>
      <c r="F32" s="279">
        <f t="shared" ref="F32:O32" si="23">(F29+F26)</f>
        <v>0</v>
      </c>
      <c r="G32" s="280">
        <f t="shared" si="23"/>
        <v>0</v>
      </c>
      <c r="H32" s="281">
        <f t="shared" si="23"/>
        <v>0</v>
      </c>
      <c r="I32" s="279">
        <f t="shared" si="23"/>
        <v>0</v>
      </c>
      <c r="J32" s="279">
        <f t="shared" si="23"/>
        <v>0</v>
      </c>
      <c r="K32" s="280">
        <f t="shared" si="23"/>
        <v>0</v>
      </c>
      <c r="L32" s="281">
        <f t="shared" si="23"/>
        <v>0</v>
      </c>
      <c r="M32" s="279">
        <f t="shared" si="23"/>
        <v>0</v>
      </c>
      <c r="N32" s="279">
        <f t="shared" si="23"/>
        <v>0</v>
      </c>
      <c r="O32" s="280">
        <f t="shared" si="23"/>
        <v>0</v>
      </c>
      <c r="P32" s="143"/>
      <c r="Q32" s="143"/>
      <c r="R32" s="143"/>
      <c r="S32" s="143"/>
      <c r="T32" s="143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44"/>
      <c r="AG32" s="144"/>
      <c r="AH32" s="144"/>
      <c r="AI32" s="144"/>
      <c r="AJ32" s="144"/>
      <c r="AK32" s="144"/>
      <c r="AL32" s="144"/>
      <c r="AM32" s="144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</row>
    <row r="33" spans="1:77" ht="16.8" thickTop="1" thickBot="1" x14ac:dyDescent="0.35">
      <c r="B33" s="245" t="s">
        <v>96</v>
      </c>
      <c r="C33" s="284" t="s">
        <v>445</v>
      </c>
      <c r="D33" s="247">
        <f>ROUND(D30+D27,0)</f>
        <v>0</v>
      </c>
      <c r="E33" s="285">
        <f t="shared" ref="E33:O33" si="24">ROUND(E30+E27,0)</f>
        <v>0</v>
      </c>
      <c r="F33" s="285">
        <f t="shared" si="24"/>
        <v>0</v>
      </c>
      <c r="G33" s="286">
        <f t="shared" si="24"/>
        <v>0</v>
      </c>
      <c r="H33" s="247">
        <f t="shared" si="24"/>
        <v>0</v>
      </c>
      <c r="I33" s="285">
        <f t="shared" si="24"/>
        <v>0</v>
      </c>
      <c r="J33" s="285">
        <f t="shared" si="24"/>
        <v>0</v>
      </c>
      <c r="K33" s="286">
        <f t="shared" si="24"/>
        <v>0</v>
      </c>
      <c r="L33" s="247">
        <f t="shared" si="24"/>
        <v>0</v>
      </c>
      <c r="M33" s="285">
        <f t="shared" si="24"/>
        <v>0</v>
      </c>
      <c r="N33" s="285">
        <f t="shared" si="24"/>
        <v>0</v>
      </c>
      <c r="O33" s="286">
        <f t="shared" si="24"/>
        <v>0</v>
      </c>
      <c r="P33" s="143"/>
      <c r="Q33" s="143"/>
      <c r="R33" s="143"/>
      <c r="S33" s="143"/>
      <c r="T33" s="143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44"/>
      <c r="AG33" s="144"/>
      <c r="AH33" s="144"/>
      <c r="AI33" s="144"/>
      <c r="AJ33" s="144"/>
      <c r="AK33" s="144"/>
      <c r="AL33" s="144"/>
      <c r="AM33" s="144"/>
      <c r="AN33" s="144"/>
      <c r="AO33" s="144"/>
      <c r="AP33" s="144"/>
      <c r="AQ33" s="144"/>
      <c r="AR33" s="144"/>
      <c r="AS33" s="144"/>
      <c r="AT33" s="144"/>
      <c r="AU33" s="144"/>
      <c r="AV33" s="144"/>
      <c r="AW33" s="144"/>
      <c r="AX33" s="144"/>
      <c r="AY33" s="144"/>
      <c r="AZ33" s="144"/>
      <c r="BA33" s="144"/>
      <c r="BB33" s="144"/>
      <c r="BC33" s="144"/>
      <c r="BD33" s="144"/>
      <c r="BE33" s="144"/>
      <c r="BF33" s="144"/>
      <c r="BG33" s="144"/>
      <c r="BH33" s="144"/>
      <c r="BI33" s="144"/>
      <c r="BJ33" s="144"/>
      <c r="BK33" s="144"/>
      <c r="BL33" s="144"/>
      <c r="BM33" s="144"/>
      <c r="BN33" s="144"/>
      <c r="BO33" s="144"/>
      <c r="BP33" s="144"/>
      <c r="BQ33" s="144"/>
      <c r="BR33" s="144"/>
      <c r="BS33" s="144"/>
      <c r="BT33" s="144"/>
      <c r="BU33" s="144"/>
      <c r="BV33" s="144"/>
      <c r="BW33" s="144"/>
      <c r="BX33" s="144"/>
      <c r="BY33" s="144"/>
    </row>
    <row r="34" spans="1:77" s="147" customFormat="1" ht="16.2" thickBot="1" x14ac:dyDescent="0.35">
      <c r="A34" s="146"/>
      <c r="B34" s="287" t="s">
        <v>98</v>
      </c>
      <c r="C34" s="288" t="s">
        <v>429</v>
      </c>
      <c r="D34" s="251">
        <v>0</v>
      </c>
      <c r="E34" s="252">
        <f>IF(E35,D36,0)</f>
        <v>0</v>
      </c>
      <c r="F34" s="252">
        <f>IF(F35,E36,0)</f>
        <v>0</v>
      </c>
      <c r="G34" s="289">
        <f>IF(G35,F36,0)</f>
        <v>0</v>
      </c>
      <c r="H34" s="254">
        <v>0</v>
      </c>
      <c r="I34" s="255">
        <v>0</v>
      </c>
      <c r="J34" s="255">
        <v>0</v>
      </c>
      <c r="K34" s="255">
        <v>0</v>
      </c>
      <c r="L34" s="255">
        <v>0</v>
      </c>
      <c r="M34" s="255">
        <v>0</v>
      </c>
      <c r="N34" s="255">
        <v>0</v>
      </c>
      <c r="O34" s="256">
        <v>0</v>
      </c>
      <c r="P34" s="146"/>
      <c r="Q34" s="146"/>
      <c r="R34" s="146"/>
      <c r="S34" s="146"/>
      <c r="T34" s="146"/>
    </row>
    <row r="35" spans="1:77" s="147" customFormat="1" ht="16.8" thickTop="1" thickBot="1" x14ac:dyDescent="0.35">
      <c r="A35" s="146"/>
      <c r="B35" s="257" t="s">
        <v>100</v>
      </c>
      <c r="C35" s="290" t="s">
        <v>430</v>
      </c>
      <c r="D35" s="259"/>
      <c r="E35" s="260"/>
      <c r="F35" s="260"/>
      <c r="G35" s="291"/>
      <c r="H35" s="262">
        <v>0</v>
      </c>
      <c r="I35" s="263">
        <v>0</v>
      </c>
      <c r="J35" s="263">
        <v>0</v>
      </c>
      <c r="K35" s="263">
        <v>0</v>
      </c>
      <c r="L35" s="263">
        <v>0</v>
      </c>
      <c r="M35" s="263">
        <v>0</v>
      </c>
      <c r="N35" s="263">
        <v>0</v>
      </c>
      <c r="O35" s="264">
        <v>0</v>
      </c>
      <c r="P35" s="146"/>
      <c r="Q35" s="146"/>
      <c r="R35" s="146"/>
      <c r="S35" s="146"/>
      <c r="T35" s="146"/>
    </row>
    <row r="36" spans="1:77" s="147" customFormat="1" ht="16.8" thickTop="1" thickBot="1" x14ac:dyDescent="0.35">
      <c r="A36" s="146"/>
      <c r="B36" s="249" t="s">
        <v>102</v>
      </c>
      <c r="C36" s="292" t="s">
        <v>446</v>
      </c>
      <c r="D36" s="265">
        <f>ROUND(D35,2)</f>
        <v>0</v>
      </c>
      <c r="E36" s="266">
        <f>IF(E35,((E34*D$85)+E35)/E$85,0)</f>
        <v>0</v>
      </c>
      <c r="F36" s="266">
        <f>IF(F35,((F34*E$85)+F35)/F$85,0)</f>
        <v>0</v>
      </c>
      <c r="G36" s="293">
        <f>IF(G35,((G34*F$85)+G35)/G$85,0)</f>
        <v>0</v>
      </c>
      <c r="H36" s="268">
        <v>0</v>
      </c>
      <c r="I36" s="269">
        <v>0</v>
      </c>
      <c r="J36" s="269">
        <v>0</v>
      </c>
      <c r="K36" s="269">
        <v>0</v>
      </c>
      <c r="L36" s="269">
        <v>0</v>
      </c>
      <c r="M36" s="269">
        <v>0</v>
      </c>
      <c r="N36" s="269">
        <v>0</v>
      </c>
      <c r="O36" s="270">
        <v>0</v>
      </c>
      <c r="P36" s="146"/>
      <c r="Q36" s="146"/>
      <c r="R36" s="146"/>
      <c r="S36" s="146"/>
      <c r="T36" s="146"/>
    </row>
    <row r="37" spans="1:77" ht="16.8" thickTop="1" thickBot="1" x14ac:dyDescent="0.35">
      <c r="B37" s="220" t="s">
        <v>104</v>
      </c>
      <c r="C37" s="271" t="s">
        <v>431</v>
      </c>
      <c r="D37" s="294">
        <v>0</v>
      </c>
      <c r="E37" s="295">
        <f>D39</f>
        <v>0</v>
      </c>
      <c r="F37" s="295">
        <f t="shared" ref="F37:O37" si="25">E39</f>
        <v>0</v>
      </c>
      <c r="G37" s="296">
        <f t="shared" si="25"/>
        <v>0</v>
      </c>
      <c r="H37" s="297">
        <f t="shared" si="25"/>
        <v>0</v>
      </c>
      <c r="I37" s="295">
        <f t="shared" si="25"/>
        <v>0</v>
      </c>
      <c r="J37" s="295">
        <f t="shared" si="25"/>
        <v>0</v>
      </c>
      <c r="K37" s="298">
        <f t="shared" si="25"/>
        <v>0</v>
      </c>
      <c r="L37" s="299">
        <f t="shared" si="25"/>
        <v>0</v>
      </c>
      <c r="M37" s="295">
        <f t="shared" si="25"/>
        <v>0</v>
      </c>
      <c r="N37" s="295">
        <f t="shared" si="25"/>
        <v>0</v>
      </c>
      <c r="O37" s="298">
        <f t="shared" si="25"/>
        <v>0</v>
      </c>
      <c r="P37" s="143"/>
      <c r="Q37" s="143"/>
      <c r="R37" s="143"/>
      <c r="S37" s="143"/>
      <c r="T37" s="143"/>
      <c r="U37" s="144"/>
      <c r="V37" s="144"/>
      <c r="W37" s="144"/>
      <c r="X37" s="144"/>
      <c r="Y37" s="144"/>
      <c r="Z37" s="144"/>
      <c r="AA37" s="144"/>
      <c r="AB37" s="144"/>
      <c r="AC37" s="144"/>
      <c r="AD37" s="144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144"/>
      <c r="AT37" s="144"/>
      <c r="AU37" s="144"/>
      <c r="AV37" s="144"/>
      <c r="AW37" s="144"/>
      <c r="AX37" s="144"/>
      <c r="AY37" s="144"/>
      <c r="AZ37" s="144"/>
      <c r="BA37" s="144"/>
      <c r="BB37" s="144"/>
      <c r="BC37" s="144"/>
      <c r="BD37" s="144"/>
      <c r="BE37" s="144"/>
      <c r="BF37" s="144"/>
      <c r="BG37" s="144"/>
      <c r="BH37" s="144"/>
      <c r="BI37" s="144"/>
      <c r="BJ37" s="144"/>
      <c r="BK37" s="144"/>
      <c r="BL37" s="144"/>
      <c r="BM37" s="144"/>
      <c r="BN37" s="144"/>
      <c r="BO37" s="144"/>
      <c r="BP37" s="144"/>
      <c r="BQ37" s="144"/>
      <c r="BR37" s="144"/>
      <c r="BS37" s="144"/>
      <c r="BT37" s="144"/>
      <c r="BU37" s="144"/>
      <c r="BV37" s="144"/>
      <c r="BW37" s="144"/>
      <c r="BX37" s="144"/>
      <c r="BY37" s="144"/>
    </row>
    <row r="38" spans="1:77" ht="16.8" thickTop="1" thickBot="1" x14ac:dyDescent="0.35">
      <c r="B38" s="216" t="s">
        <v>106</v>
      </c>
      <c r="C38" s="276" t="s">
        <v>432</v>
      </c>
      <c r="D38" s="300"/>
      <c r="E38" s="301"/>
      <c r="F38" s="301"/>
      <c r="G38" s="302"/>
      <c r="H38" s="300"/>
      <c r="I38" s="301"/>
      <c r="J38" s="301"/>
      <c r="K38" s="303"/>
      <c r="L38" s="304"/>
      <c r="M38" s="301"/>
      <c r="N38" s="301"/>
      <c r="O38" s="303"/>
      <c r="P38" s="143"/>
      <c r="Q38" s="143"/>
      <c r="R38" s="143"/>
      <c r="S38" s="143"/>
      <c r="T38" s="143"/>
      <c r="U38" s="144"/>
      <c r="V38" s="144"/>
      <c r="W38" s="144"/>
      <c r="X38" s="144"/>
      <c r="Y38" s="144"/>
      <c r="Z38" s="144"/>
      <c r="AA38" s="144"/>
      <c r="AB38" s="144"/>
      <c r="AC38" s="144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4"/>
      <c r="BL38" s="144"/>
      <c r="BM38" s="144"/>
      <c r="BN38" s="144"/>
      <c r="BO38" s="144"/>
      <c r="BP38" s="144"/>
      <c r="BQ38" s="144"/>
      <c r="BR38" s="144"/>
      <c r="BS38" s="144"/>
      <c r="BT38" s="144"/>
      <c r="BU38" s="144"/>
      <c r="BV38" s="144"/>
      <c r="BW38" s="144"/>
      <c r="BX38" s="144"/>
      <c r="BY38" s="144"/>
    </row>
    <row r="39" spans="1:77" ht="16.8" thickTop="1" thickBot="1" x14ac:dyDescent="0.35">
      <c r="B39" s="220" t="s">
        <v>108</v>
      </c>
      <c r="C39" s="271" t="s">
        <v>447</v>
      </c>
      <c r="D39" s="305">
        <f>ROUND(D38,0)</f>
        <v>0</v>
      </c>
      <c r="E39" s="295">
        <f>E37+E38</f>
        <v>0</v>
      </c>
      <c r="F39" s="295">
        <f t="shared" ref="F39:O39" si="26">F37+F38</f>
        <v>0</v>
      </c>
      <c r="G39" s="296">
        <f t="shared" si="26"/>
        <v>0</v>
      </c>
      <c r="H39" s="297">
        <f t="shared" si="26"/>
        <v>0</v>
      </c>
      <c r="I39" s="295">
        <f t="shared" si="26"/>
        <v>0</v>
      </c>
      <c r="J39" s="295">
        <f t="shared" si="26"/>
        <v>0</v>
      </c>
      <c r="K39" s="298">
        <f t="shared" si="26"/>
        <v>0</v>
      </c>
      <c r="L39" s="299">
        <f t="shared" si="26"/>
        <v>0</v>
      </c>
      <c r="M39" s="295">
        <f t="shared" si="26"/>
        <v>0</v>
      </c>
      <c r="N39" s="295">
        <f t="shared" si="26"/>
        <v>0</v>
      </c>
      <c r="O39" s="298">
        <f t="shared" si="26"/>
        <v>0</v>
      </c>
      <c r="P39" s="143"/>
      <c r="Q39" s="143"/>
      <c r="R39" s="143"/>
      <c r="S39" s="143"/>
      <c r="T39" s="143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4"/>
      <c r="BM39" s="144"/>
      <c r="BN39" s="144"/>
      <c r="BO39" s="144"/>
      <c r="BP39" s="144"/>
      <c r="BQ39" s="144"/>
      <c r="BR39" s="144"/>
      <c r="BS39" s="144"/>
      <c r="BT39" s="144"/>
      <c r="BU39" s="144"/>
      <c r="BV39" s="144"/>
      <c r="BW39" s="144"/>
      <c r="BX39" s="144"/>
      <c r="BY39" s="144"/>
    </row>
    <row r="40" spans="1:77" ht="16.8" thickTop="1" thickBot="1" x14ac:dyDescent="0.35">
      <c r="B40" s="216" t="s">
        <v>110</v>
      </c>
      <c r="C40" s="276" t="s">
        <v>423</v>
      </c>
      <c r="D40" s="306">
        <v>0</v>
      </c>
      <c r="E40" s="307">
        <f>D42</f>
        <v>0</v>
      </c>
      <c r="F40" s="307">
        <f t="shared" ref="F40:O40" si="27">E42</f>
        <v>0</v>
      </c>
      <c r="G40" s="308">
        <f t="shared" si="27"/>
        <v>0</v>
      </c>
      <c r="H40" s="309">
        <f t="shared" si="27"/>
        <v>0</v>
      </c>
      <c r="I40" s="307">
        <f t="shared" si="27"/>
        <v>0</v>
      </c>
      <c r="J40" s="307">
        <f t="shared" si="27"/>
        <v>0</v>
      </c>
      <c r="K40" s="310">
        <f t="shared" si="27"/>
        <v>0</v>
      </c>
      <c r="L40" s="311">
        <f t="shared" si="27"/>
        <v>0</v>
      </c>
      <c r="M40" s="307">
        <f t="shared" si="27"/>
        <v>0</v>
      </c>
      <c r="N40" s="307">
        <f t="shared" si="27"/>
        <v>0</v>
      </c>
      <c r="O40" s="310">
        <f t="shared" si="27"/>
        <v>0</v>
      </c>
      <c r="P40" s="143"/>
      <c r="Q40" s="143"/>
      <c r="R40" s="143"/>
      <c r="S40" s="143"/>
      <c r="T40" s="143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4"/>
      <c r="BM40" s="144"/>
      <c r="BN40" s="144"/>
      <c r="BO40" s="144"/>
      <c r="BP40" s="144"/>
      <c r="BQ40" s="144"/>
      <c r="BR40" s="144"/>
      <c r="BS40" s="144"/>
      <c r="BT40" s="144"/>
      <c r="BU40" s="144"/>
      <c r="BV40" s="144"/>
      <c r="BW40" s="144"/>
      <c r="BX40" s="144"/>
      <c r="BY40" s="144"/>
    </row>
    <row r="41" spans="1:77" ht="16.8" thickTop="1" thickBot="1" x14ac:dyDescent="0.35">
      <c r="B41" s="220" t="s">
        <v>112</v>
      </c>
      <c r="C41" s="271" t="s">
        <v>424</v>
      </c>
      <c r="D41" s="312"/>
      <c r="E41" s="313"/>
      <c r="F41" s="313"/>
      <c r="G41" s="314"/>
      <c r="H41" s="312"/>
      <c r="I41" s="313"/>
      <c r="J41" s="313"/>
      <c r="K41" s="315"/>
      <c r="L41" s="316"/>
      <c r="M41" s="313"/>
      <c r="N41" s="313">
        <v>0</v>
      </c>
      <c r="O41" s="315">
        <v>0</v>
      </c>
      <c r="P41" s="143"/>
      <c r="Q41" s="143"/>
      <c r="R41" s="143"/>
      <c r="S41" s="143"/>
      <c r="T41" s="143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4"/>
      <c r="BO41" s="144"/>
      <c r="BP41" s="144"/>
      <c r="BQ41" s="144"/>
      <c r="BR41" s="144"/>
      <c r="BS41" s="144"/>
      <c r="BT41" s="144"/>
      <c r="BU41" s="144"/>
      <c r="BV41" s="144"/>
      <c r="BW41" s="144"/>
      <c r="BX41" s="144"/>
      <c r="BY41" s="144"/>
    </row>
    <row r="42" spans="1:77" ht="16.8" thickTop="1" thickBot="1" x14ac:dyDescent="0.35">
      <c r="B42" s="216" t="s">
        <v>114</v>
      </c>
      <c r="C42" s="276" t="s">
        <v>448</v>
      </c>
      <c r="D42" s="317">
        <f>ROUND(D41,0)</f>
        <v>0</v>
      </c>
      <c r="E42" s="307">
        <f>E40+E41</f>
        <v>0</v>
      </c>
      <c r="F42" s="307">
        <f t="shared" ref="F42:O42" si="28">F40+F41</f>
        <v>0</v>
      </c>
      <c r="G42" s="308">
        <f t="shared" si="28"/>
        <v>0</v>
      </c>
      <c r="H42" s="309">
        <f t="shared" si="28"/>
        <v>0</v>
      </c>
      <c r="I42" s="307">
        <f t="shared" si="28"/>
        <v>0</v>
      </c>
      <c r="J42" s="307">
        <f t="shared" si="28"/>
        <v>0</v>
      </c>
      <c r="K42" s="310">
        <f t="shared" si="28"/>
        <v>0</v>
      </c>
      <c r="L42" s="311">
        <f t="shared" si="28"/>
        <v>0</v>
      </c>
      <c r="M42" s="307">
        <f t="shared" si="28"/>
        <v>0</v>
      </c>
      <c r="N42" s="307">
        <f t="shared" si="28"/>
        <v>0</v>
      </c>
      <c r="O42" s="310">
        <f t="shared" si="28"/>
        <v>0</v>
      </c>
      <c r="P42" s="143"/>
      <c r="Q42" s="143"/>
      <c r="R42" s="143"/>
      <c r="S42" s="143"/>
      <c r="T42" s="143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4"/>
      <c r="BO42" s="144"/>
      <c r="BP42" s="144"/>
      <c r="BQ42" s="144"/>
      <c r="BR42" s="144"/>
      <c r="BS42" s="144"/>
      <c r="BT42" s="144"/>
      <c r="BU42" s="144"/>
      <c r="BV42" s="144"/>
      <c r="BW42" s="144"/>
      <c r="BX42" s="144"/>
      <c r="BY42" s="144"/>
    </row>
    <row r="43" spans="1:77" ht="16.8" thickTop="1" thickBot="1" x14ac:dyDescent="0.35">
      <c r="B43" s="220" t="s">
        <v>116</v>
      </c>
      <c r="C43" s="271" t="s">
        <v>117</v>
      </c>
      <c r="D43" s="294">
        <v>0</v>
      </c>
      <c r="E43" s="295">
        <f>D45</f>
        <v>0</v>
      </c>
      <c r="F43" s="295">
        <f t="shared" ref="F43:O43" si="29">E45</f>
        <v>0</v>
      </c>
      <c r="G43" s="296">
        <f t="shared" si="29"/>
        <v>0</v>
      </c>
      <c r="H43" s="297">
        <f t="shared" si="29"/>
        <v>0</v>
      </c>
      <c r="I43" s="295">
        <f t="shared" si="29"/>
        <v>0</v>
      </c>
      <c r="J43" s="295">
        <f t="shared" si="29"/>
        <v>0</v>
      </c>
      <c r="K43" s="298">
        <f t="shared" si="29"/>
        <v>0</v>
      </c>
      <c r="L43" s="299">
        <f t="shared" si="29"/>
        <v>0</v>
      </c>
      <c r="M43" s="295">
        <f t="shared" si="29"/>
        <v>0</v>
      </c>
      <c r="N43" s="295">
        <f t="shared" si="29"/>
        <v>0</v>
      </c>
      <c r="O43" s="298">
        <f t="shared" si="29"/>
        <v>0</v>
      </c>
      <c r="P43" s="143"/>
      <c r="Q43" s="143"/>
      <c r="R43" s="143"/>
      <c r="S43" s="143"/>
      <c r="T43" s="143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4"/>
      <c r="BM43" s="144"/>
      <c r="BN43" s="144"/>
      <c r="BO43" s="144"/>
      <c r="BP43" s="144"/>
      <c r="BQ43" s="144"/>
      <c r="BR43" s="144"/>
      <c r="BS43" s="144"/>
      <c r="BT43" s="144"/>
      <c r="BU43" s="144"/>
      <c r="BV43" s="144"/>
      <c r="BW43" s="144"/>
      <c r="BX43" s="144"/>
      <c r="BY43" s="144"/>
    </row>
    <row r="44" spans="1:77" ht="16.8" thickTop="1" thickBot="1" x14ac:dyDescent="0.35">
      <c r="B44" s="216" t="s">
        <v>118</v>
      </c>
      <c r="C44" s="276" t="s">
        <v>119</v>
      </c>
      <c r="D44" s="300"/>
      <c r="E44" s="301"/>
      <c r="F44" s="301"/>
      <c r="G44" s="302"/>
      <c r="H44" s="300"/>
      <c r="I44" s="301"/>
      <c r="J44" s="301"/>
      <c r="K44" s="303"/>
      <c r="L44" s="304"/>
      <c r="M44" s="301"/>
      <c r="N44" s="301"/>
      <c r="O44" s="303"/>
      <c r="P44" s="143"/>
      <c r="Q44" s="143"/>
      <c r="R44" s="143"/>
      <c r="S44" s="143"/>
      <c r="T44" s="143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</row>
    <row r="45" spans="1:77" ht="16.8" thickTop="1" thickBot="1" x14ac:dyDescent="0.35">
      <c r="B45" s="220" t="s">
        <v>120</v>
      </c>
      <c r="C45" s="271" t="s">
        <v>449</v>
      </c>
      <c r="D45" s="318">
        <f>ROUND(D44,0)</f>
        <v>0</v>
      </c>
      <c r="E45" s="295">
        <f>E43+E44</f>
        <v>0</v>
      </c>
      <c r="F45" s="295">
        <f t="shared" ref="F45:O45" si="30">F43+F44</f>
        <v>0</v>
      </c>
      <c r="G45" s="296">
        <f t="shared" si="30"/>
        <v>0</v>
      </c>
      <c r="H45" s="297">
        <f t="shared" si="30"/>
        <v>0</v>
      </c>
      <c r="I45" s="295">
        <f t="shared" si="30"/>
        <v>0</v>
      </c>
      <c r="J45" s="295">
        <f t="shared" si="30"/>
        <v>0</v>
      </c>
      <c r="K45" s="298">
        <f t="shared" si="30"/>
        <v>0</v>
      </c>
      <c r="L45" s="299">
        <f t="shared" si="30"/>
        <v>0</v>
      </c>
      <c r="M45" s="295">
        <f t="shared" si="30"/>
        <v>0</v>
      </c>
      <c r="N45" s="295">
        <f t="shared" si="30"/>
        <v>0</v>
      </c>
      <c r="O45" s="298">
        <f t="shared" si="30"/>
        <v>0</v>
      </c>
      <c r="P45" s="143"/>
      <c r="Q45" s="143"/>
      <c r="R45" s="143"/>
      <c r="S45" s="143"/>
      <c r="T45" s="143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144"/>
      <c r="AF45" s="144"/>
      <c r="AG45" s="144"/>
      <c r="AH45" s="144"/>
      <c r="AI45" s="144"/>
      <c r="AJ45" s="144"/>
      <c r="AK45" s="144"/>
      <c r="AL45" s="144"/>
      <c r="AM45" s="144"/>
      <c r="AN45" s="144"/>
      <c r="AO45" s="144"/>
      <c r="AP45" s="144"/>
      <c r="AQ45" s="144"/>
      <c r="AR45" s="144"/>
      <c r="AS45" s="144"/>
      <c r="AT45" s="144"/>
      <c r="AU45" s="144"/>
      <c r="AV45" s="144"/>
      <c r="AW45" s="144"/>
      <c r="AX45" s="144"/>
      <c r="AY45" s="144"/>
      <c r="AZ45" s="144"/>
      <c r="BA45" s="144"/>
      <c r="BB45" s="144"/>
      <c r="BC45" s="144"/>
      <c r="BD45" s="144"/>
      <c r="BE45" s="144"/>
      <c r="BF45" s="144"/>
      <c r="BG45" s="144"/>
      <c r="BH45" s="144"/>
      <c r="BI45" s="144"/>
      <c r="BJ45" s="144"/>
      <c r="BK45" s="144"/>
      <c r="BL45" s="144"/>
      <c r="BM45" s="144"/>
      <c r="BN45" s="144"/>
      <c r="BO45" s="144"/>
      <c r="BP45" s="144"/>
      <c r="BQ45" s="144"/>
      <c r="BR45" s="144"/>
      <c r="BS45" s="144"/>
      <c r="BT45" s="144"/>
      <c r="BU45" s="144"/>
      <c r="BV45" s="144"/>
      <c r="BW45" s="144"/>
      <c r="BX45" s="144"/>
      <c r="BY45" s="144"/>
    </row>
    <row r="46" spans="1:77" ht="16.8" thickTop="1" thickBot="1" x14ac:dyDescent="0.35">
      <c r="B46" s="216" t="s">
        <v>122</v>
      </c>
      <c r="C46" s="276" t="s">
        <v>123</v>
      </c>
      <c r="D46" s="306">
        <v>0</v>
      </c>
      <c r="E46" s="307">
        <f>D48</f>
        <v>0</v>
      </c>
      <c r="F46" s="307">
        <f t="shared" ref="F46:O46" si="31">E48</f>
        <v>0</v>
      </c>
      <c r="G46" s="308">
        <f t="shared" si="31"/>
        <v>0</v>
      </c>
      <c r="H46" s="309">
        <f t="shared" si="31"/>
        <v>0</v>
      </c>
      <c r="I46" s="307">
        <f t="shared" si="31"/>
        <v>0</v>
      </c>
      <c r="J46" s="307">
        <f t="shared" si="31"/>
        <v>0</v>
      </c>
      <c r="K46" s="310">
        <f t="shared" si="31"/>
        <v>0</v>
      </c>
      <c r="L46" s="311">
        <f t="shared" si="31"/>
        <v>0</v>
      </c>
      <c r="M46" s="307">
        <f t="shared" si="31"/>
        <v>0</v>
      </c>
      <c r="N46" s="307">
        <f t="shared" si="31"/>
        <v>0</v>
      </c>
      <c r="O46" s="310">
        <f t="shared" si="31"/>
        <v>0</v>
      </c>
      <c r="P46" s="143"/>
      <c r="Q46" s="143"/>
      <c r="R46" s="143"/>
      <c r="S46" s="143"/>
      <c r="T46" s="143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44"/>
      <c r="AF46" s="144"/>
      <c r="AG46" s="144"/>
      <c r="AH46" s="144"/>
      <c r="AI46" s="144"/>
      <c r="AJ46" s="144"/>
      <c r="AK46" s="144"/>
      <c r="AL46" s="144"/>
      <c r="AM46" s="144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4"/>
      <c r="AY46" s="144"/>
      <c r="AZ46" s="144"/>
      <c r="BA46" s="144"/>
      <c r="BB46" s="144"/>
      <c r="BC46" s="144"/>
      <c r="BD46" s="144"/>
      <c r="BE46" s="144"/>
      <c r="BF46" s="144"/>
      <c r="BG46" s="144"/>
      <c r="BH46" s="144"/>
      <c r="BI46" s="144"/>
      <c r="BJ46" s="144"/>
      <c r="BK46" s="144"/>
      <c r="BL46" s="144"/>
      <c r="BM46" s="144"/>
      <c r="BN46" s="144"/>
      <c r="BO46" s="144"/>
      <c r="BP46" s="144"/>
      <c r="BQ46" s="144"/>
      <c r="BR46" s="144"/>
      <c r="BS46" s="144"/>
      <c r="BT46" s="144"/>
      <c r="BU46" s="144"/>
      <c r="BV46" s="144"/>
      <c r="BW46" s="144"/>
      <c r="BX46" s="144"/>
      <c r="BY46" s="144"/>
    </row>
    <row r="47" spans="1:77" ht="16.8" thickTop="1" thickBot="1" x14ac:dyDescent="0.35">
      <c r="B47" s="220" t="s">
        <v>124</v>
      </c>
      <c r="C47" s="271" t="s">
        <v>125</v>
      </c>
      <c r="D47" s="312"/>
      <c r="E47" s="313"/>
      <c r="F47" s="313"/>
      <c r="G47" s="314"/>
      <c r="H47" s="312"/>
      <c r="I47" s="313"/>
      <c r="J47" s="313"/>
      <c r="K47" s="315">
        <v>0</v>
      </c>
      <c r="L47" s="316">
        <v>0</v>
      </c>
      <c r="M47" s="313">
        <v>0</v>
      </c>
      <c r="N47" s="313">
        <v>0</v>
      </c>
      <c r="O47" s="319"/>
      <c r="P47" s="143"/>
      <c r="Q47" s="143"/>
      <c r="R47" s="143"/>
      <c r="S47" s="143"/>
      <c r="T47" s="143"/>
      <c r="U47" s="144"/>
      <c r="V47" s="144"/>
      <c r="W47" s="144"/>
      <c r="X47" s="144"/>
      <c r="Y47" s="144"/>
      <c r="Z47" s="144"/>
      <c r="AA47" s="144"/>
      <c r="AB47" s="144"/>
      <c r="AC47" s="144"/>
      <c r="AD47" s="144"/>
      <c r="AE47" s="144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4"/>
      <c r="BL47" s="144"/>
      <c r="BM47" s="144"/>
      <c r="BN47" s="144"/>
      <c r="BO47" s="144"/>
      <c r="BP47" s="144"/>
      <c r="BQ47" s="144"/>
      <c r="BR47" s="144"/>
      <c r="BS47" s="144"/>
      <c r="BT47" s="144"/>
      <c r="BU47" s="144"/>
      <c r="BV47" s="144"/>
      <c r="BW47" s="144"/>
      <c r="BX47" s="144"/>
      <c r="BY47" s="144"/>
    </row>
    <row r="48" spans="1:77" ht="16.8" thickTop="1" thickBot="1" x14ac:dyDescent="0.35">
      <c r="B48" s="216" t="s">
        <v>126</v>
      </c>
      <c r="C48" s="276" t="s">
        <v>450</v>
      </c>
      <c r="D48" s="309">
        <f>ROUND(D47,0)</f>
        <v>0</v>
      </c>
      <c r="E48" s="307">
        <f t="shared" ref="E48" si="32">ROUND(E47,0)</f>
        <v>0</v>
      </c>
      <c r="F48" s="307">
        <f t="shared" ref="F48" si="33">ROUND(F47,0)</f>
        <v>0</v>
      </c>
      <c r="G48" s="308">
        <f t="shared" ref="G48" si="34">ROUND(G47,0)</f>
        <v>0</v>
      </c>
      <c r="H48" s="309">
        <f t="shared" ref="H48" si="35">ROUND(H47,0)</f>
        <v>0</v>
      </c>
      <c r="I48" s="307">
        <f t="shared" ref="I48" si="36">ROUND(I47,0)</f>
        <v>0</v>
      </c>
      <c r="J48" s="307">
        <f t="shared" ref="J48" si="37">ROUND(J47,0)</f>
        <v>0</v>
      </c>
      <c r="K48" s="310">
        <f t="shared" ref="K48" si="38">ROUND(K47,0)</f>
        <v>0</v>
      </c>
      <c r="L48" s="311">
        <f t="shared" ref="L48" si="39">ROUND(L47,0)</f>
        <v>0</v>
      </c>
      <c r="M48" s="307">
        <f t="shared" ref="M48" si="40">ROUND(M47,0)</f>
        <v>0</v>
      </c>
      <c r="N48" s="307">
        <f t="shared" ref="N48" si="41">ROUND(N47,0)</f>
        <v>0</v>
      </c>
      <c r="O48" s="310">
        <f t="shared" ref="O48" si="42">ROUND(O47,0)</f>
        <v>0</v>
      </c>
      <c r="P48" s="143"/>
      <c r="Q48" s="143"/>
      <c r="R48" s="143"/>
      <c r="S48" s="143"/>
      <c r="T48" s="143"/>
      <c r="U48" s="144"/>
      <c r="V48" s="144"/>
      <c r="W48" s="144"/>
      <c r="X48" s="144"/>
      <c r="Y48" s="144"/>
      <c r="Z48" s="144"/>
      <c r="AA48" s="144"/>
      <c r="AB48" s="144"/>
      <c r="AC48" s="144"/>
      <c r="AD48" s="144"/>
      <c r="AE48" s="144"/>
      <c r="AF48" s="144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</row>
    <row r="49" spans="1:77" ht="16.8" thickTop="1" thickBot="1" x14ac:dyDescent="0.35">
      <c r="B49" s="220" t="s">
        <v>128</v>
      </c>
      <c r="C49" s="271" t="s">
        <v>129</v>
      </c>
      <c r="D49" s="294">
        <v>0</v>
      </c>
      <c r="E49" s="295">
        <f>D51</f>
        <v>0</v>
      </c>
      <c r="F49" s="295">
        <f t="shared" ref="F49:O49" si="43">E51</f>
        <v>0</v>
      </c>
      <c r="G49" s="296">
        <f t="shared" si="43"/>
        <v>0</v>
      </c>
      <c r="H49" s="297">
        <f t="shared" si="43"/>
        <v>0</v>
      </c>
      <c r="I49" s="295">
        <f t="shared" si="43"/>
        <v>0</v>
      </c>
      <c r="J49" s="295">
        <f t="shared" si="43"/>
        <v>0</v>
      </c>
      <c r="K49" s="298">
        <f t="shared" si="43"/>
        <v>0</v>
      </c>
      <c r="L49" s="299">
        <f t="shared" si="43"/>
        <v>0</v>
      </c>
      <c r="M49" s="295">
        <f t="shared" si="43"/>
        <v>0</v>
      </c>
      <c r="N49" s="295">
        <f t="shared" si="43"/>
        <v>0</v>
      </c>
      <c r="O49" s="298">
        <f t="shared" si="43"/>
        <v>0</v>
      </c>
      <c r="P49" s="143"/>
      <c r="Q49" s="143"/>
      <c r="R49" s="143"/>
      <c r="S49" s="143"/>
      <c r="T49" s="143"/>
      <c r="U49" s="144"/>
      <c r="V49" s="144"/>
      <c r="W49" s="144"/>
      <c r="X49" s="144"/>
      <c r="Y49" s="144"/>
      <c r="Z49" s="144"/>
      <c r="AA49" s="144"/>
      <c r="AB49" s="144"/>
      <c r="AC49" s="144"/>
      <c r="AD49" s="144"/>
      <c r="AE49" s="144"/>
      <c r="AF49" s="144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  <c r="BM49" s="144"/>
      <c r="BN49" s="144"/>
      <c r="BO49" s="144"/>
      <c r="BP49" s="144"/>
      <c r="BQ49" s="144"/>
      <c r="BR49" s="144"/>
      <c r="BS49" s="144"/>
      <c r="BT49" s="144"/>
      <c r="BU49" s="144"/>
      <c r="BV49" s="144"/>
      <c r="BW49" s="144"/>
      <c r="BX49" s="144"/>
      <c r="BY49" s="144"/>
    </row>
    <row r="50" spans="1:77" ht="16.8" thickTop="1" thickBot="1" x14ac:dyDescent="0.35">
      <c r="B50" s="216" t="s">
        <v>130</v>
      </c>
      <c r="C50" s="276" t="s">
        <v>131</v>
      </c>
      <c r="D50" s="309">
        <f>D51</f>
        <v>0</v>
      </c>
      <c r="E50" s="307">
        <f>(E47+E44)</f>
        <v>0</v>
      </c>
      <c r="F50" s="307">
        <f t="shared" ref="F50:O50" si="44">(F47+F44)</f>
        <v>0</v>
      </c>
      <c r="G50" s="308">
        <f t="shared" si="44"/>
        <v>0</v>
      </c>
      <c r="H50" s="309">
        <f t="shared" si="44"/>
        <v>0</v>
      </c>
      <c r="I50" s="307">
        <f t="shared" si="44"/>
        <v>0</v>
      </c>
      <c r="J50" s="307">
        <f t="shared" si="44"/>
        <v>0</v>
      </c>
      <c r="K50" s="310">
        <f t="shared" si="44"/>
        <v>0</v>
      </c>
      <c r="L50" s="311">
        <f t="shared" si="44"/>
        <v>0</v>
      </c>
      <c r="M50" s="307">
        <f t="shared" si="44"/>
        <v>0</v>
      </c>
      <c r="N50" s="307">
        <f t="shared" si="44"/>
        <v>0</v>
      </c>
      <c r="O50" s="310">
        <f t="shared" si="44"/>
        <v>0</v>
      </c>
      <c r="P50" s="143"/>
      <c r="Q50" s="143"/>
      <c r="R50" s="143"/>
      <c r="S50" s="143"/>
      <c r="T50" s="143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144"/>
      <c r="BN50" s="144"/>
      <c r="BO50" s="144"/>
      <c r="BP50" s="144"/>
      <c r="BQ50" s="144"/>
      <c r="BR50" s="144"/>
      <c r="BS50" s="144"/>
      <c r="BT50" s="144"/>
      <c r="BU50" s="144"/>
      <c r="BV50" s="144"/>
      <c r="BW50" s="144"/>
      <c r="BX50" s="144"/>
      <c r="BY50" s="144"/>
    </row>
    <row r="51" spans="1:77" ht="16.8" thickTop="1" thickBot="1" x14ac:dyDescent="0.35">
      <c r="B51" s="220" t="s">
        <v>132</v>
      </c>
      <c r="C51" s="284" t="s">
        <v>451</v>
      </c>
      <c r="D51" s="320">
        <f>ROUND(D48+D45,0)</f>
        <v>0</v>
      </c>
      <c r="E51" s="321">
        <f t="shared" ref="E51:O51" si="45">ROUND(E48+E45,0)</f>
        <v>0</v>
      </c>
      <c r="F51" s="321">
        <f t="shared" si="45"/>
        <v>0</v>
      </c>
      <c r="G51" s="322">
        <f t="shared" si="45"/>
        <v>0</v>
      </c>
      <c r="H51" s="320">
        <f t="shared" si="45"/>
        <v>0</v>
      </c>
      <c r="I51" s="321">
        <f t="shared" si="45"/>
        <v>0</v>
      </c>
      <c r="J51" s="321">
        <f t="shared" si="45"/>
        <v>0</v>
      </c>
      <c r="K51" s="323">
        <f t="shared" si="45"/>
        <v>0</v>
      </c>
      <c r="L51" s="324">
        <f t="shared" si="45"/>
        <v>0</v>
      </c>
      <c r="M51" s="321">
        <f t="shared" si="45"/>
        <v>0</v>
      </c>
      <c r="N51" s="321">
        <f t="shared" si="45"/>
        <v>0</v>
      </c>
      <c r="O51" s="323">
        <f t="shared" si="45"/>
        <v>0</v>
      </c>
      <c r="P51" s="143"/>
      <c r="Q51" s="143"/>
      <c r="R51" s="143"/>
      <c r="S51" s="143"/>
      <c r="T51" s="143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144"/>
      <c r="BN51" s="144"/>
      <c r="BO51" s="144"/>
      <c r="BP51" s="144"/>
      <c r="BQ51" s="144"/>
      <c r="BR51" s="144"/>
      <c r="BS51" s="144"/>
      <c r="BT51" s="144"/>
      <c r="BU51" s="144"/>
      <c r="BV51" s="144"/>
      <c r="BW51" s="144"/>
      <c r="BX51" s="144"/>
      <c r="BY51" s="144"/>
    </row>
    <row r="52" spans="1:77" s="150" customFormat="1" ht="16.2" thickBot="1" x14ac:dyDescent="0.35">
      <c r="A52" s="149"/>
      <c r="B52" s="325" t="s">
        <v>134</v>
      </c>
      <c r="C52" s="326" t="s">
        <v>427</v>
      </c>
      <c r="D52" s="251">
        <v>0</v>
      </c>
      <c r="E52" s="252">
        <f>IF(E53,D54,0)</f>
        <v>0</v>
      </c>
      <c r="F52" s="252">
        <f>IF(F53,E54,0)</f>
        <v>0</v>
      </c>
      <c r="G52" s="289">
        <f>IF(G53,F54,0)</f>
        <v>0</v>
      </c>
      <c r="H52" s="254">
        <v>0</v>
      </c>
      <c r="I52" s="255">
        <v>0</v>
      </c>
      <c r="J52" s="255">
        <v>0</v>
      </c>
      <c r="K52" s="255">
        <v>0</v>
      </c>
      <c r="L52" s="255">
        <v>0</v>
      </c>
      <c r="M52" s="255">
        <v>0</v>
      </c>
      <c r="N52" s="255">
        <v>0</v>
      </c>
      <c r="O52" s="256">
        <v>0</v>
      </c>
      <c r="P52" s="149"/>
      <c r="Q52" s="149"/>
      <c r="R52" s="149"/>
      <c r="S52" s="149"/>
      <c r="T52" s="149"/>
    </row>
    <row r="53" spans="1:77" s="150" customFormat="1" ht="16.8" thickTop="1" thickBot="1" x14ac:dyDescent="0.35">
      <c r="A53" s="149"/>
      <c r="B53" s="327" t="s">
        <v>136</v>
      </c>
      <c r="C53" s="328" t="s">
        <v>428</v>
      </c>
      <c r="D53" s="259"/>
      <c r="E53" s="260"/>
      <c r="F53" s="260"/>
      <c r="G53" s="291"/>
      <c r="H53" s="262">
        <v>0</v>
      </c>
      <c r="I53" s="263">
        <v>0</v>
      </c>
      <c r="J53" s="263">
        <v>0</v>
      </c>
      <c r="K53" s="263">
        <v>0</v>
      </c>
      <c r="L53" s="263">
        <v>0</v>
      </c>
      <c r="M53" s="263">
        <v>0</v>
      </c>
      <c r="N53" s="263">
        <v>0</v>
      </c>
      <c r="O53" s="264">
        <v>0</v>
      </c>
      <c r="P53" s="149"/>
      <c r="Q53" s="149"/>
      <c r="R53" s="149"/>
      <c r="S53" s="149"/>
      <c r="T53" s="149"/>
    </row>
    <row r="54" spans="1:77" s="150" customFormat="1" ht="16.8" thickTop="1" thickBot="1" x14ac:dyDescent="0.35">
      <c r="A54" s="149"/>
      <c r="B54" s="329" t="s">
        <v>138</v>
      </c>
      <c r="C54" s="330" t="s">
        <v>452</v>
      </c>
      <c r="D54" s="265">
        <f>ROUND(D53,2)</f>
        <v>0</v>
      </c>
      <c r="E54" s="266">
        <f>IF(E53,((E52*D$85)+E53)/E$85,0)</f>
        <v>0</v>
      </c>
      <c r="F54" s="266">
        <f>IF(F53,((F52*E$85)+F53)/F$85,0)</f>
        <v>0</v>
      </c>
      <c r="G54" s="293">
        <f>IF(G53,((G52*F$85)+G53)/G$85,0)</f>
        <v>0</v>
      </c>
      <c r="H54" s="268">
        <v>0</v>
      </c>
      <c r="I54" s="269">
        <v>0</v>
      </c>
      <c r="J54" s="269">
        <v>0</v>
      </c>
      <c r="K54" s="269">
        <v>0</v>
      </c>
      <c r="L54" s="269">
        <v>0</v>
      </c>
      <c r="M54" s="269">
        <v>0</v>
      </c>
      <c r="N54" s="269">
        <v>0</v>
      </c>
      <c r="O54" s="270">
        <v>0</v>
      </c>
      <c r="P54" s="149"/>
      <c r="Q54" s="149"/>
      <c r="R54" s="149"/>
      <c r="S54" s="149"/>
      <c r="T54" s="149"/>
    </row>
    <row r="55" spans="1:77" ht="16.8" thickTop="1" thickBot="1" x14ac:dyDescent="0.35">
      <c r="B55" s="220" t="s">
        <v>140</v>
      </c>
      <c r="C55" s="331" t="s">
        <v>433</v>
      </c>
      <c r="D55" s="272">
        <v>0</v>
      </c>
      <c r="E55" s="273">
        <f>D57</f>
        <v>0</v>
      </c>
      <c r="F55" s="273">
        <f t="shared" ref="F55:O55" si="46">E57</f>
        <v>0</v>
      </c>
      <c r="G55" s="332">
        <f t="shared" si="46"/>
        <v>0</v>
      </c>
      <c r="H55" s="275">
        <f t="shared" si="46"/>
        <v>0</v>
      </c>
      <c r="I55" s="273">
        <f t="shared" si="46"/>
        <v>0</v>
      </c>
      <c r="J55" s="273">
        <f t="shared" si="46"/>
        <v>0</v>
      </c>
      <c r="K55" s="274">
        <f t="shared" si="46"/>
        <v>0</v>
      </c>
      <c r="L55" s="333">
        <f t="shared" si="46"/>
        <v>0</v>
      </c>
      <c r="M55" s="273">
        <f t="shared" si="46"/>
        <v>0</v>
      </c>
      <c r="N55" s="273">
        <f t="shared" si="46"/>
        <v>0</v>
      </c>
      <c r="O55" s="274">
        <f t="shared" si="46"/>
        <v>0</v>
      </c>
      <c r="P55" s="143"/>
      <c r="Q55" s="143"/>
      <c r="R55" s="143"/>
      <c r="S55" s="143"/>
      <c r="T55" s="143"/>
      <c r="U55" s="144"/>
      <c r="V55" s="144"/>
      <c r="W55" s="144"/>
      <c r="X55" s="144"/>
      <c r="Y55" s="144"/>
      <c r="Z55" s="144"/>
      <c r="AA55" s="144"/>
      <c r="AB55" s="144"/>
      <c r="AC55" s="144"/>
      <c r="AD55" s="144"/>
      <c r="AE55" s="144"/>
      <c r="AF55" s="144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  <c r="BM55" s="144"/>
      <c r="BN55" s="144"/>
      <c r="BO55" s="144"/>
      <c r="BP55" s="144"/>
      <c r="BQ55" s="144"/>
      <c r="BR55" s="144"/>
      <c r="BS55" s="144"/>
      <c r="BT55" s="144"/>
      <c r="BU55" s="144"/>
      <c r="BV55" s="144"/>
      <c r="BW55" s="144"/>
      <c r="BX55" s="144"/>
      <c r="BY55" s="144"/>
    </row>
    <row r="56" spans="1:77" ht="16.8" thickTop="1" thickBot="1" x14ac:dyDescent="0.35">
      <c r="B56" s="216" t="s">
        <v>142</v>
      </c>
      <c r="C56" s="334" t="s">
        <v>434</v>
      </c>
      <c r="D56" s="237"/>
      <c r="E56" s="238"/>
      <c r="F56" s="238"/>
      <c r="G56" s="335"/>
      <c r="H56" s="237"/>
      <c r="I56" s="238"/>
      <c r="J56" s="238"/>
      <c r="K56" s="239"/>
      <c r="L56" s="336"/>
      <c r="M56" s="238">
        <v>0</v>
      </c>
      <c r="N56" s="238">
        <v>0</v>
      </c>
      <c r="O56" s="239">
        <v>0</v>
      </c>
      <c r="P56" s="143"/>
      <c r="Q56" s="143"/>
      <c r="R56" s="143"/>
      <c r="S56" s="143"/>
      <c r="T56" s="143"/>
      <c r="U56" s="144"/>
      <c r="V56" s="144"/>
      <c r="W56" s="144"/>
      <c r="X56" s="144"/>
      <c r="Y56" s="144"/>
      <c r="Z56" s="144"/>
      <c r="AA56" s="144"/>
      <c r="AB56" s="144"/>
      <c r="AC56" s="144"/>
      <c r="AD56" s="144"/>
      <c r="AE56" s="144"/>
      <c r="AF56" s="144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</row>
    <row r="57" spans="1:77" ht="16.8" thickTop="1" thickBot="1" x14ac:dyDescent="0.35">
      <c r="B57" s="220" t="s">
        <v>144</v>
      </c>
      <c r="C57" s="331" t="s">
        <v>453</v>
      </c>
      <c r="D57" s="277">
        <f>ROUND(D56,0)</f>
        <v>0</v>
      </c>
      <c r="E57" s="273">
        <f>E55+E56</f>
        <v>0</v>
      </c>
      <c r="F57" s="273">
        <f t="shared" ref="F57:O57" si="47">F55+F56</f>
        <v>0</v>
      </c>
      <c r="G57" s="332">
        <f t="shared" si="47"/>
        <v>0</v>
      </c>
      <c r="H57" s="275">
        <f t="shared" si="47"/>
        <v>0</v>
      </c>
      <c r="I57" s="273">
        <f t="shared" si="47"/>
        <v>0</v>
      </c>
      <c r="J57" s="273">
        <f t="shared" si="47"/>
        <v>0</v>
      </c>
      <c r="K57" s="274">
        <f t="shared" si="47"/>
        <v>0</v>
      </c>
      <c r="L57" s="333">
        <f t="shared" si="47"/>
        <v>0</v>
      </c>
      <c r="M57" s="273">
        <f t="shared" si="47"/>
        <v>0</v>
      </c>
      <c r="N57" s="273">
        <f t="shared" si="47"/>
        <v>0</v>
      </c>
      <c r="O57" s="274">
        <f t="shared" si="47"/>
        <v>0</v>
      </c>
      <c r="P57" s="143"/>
      <c r="Q57" s="143"/>
      <c r="R57" s="143"/>
      <c r="S57" s="143"/>
      <c r="T57" s="143"/>
      <c r="U57" s="144"/>
      <c r="V57" s="144"/>
      <c r="W57" s="144"/>
      <c r="X57" s="144"/>
      <c r="Y57" s="144"/>
      <c r="Z57" s="144"/>
      <c r="AA57" s="144"/>
      <c r="AB57" s="144"/>
      <c r="AC57" s="144"/>
      <c r="AD57" s="144"/>
      <c r="AE57" s="144"/>
      <c r="AF57" s="144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  <c r="BM57" s="144"/>
      <c r="BN57" s="144"/>
      <c r="BO57" s="144"/>
      <c r="BP57" s="144"/>
      <c r="BQ57" s="144"/>
      <c r="BR57" s="144"/>
      <c r="BS57" s="144"/>
      <c r="BT57" s="144"/>
      <c r="BU57" s="144"/>
      <c r="BV57" s="144"/>
      <c r="BW57" s="144"/>
      <c r="BX57" s="144"/>
      <c r="BY57" s="144"/>
    </row>
    <row r="58" spans="1:77" ht="16.8" thickTop="1" thickBot="1" x14ac:dyDescent="0.35">
      <c r="B58" s="216" t="s">
        <v>146</v>
      </c>
      <c r="C58" s="334" t="s">
        <v>425</v>
      </c>
      <c r="D58" s="278">
        <v>0</v>
      </c>
      <c r="E58" s="279">
        <f>D60</f>
        <v>0</v>
      </c>
      <c r="F58" s="279">
        <f t="shared" ref="F58:O58" si="48">E60</f>
        <v>0</v>
      </c>
      <c r="G58" s="337">
        <f t="shared" si="48"/>
        <v>0</v>
      </c>
      <c r="H58" s="281">
        <f t="shared" si="48"/>
        <v>0</v>
      </c>
      <c r="I58" s="279">
        <f t="shared" si="48"/>
        <v>0</v>
      </c>
      <c r="J58" s="279">
        <f t="shared" si="48"/>
        <v>0</v>
      </c>
      <c r="K58" s="280">
        <f t="shared" si="48"/>
        <v>0</v>
      </c>
      <c r="L58" s="338">
        <f t="shared" si="48"/>
        <v>0</v>
      </c>
      <c r="M58" s="279">
        <f t="shared" si="48"/>
        <v>0</v>
      </c>
      <c r="N58" s="279">
        <f t="shared" si="48"/>
        <v>0</v>
      </c>
      <c r="O58" s="280">
        <f t="shared" si="48"/>
        <v>0</v>
      </c>
      <c r="P58" s="143"/>
      <c r="Q58" s="143"/>
      <c r="R58" s="143"/>
      <c r="S58" s="143"/>
      <c r="T58" s="143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  <c r="BM58" s="144"/>
      <c r="BN58" s="144"/>
      <c r="BO58" s="144"/>
      <c r="BP58" s="144"/>
      <c r="BQ58" s="144"/>
      <c r="BR58" s="144"/>
      <c r="BS58" s="144"/>
      <c r="BT58" s="144"/>
      <c r="BU58" s="144"/>
      <c r="BV58" s="144"/>
      <c r="BW58" s="144"/>
      <c r="BX58" s="144"/>
      <c r="BY58" s="144"/>
    </row>
    <row r="59" spans="1:77" ht="16.8" thickTop="1" thickBot="1" x14ac:dyDescent="0.35">
      <c r="B59" s="220" t="s">
        <v>148</v>
      </c>
      <c r="C59" s="331" t="s">
        <v>426</v>
      </c>
      <c r="D59" s="234"/>
      <c r="E59" s="235"/>
      <c r="F59" s="235"/>
      <c r="G59" s="339"/>
      <c r="H59" s="234"/>
      <c r="I59" s="235"/>
      <c r="J59" s="235"/>
      <c r="K59" s="236"/>
      <c r="L59" s="340">
        <v>0</v>
      </c>
      <c r="M59" s="235">
        <v>0</v>
      </c>
      <c r="N59" s="235">
        <v>0</v>
      </c>
      <c r="O59" s="236">
        <v>0</v>
      </c>
      <c r="P59" s="143"/>
      <c r="Q59" s="143"/>
      <c r="R59" s="143"/>
      <c r="S59" s="143"/>
      <c r="T59" s="143"/>
      <c r="U59" s="144"/>
      <c r="V59" s="144"/>
      <c r="W59" s="144"/>
      <c r="X59" s="144"/>
      <c r="Y59" s="144"/>
      <c r="Z59" s="144"/>
      <c r="AA59" s="144"/>
      <c r="AB59" s="144"/>
      <c r="AC59" s="144"/>
      <c r="AD59" s="144"/>
      <c r="AE59" s="144"/>
      <c r="AF59" s="144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  <c r="BM59" s="144"/>
      <c r="BN59" s="144"/>
      <c r="BO59" s="144"/>
      <c r="BP59" s="144"/>
      <c r="BQ59" s="144"/>
      <c r="BR59" s="144"/>
      <c r="BS59" s="144"/>
      <c r="BT59" s="144"/>
      <c r="BU59" s="144"/>
      <c r="BV59" s="144"/>
      <c r="BW59" s="144"/>
      <c r="BX59" s="144"/>
      <c r="BY59" s="144"/>
    </row>
    <row r="60" spans="1:77" ht="16.8" thickTop="1" thickBot="1" x14ac:dyDescent="0.35">
      <c r="B60" s="216" t="s">
        <v>150</v>
      </c>
      <c r="C60" s="334" t="s">
        <v>454</v>
      </c>
      <c r="D60" s="282">
        <f>ROUND(D59,0)</f>
        <v>0</v>
      </c>
      <c r="E60" s="279">
        <f>E58+E59</f>
        <v>0</v>
      </c>
      <c r="F60" s="279">
        <f t="shared" ref="F60:O60" si="49">F58+F59</f>
        <v>0</v>
      </c>
      <c r="G60" s="337">
        <f t="shared" si="49"/>
        <v>0</v>
      </c>
      <c r="H60" s="281">
        <f t="shared" si="49"/>
        <v>0</v>
      </c>
      <c r="I60" s="279">
        <f t="shared" si="49"/>
        <v>0</v>
      </c>
      <c r="J60" s="279">
        <f t="shared" si="49"/>
        <v>0</v>
      </c>
      <c r="K60" s="280">
        <f t="shared" si="49"/>
        <v>0</v>
      </c>
      <c r="L60" s="338">
        <f t="shared" si="49"/>
        <v>0</v>
      </c>
      <c r="M60" s="279">
        <f t="shared" si="49"/>
        <v>0</v>
      </c>
      <c r="N60" s="279">
        <f t="shared" si="49"/>
        <v>0</v>
      </c>
      <c r="O60" s="280">
        <f t="shared" si="49"/>
        <v>0</v>
      </c>
      <c r="P60" s="143"/>
      <c r="Q60" s="143"/>
      <c r="R60" s="143"/>
      <c r="S60" s="143"/>
      <c r="T60" s="143"/>
      <c r="U60" s="144"/>
      <c r="V60" s="144"/>
      <c r="W60" s="144"/>
      <c r="X60" s="144"/>
      <c r="Y60" s="144"/>
      <c r="Z60" s="144"/>
      <c r="AA60" s="144"/>
      <c r="AB60" s="144"/>
      <c r="AC60" s="144"/>
      <c r="AD60" s="144"/>
      <c r="AE60" s="144"/>
      <c r="AF60" s="144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</row>
    <row r="61" spans="1:77" ht="16.8" thickTop="1" thickBot="1" x14ac:dyDescent="0.35">
      <c r="B61" s="220" t="s">
        <v>152</v>
      </c>
      <c r="C61" s="331" t="s">
        <v>153</v>
      </c>
      <c r="D61" s="272">
        <v>0</v>
      </c>
      <c r="E61" s="273">
        <f>D63</f>
        <v>0</v>
      </c>
      <c r="F61" s="273">
        <f t="shared" ref="F61:O61" si="50">E63</f>
        <v>0</v>
      </c>
      <c r="G61" s="332">
        <f t="shared" si="50"/>
        <v>0</v>
      </c>
      <c r="H61" s="275">
        <f t="shared" si="50"/>
        <v>0</v>
      </c>
      <c r="I61" s="273">
        <f t="shared" si="50"/>
        <v>0</v>
      </c>
      <c r="J61" s="273">
        <f t="shared" si="50"/>
        <v>0</v>
      </c>
      <c r="K61" s="274">
        <f t="shared" si="50"/>
        <v>0</v>
      </c>
      <c r="L61" s="333">
        <f t="shared" si="50"/>
        <v>0</v>
      </c>
      <c r="M61" s="273">
        <f t="shared" si="50"/>
        <v>0</v>
      </c>
      <c r="N61" s="273">
        <f t="shared" si="50"/>
        <v>0</v>
      </c>
      <c r="O61" s="274">
        <f t="shared" si="50"/>
        <v>0</v>
      </c>
      <c r="P61" s="143"/>
      <c r="Q61" s="143"/>
      <c r="R61" s="143"/>
      <c r="S61" s="143"/>
      <c r="T61" s="143"/>
      <c r="U61" s="144"/>
      <c r="V61" s="144"/>
      <c r="W61" s="144"/>
      <c r="X61" s="144"/>
      <c r="Y61" s="144"/>
      <c r="Z61" s="144"/>
      <c r="AA61" s="144"/>
      <c r="AB61" s="144"/>
      <c r="AC61" s="144"/>
      <c r="AD61" s="144"/>
      <c r="AE61" s="144"/>
      <c r="AF61" s="144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  <c r="BM61" s="144"/>
      <c r="BN61" s="144"/>
      <c r="BO61" s="144"/>
      <c r="BP61" s="144"/>
      <c r="BQ61" s="144"/>
      <c r="BR61" s="144"/>
      <c r="BS61" s="144"/>
      <c r="BT61" s="144"/>
      <c r="BU61" s="144"/>
      <c r="BV61" s="144"/>
      <c r="BW61" s="144"/>
      <c r="BX61" s="144"/>
      <c r="BY61" s="144"/>
    </row>
    <row r="62" spans="1:77" ht="16.8" thickTop="1" thickBot="1" x14ac:dyDescent="0.35">
      <c r="B62" s="216" t="s">
        <v>154</v>
      </c>
      <c r="C62" s="334" t="s">
        <v>155</v>
      </c>
      <c r="D62" s="237"/>
      <c r="E62" s="238"/>
      <c r="F62" s="238"/>
      <c r="G62" s="335"/>
      <c r="H62" s="237"/>
      <c r="I62" s="238">
        <v>0</v>
      </c>
      <c r="J62" s="238">
        <v>0</v>
      </c>
      <c r="K62" s="239">
        <v>0</v>
      </c>
      <c r="L62" s="336">
        <v>0</v>
      </c>
      <c r="M62" s="238">
        <v>0</v>
      </c>
      <c r="N62" s="238">
        <v>0</v>
      </c>
      <c r="O62" s="239">
        <v>0</v>
      </c>
      <c r="P62" s="143"/>
      <c r="Q62" s="143"/>
      <c r="R62" s="143"/>
      <c r="S62" s="143"/>
      <c r="T62" s="143"/>
      <c r="U62" s="144"/>
      <c r="V62" s="144"/>
      <c r="W62" s="144"/>
      <c r="X62" s="144"/>
      <c r="Y62" s="144"/>
      <c r="Z62" s="144"/>
      <c r="AA62" s="144"/>
      <c r="AB62" s="144"/>
      <c r="AC62" s="144"/>
      <c r="AD62" s="144"/>
      <c r="AE62" s="144"/>
      <c r="AF62" s="144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  <c r="BM62" s="144"/>
      <c r="BN62" s="144"/>
      <c r="BO62" s="144"/>
      <c r="BP62" s="144"/>
      <c r="BQ62" s="144"/>
      <c r="BR62" s="144"/>
      <c r="BS62" s="144"/>
      <c r="BT62" s="144"/>
      <c r="BU62" s="144"/>
      <c r="BV62" s="144"/>
      <c r="BW62" s="144"/>
      <c r="BX62" s="144"/>
      <c r="BY62" s="144"/>
    </row>
    <row r="63" spans="1:77" ht="16.8" thickTop="1" thickBot="1" x14ac:dyDescent="0.35">
      <c r="B63" s="220" t="s">
        <v>156</v>
      </c>
      <c r="C63" s="331" t="s">
        <v>455</v>
      </c>
      <c r="D63" s="341">
        <f>ROUND(D62,0)</f>
        <v>0</v>
      </c>
      <c r="E63" s="273">
        <f>E61+E62</f>
        <v>0</v>
      </c>
      <c r="F63" s="273">
        <f t="shared" ref="F63:O63" si="51">F61+F62</f>
        <v>0</v>
      </c>
      <c r="G63" s="332">
        <f t="shared" si="51"/>
        <v>0</v>
      </c>
      <c r="H63" s="275">
        <f t="shared" si="51"/>
        <v>0</v>
      </c>
      <c r="I63" s="273">
        <f t="shared" si="51"/>
        <v>0</v>
      </c>
      <c r="J63" s="273">
        <f t="shared" si="51"/>
        <v>0</v>
      </c>
      <c r="K63" s="274">
        <f t="shared" si="51"/>
        <v>0</v>
      </c>
      <c r="L63" s="333">
        <f t="shared" si="51"/>
        <v>0</v>
      </c>
      <c r="M63" s="273">
        <f t="shared" si="51"/>
        <v>0</v>
      </c>
      <c r="N63" s="273">
        <f t="shared" si="51"/>
        <v>0</v>
      </c>
      <c r="O63" s="274">
        <f t="shared" si="51"/>
        <v>0</v>
      </c>
      <c r="P63" s="143"/>
      <c r="Q63" s="143"/>
      <c r="R63" s="143"/>
      <c r="S63" s="143"/>
      <c r="T63" s="143"/>
      <c r="U63" s="144"/>
      <c r="V63" s="144"/>
      <c r="W63" s="144"/>
      <c r="X63" s="144"/>
      <c r="Y63" s="144"/>
      <c r="Z63" s="144"/>
      <c r="AA63" s="144"/>
      <c r="AB63" s="144"/>
      <c r="AC63" s="144"/>
      <c r="AD63" s="144"/>
      <c r="AE63" s="144"/>
      <c r="AF63" s="144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  <c r="BM63" s="144"/>
      <c r="BN63" s="144"/>
      <c r="BO63" s="144"/>
      <c r="BP63" s="144"/>
      <c r="BQ63" s="144"/>
      <c r="BR63" s="144"/>
      <c r="BS63" s="144"/>
      <c r="BT63" s="144"/>
      <c r="BU63" s="144"/>
      <c r="BV63" s="144"/>
      <c r="BW63" s="144"/>
      <c r="BX63" s="144"/>
      <c r="BY63" s="144"/>
    </row>
    <row r="64" spans="1:77" ht="16.8" thickTop="1" thickBot="1" x14ac:dyDescent="0.35">
      <c r="B64" s="216" t="s">
        <v>158</v>
      </c>
      <c r="C64" s="334" t="s">
        <v>159</v>
      </c>
      <c r="D64" s="278">
        <v>0</v>
      </c>
      <c r="E64" s="279">
        <f>D66</f>
        <v>0</v>
      </c>
      <c r="F64" s="279">
        <f t="shared" ref="F64:O64" si="52">E66</f>
        <v>0</v>
      </c>
      <c r="G64" s="337">
        <f t="shared" si="52"/>
        <v>0</v>
      </c>
      <c r="H64" s="281">
        <f t="shared" si="52"/>
        <v>0</v>
      </c>
      <c r="I64" s="279">
        <f t="shared" si="52"/>
        <v>0</v>
      </c>
      <c r="J64" s="279">
        <f t="shared" si="52"/>
        <v>0</v>
      </c>
      <c r="K64" s="280">
        <f t="shared" si="52"/>
        <v>0</v>
      </c>
      <c r="L64" s="338">
        <f t="shared" si="52"/>
        <v>0</v>
      </c>
      <c r="M64" s="279">
        <f t="shared" si="52"/>
        <v>0</v>
      </c>
      <c r="N64" s="279">
        <f t="shared" si="52"/>
        <v>0</v>
      </c>
      <c r="O64" s="280">
        <f t="shared" si="52"/>
        <v>0</v>
      </c>
      <c r="P64" s="143"/>
      <c r="Q64" s="143"/>
      <c r="R64" s="143"/>
      <c r="S64" s="143"/>
      <c r="T64" s="143"/>
      <c r="U64" s="144"/>
      <c r="V64" s="144"/>
      <c r="W64" s="144"/>
      <c r="X64" s="144"/>
      <c r="Y64" s="144"/>
      <c r="Z64" s="144"/>
      <c r="AA64" s="144"/>
      <c r="AB64" s="144"/>
      <c r="AC64" s="144"/>
      <c r="AD64" s="144"/>
      <c r="AE64" s="144"/>
      <c r="AF64" s="144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</row>
    <row r="65" spans="2:77" ht="16.8" thickTop="1" thickBot="1" x14ac:dyDescent="0.35">
      <c r="B65" s="220" t="s">
        <v>160</v>
      </c>
      <c r="C65" s="331" t="s">
        <v>161</v>
      </c>
      <c r="D65" s="234"/>
      <c r="E65" s="235"/>
      <c r="F65" s="235"/>
      <c r="G65" s="339"/>
      <c r="H65" s="234"/>
      <c r="I65" s="235"/>
      <c r="J65" s="235"/>
      <c r="K65" s="236">
        <v>0</v>
      </c>
      <c r="L65" s="340">
        <v>0</v>
      </c>
      <c r="M65" s="235">
        <v>0</v>
      </c>
      <c r="N65" s="235">
        <v>0</v>
      </c>
      <c r="O65" s="283"/>
      <c r="P65" s="143"/>
      <c r="Q65" s="143"/>
      <c r="R65" s="143"/>
      <c r="S65" s="143"/>
      <c r="T65" s="143"/>
      <c r="U65" s="144"/>
      <c r="V65" s="144"/>
      <c r="W65" s="144"/>
      <c r="X65" s="144"/>
      <c r="Y65" s="144"/>
      <c r="Z65" s="144"/>
      <c r="AA65" s="144"/>
      <c r="AB65" s="144"/>
      <c r="AC65" s="144"/>
      <c r="AD65" s="144"/>
      <c r="AE65" s="144"/>
      <c r="AF65" s="144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  <c r="BM65" s="144"/>
      <c r="BN65" s="144"/>
      <c r="BO65" s="144"/>
      <c r="BP65" s="144"/>
      <c r="BQ65" s="144"/>
      <c r="BR65" s="144"/>
      <c r="BS65" s="144"/>
      <c r="BT65" s="144"/>
      <c r="BU65" s="144"/>
      <c r="BV65" s="144"/>
      <c r="BW65" s="144"/>
      <c r="BX65" s="144"/>
      <c r="BY65" s="144"/>
    </row>
    <row r="66" spans="2:77" ht="16.8" thickTop="1" thickBot="1" x14ac:dyDescent="0.35">
      <c r="B66" s="216" t="s">
        <v>162</v>
      </c>
      <c r="C66" s="334" t="s">
        <v>456</v>
      </c>
      <c r="D66" s="281">
        <f>ROUND(D65,0)</f>
        <v>0</v>
      </c>
      <c r="E66" s="279">
        <f t="shared" ref="E66:O66" si="53">ROUND(E65,0)</f>
        <v>0</v>
      </c>
      <c r="F66" s="279">
        <f t="shared" si="53"/>
        <v>0</v>
      </c>
      <c r="G66" s="337">
        <f t="shared" si="53"/>
        <v>0</v>
      </c>
      <c r="H66" s="281">
        <f t="shared" si="53"/>
        <v>0</v>
      </c>
      <c r="I66" s="279">
        <f t="shared" si="53"/>
        <v>0</v>
      </c>
      <c r="J66" s="279">
        <f t="shared" si="53"/>
        <v>0</v>
      </c>
      <c r="K66" s="280">
        <f t="shared" si="53"/>
        <v>0</v>
      </c>
      <c r="L66" s="338">
        <f t="shared" si="53"/>
        <v>0</v>
      </c>
      <c r="M66" s="279">
        <f t="shared" si="53"/>
        <v>0</v>
      </c>
      <c r="N66" s="279">
        <f t="shared" si="53"/>
        <v>0</v>
      </c>
      <c r="O66" s="280">
        <f t="shared" si="53"/>
        <v>0</v>
      </c>
      <c r="P66" s="143"/>
      <c r="Q66" s="143"/>
      <c r="R66" s="143"/>
      <c r="S66" s="143"/>
      <c r="T66" s="143"/>
      <c r="U66" s="144"/>
      <c r="V66" s="144"/>
      <c r="W66" s="144"/>
      <c r="X66" s="144"/>
      <c r="Y66" s="144"/>
      <c r="Z66" s="144"/>
      <c r="AA66" s="144"/>
      <c r="AB66" s="144"/>
      <c r="AC66" s="144"/>
      <c r="AD66" s="144"/>
      <c r="AE66" s="144"/>
      <c r="AF66" s="144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  <c r="BM66" s="144"/>
      <c r="BN66" s="144"/>
      <c r="BO66" s="144"/>
      <c r="BP66" s="144"/>
      <c r="BQ66" s="144"/>
      <c r="BR66" s="144"/>
      <c r="BS66" s="144"/>
      <c r="BT66" s="144"/>
      <c r="BU66" s="144"/>
      <c r="BV66" s="144"/>
      <c r="BW66" s="144"/>
      <c r="BX66" s="144"/>
      <c r="BY66" s="144"/>
    </row>
    <row r="67" spans="2:77" ht="16.8" thickTop="1" thickBot="1" x14ac:dyDescent="0.35">
      <c r="B67" s="220" t="s">
        <v>164</v>
      </c>
      <c r="C67" s="331" t="s">
        <v>165</v>
      </c>
      <c r="D67" s="272">
        <v>0</v>
      </c>
      <c r="E67" s="273">
        <f>D69</f>
        <v>0</v>
      </c>
      <c r="F67" s="273">
        <f t="shared" ref="F67:O67" si="54">E69</f>
        <v>0</v>
      </c>
      <c r="G67" s="332">
        <f t="shared" si="54"/>
        <v>0</v>
      </c>
      <c r="H67" s="275">
        <f t="shared" si="54"/>
        <v>0</v>
      </c>
      <c r="I67" s="273">
        <f t="shared" si="54"/>
        <v>0</v>
      </c>
      <c r="J67" s="273">
        <f t="shared" si="54"/>
        <v>0</v>
      </c>
      <c r="K67" s="274">
        <f t="shared" si="54"/>
        <v>0</v>
      </c>
      <c r="L67" s="333">
        <f t="shared" si="54"/>
        <v>0</v>
      </c>
      <c r="M67" s="273">
        <f t="shared" si="54"/>
        <v>0</v>
      </c>
      <c r="N67" s="273">
        <f t="shared" si="54"/>
        <v>0</v>
      </c>
      <c r="O67" s="274">
        <f t="shared" si="54"/>
        <v>0</v>
      </c>
      <c r="P67" s="143"/>
      <c r="Q67" s="143"/>
      <c r="R67" s="143"/>
      <c r="S67" s="143"/>
      <c r="T67" s="143"/>
      <c r="U67" s="144"/>
      <c r="V67" s="144"/>
      <c r="W67" s="144"/>
      <c r="X67" s="144"/>
      <c r="Y67" s="144"/>
      <c r="Z67" s="144"/>
      <c r="AA67" s="144"/>
      <c r="AB67" s="144"/>
      <c r="AC67" s="144"/>
      <c r="AD67" s="144"/>
      <c r="AE67" s="144"/>
      <c r="AF67" s="144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4"/>
      <c r="BU67" s="144"/>
      <c r="BV67" s="144"/>
      <c r="BW67" s="144"/>
      <c r="BX67" s="144"/>
      <c r="BY67" s="144"/>
    </row>
    <row r="68" spans="2:77" ht="16.8" thickTop="1" thickBot="1" x14ac:dyDescent="0.35">
      <c r="B68" s="216" t="s">
        <v>166</v>
      </c>
      <c r="C68" s="334" t="s">
        <v>167</v>
      </c>
      <c r="D68" s="281">
        <f>D69</f>
        <v>0</v>
      </c>
      <c r="E68" s="279">
        <f>(E65+E62)</f>
        <v>0</v>
      </c>
      <c r="F68" s="279">
        <f t="shared" ref="F68:O68" si="55">(F65+F62)</f>
        <v>0</v>
      </c>
      <c r="G68" s="337">
        <f t="shared" si="55"/>
        <v>0</v>
      </c>
      <c r="H68" s="281">
        <f t="shared" si="55"/>
        <v>0</v>
      </c>
      <c r="I68" s="279">
        <f t="shared" si="55"/>
        <v>0</v>
      </c>
      <c r="J68" s="279">
        <f t="shared" si="55"/>
        <v>0</v>
      </c>
      <c r="K68" s="280">
        <f t="shared" si="55"/>
        <v>0</v>
      </c>
      <c r="L68" s="338">
        <f t="shared" si="55"/>
        <v>0</v>
      </c>
      <c r="M68" s="279">
        <f t="shared" si="55"/>
        <v>0</v>
      </c>
      <c r="N68" s="279">
        <f t="shared" si="55"/>
        <v>0</v>
      </c>
      <c r="O68" s="280">
        <f t="shared" si="55"/>
        <v>0</v>
      </c>
      <c r="P68" s="143"/>
      <c r="Q68" s="143"/>
      <c r="R68" s="143"/>
      <c r="S68" s="143"/>
      <c r="T68" s="143"/>
      <c r="U68" s="144"/>
      <c r="V68" s="144"/>
      <c r="W68" s="144"/>
      <c r="X68" s="144"/>
      <c r="Y68" s="144"/>
      <c r="Z68" s="144"/>
      <c r="AA68" s="144"/>
      <c r="AB68" s="144"/>
      <c r="AC68" s="144"/>
      <c r="AD68" s="144"/>
      <c r="AE68" s="144"/>
      <c r="AF68" s="144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</row>
    <row r="69" spans="2:77" ht="16.8" thickTop="1" thickBot="1" x14ac:dyDescent="0.35">
      <c r="B69" s="245" t="s">
        <v>168</v>
      </c>
      <c r="C69" s="342" t="s">
        <v>457</v>
      </c>
      <c r="D69" s="247">
        <f>ROUND(D66+D63,0)</f>
        <v>0</v>
      </c>
      <c r="E69" s="285">
        <f t="shared" ref="E69:O69" si="56">ROUND(E66+E63,0)</f>
        <v>0</v>
      </c>
      <c r="F69" s="285">
        <f t="shared" si="56"/>
        <v>0</v>
      </c>
      <c r="G69" s="343">
        <f t="shared" si="56"/>
        <v>0</v>
      </c>
      <c r="H69" s="247">
        <f t="shared" si="56"/>
        <v>0</v>
      </c>
      <c r="I69" s="285">
        <f t="shared" si="56"/>
        <v>0</v>
      </c>
      <c r="J69" s="285">
        <f t="shared" si="56"/>
        <v>0</v>
      </c>
      <c r="K69" s="286">
        <f t="shared" si="56"/>
        <v>0</v>
      </c>
      <c r="L69" s="344">
        <f t="shared" si="56"/>
        <v>0</v>
      </c>
      <c r="M69" s="285">
        <f t="shared" si="56"/>
        <v>0</v>
      </c>
      <c r="N69" s="285">
        <f t="shared" si="56"/>
        <v>0</v>
      </c>
      <c r="O69" s="286">
        <f t="shared" si="56"/>
        <v>0</v>
      </c>
      <c r="P69" s="143"/>
      <c r="Q69" s="143"/>
      <c r="R69" s="143"/>
      <c r="S69" s="143"/>
      <c r="T69" s="143"/>
      <c r="U69" s="144"/>
      <c r="V69" s="144"/>
      <c r="W69" s="144"/>
      <c r="X69" s="144"/>
      <c r="Y69" s="144"/>
      <c r="Z69" s="144"/>
      <c r="AA69" s="144"/>
      <c r="AB69" s="144"/>
      <c r="AC69" s="144"/>
      <c r="AD69" s="144"/>
      <c r="AE69" s="144"/>
      <c r="AF69" s="144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  <c r="BM69" s="144"/>
      <c r="BN69" s="144"/>
      <c r="BO69" s="144"/>
      <c r="BP69" s="144"/>
      <c r="BQ69" s="144"/>
      <c r="BR69" s="144"/>
      <c r="BS69" s="144"/>
      <c r="BT69" s="144"/>
      <c r="BU69" s="144"/>
      <c r="BV69" s="144"/>
      <c r="BW69" s="144"/>
      <c r="BX69" s="144"/>
      <c r="BY69" s="144"/>
    </row>
    <row r="70" spans="2:77" ht="16.2" thickBot="1" x14ac:dyDescent="0.35">
      <c r="B70" s="216" t="s">
        <v>170</v>
      </c>
      <c r="C70" s="345" t="s">
        <v>171</v>
      </c>
      <c r="D70" s="346">
        <v>0</v>
      </c>
      <c r="E70" s="347">
        <f>D72</f>
        <v>0</v>
      </c>
      <c r="F70" s="347">
        <f t="shared" ref="F70:H70" si="57">E72</f>
        <v>0</v>
      </c>
      <c r="G70" s="348">
        <f t="shared" si="57"/>
        <v>0</v>
      </c>
      <c r="H70" s="349">
        <f t="shared" si="57"/>
        <v>0</v>
      </c>
      <c r="I70" s="346">
        <f t="shared" ref="I70" si="58">H72</f>
        <v>0</v>
      </c>
      <c r="J70" s="346">
        <f t="shared" ref="J70" si="59">I72</f>
        <v>0</v>
      </c>
      <c r="K70" s="346">
        <f t="shared" ref="K70" si="60">J72</f>
        <v>0</v>
      </c>
      <c r="L70" s="346">
        <f t="shared" ref="L70" si="61">K72</f>
        <v>0</v>
      </c>
      <c r="M70" s="346">
        <f t="shared" ref="M70" si="62">L72</f>
        <v>0</v>
      </c>
      <c r="N70" s="346">
        <f t="shared" ref="N70" si="63">M72</f>
        <v>0</v>
      </c>
      <c r="O70" s="346">
        <f t="shared" ref="O70" si="64">N72</f>
        <v>0</v>
      </c>
      <c r="P70" s="143"/>
      <c r="Q70" s="143"/>
      <c r="R70" s="143"/>
      <c r="S70" s="143"/>
      <c r="T70" s="143"/>
      <c r="U70" s="144"/>
      <c r="V70" s="144"/>
      <c r="W70" s="144"/>
      <c r="X70" s="144"/>
      <c r="Y70" s="144"/>
      <c r="Z70" s="144"/>
      <c r="AA70" s="144"/>
      <c r="AB70" s="144"/>
      <c r="AC70" s="144"/>
      <c r="AD70" s="144"/>
      <c r="AE70" s="144"/>
      <c r="AF70" s="144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  <c r="BM70" s="144"/>
      <c r="BN70" s="144"/>
      <c r="BO70" s="144"/>
      <c r="BP70" s="144"/>
      <c r="BQ70" s="144"/>
      <c r="BR70" s="144"/>
      <c r="BS70" s="144"/>
      <c r="BT70" s="144"/>
      <c r="BU70" s="144"/>
      <c r="BV70" s="144"/>
      <c r="BW70" s="144"/>
      <c r="BX70" s="144"/>
      <c r="BY70" s="144"/>
    </row>
    <row r="71" spans="2:77" ht="16.8" thickTop="1" thickBot="1" x14ac:dyDescent="0.35">
      <c r="B71" s="220" t="s">
        <v>172</v>
      </c>
      <c r="C71" s="271" t="s">
        <v>173</v>
      </c>
      <c r="D71" s="234"/>
      <c r="E71" s="235"/>
      <c r="F71" s="235"/>
      <c r="G71" s="339"/>
      <c r="H71" s="234"/>
      <c r="I71" s="350"/>
      <c r="J71" s="350"/>
      <c r="K71" s="350"/>
      <c r="L71" s="350"/>
      <c r="M71" s="350"/>
      <c r="N71" s="350"/>
      <c r="O71" s="350"/>
      <c r="P71" s="143"/>
      <c r="Q71" s="143"/>
      <c r="R71" s="143"/>
      <c r="S71" s="143"/>
      <c r="T71" s="143"/>
      <c r="U71" s="144"/>
      <c r="V71" s="144"/>
      <c r="W71" s="144"/>
      <c r="X71" s="144"/>
      <c r="Y71" s="144"/>
      <c r="Z71" s="144"/>
      <c r="AA71" s="144"/>
      <c r="AB71" s="144"/>
      <c r="AC71" s="144"/>
      <c r="AD71" s="144"/>
      <c r="AE71" s="144"/>
      <c r="AF71" s="144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</row>
    <row r="72" spans="2:77" ht="16.8" thickTop="1" thickBot="1" x14ac:dyDescent="0.35">
      <c r="B72" s="216" t="s">
        <v>174</v>
      </c>
      <c r="C72" s="276" t="s">
        <v>458</v>
      </c>
      <c r="D72" s="281">
        <f>ROUND(D71,0)</f>
        <v>0</v>
      </c>
      <c r="E72" s="279">
        <f>(E71+E70)</f>
        <v>0</v>
      </c>
      <c r="F72" s="279">
        <f t="shared" ref="F72:H72" si="65">(F71+F70)</f>
        <v>0</v>
      </c>
      <c r="G72" s="337">
        <f t="shared" si="65"/>
        <v>0</v>
      </c>
      <c r="H72" s="281">
        <f t="shared" si="65"/>
        <v>0</v>
      </c>
      <c r="I72" s="278">
        <f t="shared" ref="I72:O72" si="66">(I71+I70)</f>
        <v>0</v>
      </c>
      <c r="J72" s="278">
        <f t="shared" si="66"/>
        <v>0</v>
      </c>
      <c r="K72" s="278">
        <f t="shared" si="66"/>
        <v>0</v>
      </c>
      <c r="L72" s="278">
        <f t="shared" si="66"/>
        <v>0</v>
      </c>
      <c r="M72" s="278">
        <f t="shared" si="66"/>
        <v>0</v>
      </c>
      <c r="N72" s="278">
        <f t="shared" si="66"/>
        <v>0</v>
      </c>
      <c r="O72" s="278">
        <f t="shared" si="66"/>
        <v>0</v>
      </c>
      <c r="P72" s="143"/>
      <c r="Q72" s="143"/>
      <c r="R72" s="143"/>
      <c r="S72" s="143"/>
      <c r="T72" s="143"/>
      <c r="U72" s="144"/>
      <c r="V72" s="144"/>
      <c r="W72" s="144"/>
      <c r="X72" s="144"/>
      <c r="Y72" s="144"/>
      <c r="Z72" s="144"/>
      <c r="AA72" s="144"/>
      <c r="AB72" s="144"/>
      <c r="AC72" s="144"/>
      <c r="AD72" s="144"/>
      <c r="AE72" s="144"/>
      <c r="AF72" s="144"/>
      <c r="AG72" s="144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  <c r="BM72" s="144"/>
      <c r="BN72" s="144"/>
      <c r="BO72" s="144"/>
      <c r="BP72" s="144"/>
      <c r="BQ72" s="144"/>
      <c r="BR72" s="144"/>
      <c r="BS72" s="144"/>
      <c r="BT72" s="144"/>
      <c r="BU72" s="144"/>
      <c r="BV72" s="144"/>
      <c r="BW72" s="144"/>
      <c r="BX72" s="144"/>
      <c r="BY72" s="144"/>
    </row>
    <row r="73" spans="2:77" ht="16.8" thickTop="1" thickBot="1" x14ac:dyDescent="0.35">
      <c r="B73" s="220" t="s">
        <v>176</v>
      </c>
      <c r="C73" s="271" t="s">
        <v>177</v>
      </c>
      <c r="D73" s="272">
        <v>0</v>
      </c>
      <c r="E73" s="273">
        <f t="shared" ref="E73:H73" si="67">D75</f>
        <v>0</v>
      </c>
      <c r="F73" s="273">
        <f t="shared" si="67"/>
        <v>0</v>
      </c>
      <c r="G73" s="332">
        <f t="shared" si="67"/>
        <v>0</v>
      </c>
      <c r="H73" s="275">
        <f t="shared" si="67"/>
        <v>0</v>
      </c>
      <c r="I73" s="278">
        <f t="shared" ref="I73" si="68">H75</f>
        <v>0</v>
      </c>
      <c r="J73" s="278">
        <f t="shared" ref="J73" si="69">I75</f>
        <v>0</v>
      </c>
      <c r="K73" s="278">
        <f t="shared" ref="K73" si="70">J75</f>
        <v>0</v>
      </c>
      <c r="L73" s="278">
        <f t="shared" ref="L73" si="71">K75</f>
        <v>0</v>
      </c>
      <c r="M73" s="278">
        <f t="shared" ref="M73" si="72">L75</f>
        <v>0</v>
      </c>
      <c r="N73" s="278">
        <f t="shared" ref="N73" si="73">M75</f>
        <v>0</v>
      </c>
      <c r="O73" s="278">
        <f t="shared" ref="O73" si="74">N75</f>
        <v>0</v>
      </c>
      <c r="P73" s="143"/>
      <c r="Q73" s="143"/>
      <c r="R73" s="143"/>
      <c r="S73" s="143"/>
      <c r="T73" s="143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  <c r="BM73" s="144"/>
      <c r="BN73" s="144"/>
      <c r="BO73" s="144"/>
      <c r="BP73" s="144"/>
      <c r="BQ73" s="144"/>
      <c r="BR73" s="144"/>
      <c r="BS73" s="144"/>
      <c r="BT73" s="144"/>
      <c r="BU73" s="144"/>
      <c r="BV73" s="144"/>
      <c r="BW73" s="144"/>
      <c r="BX73" s="144"/>
      <c r="BY73" s="144"/>
    </row>
    <row r="74" spans="2:77" ht="16.8" thickTop="1" thickBot="1" x14ac:dyDescent="0.35">
      <c r="B74" s="216" t="s">
        <v>178</v>
      </c>
      <c r="C74" s="276" t="s">
        <v>179</v>
      </c>
      <c r="D74" s="237"/>
      <c r="E74" s="238"/>
      <c r="F74" s="238"/>
      <c r="G74" s="335"/>
      <c r="H74" s="351"/>
      <c r="I74" s="350"/>
      <c r="J74" s="350"/>
      <c r="K74" s="350"/>
      <c r="L74" s="350"/>
      <c r="M74" s="350"/>
      <c r="N74" s="350"/>
      <c r="O74" s="350"/>
      <c r="P74" s="143"/>
      <c r="Q74" s="143"/>
      <c r="R74" s="143"/>
      <c r="S74" s="143"/>
      <c r="T74" s="143"/>
      <c r="U74" s="144"/>
      <c r="V74" s="144"/>
      <c r="W74" s="144"/>
      <c r="X74" s="144"/>
      <c r="Y74" s="144"/>
      <c r="Z74" s="144"/>
      <c r="AA74" s="144"/>
      <c r="AB74" s="144"/>
      <c r="AC74" s="144"/>
      <c r="AD74" s="144"/>
      <c r="AE74" s="144"/>
      <c r="AF74" s="144"/>
      <c r="AG74" s="14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  <c r="BM74" s="144"/>
      <c r="BN74" s="144"/>
      <c r="BO74" s="144"/>
      <c r="BP74" s="144"/>
      <c r="BQ74" s="144"/>
      <c r="BR74" s="144"/>
      <c r="BS74" s="144"/>
      <c r="BT74" s="144"/>
      <c r="BU74" s="144"/>
      <c r="BV74" s="144"/>
      <c r="BW74" s="144"/>
      <c r="BX74" s="144"/>
      <c r="BY74" s="144"/>
    </row>
    <row r="75" spans="2:77" ht="16.8" thickTop="1" thickBot="1" x14ac:dyDescent="0.35">
      <c r="B75" s="220" t="s">
        <v>180</v>
      </c>
      <c r="C75" s="271" t="s">
        <v>459</v>
      </c>
      <c r="D75" s="275">
        <f>ROUND(D74,0)</f>
        <v>0</v>
      </c>
      <c r="E75" s="273">
        <f t="shared" ref="E75:H75" si="75">ROUND(E74,0)</f>
        <v>0</v>
      </c>
      <c r="F75" s="273">
        <f t="shared" si="75"/>
        <v>0</v>
      </c>
      <c r="G75" s="332">
        <f t="shared" si="75"/>
        <v>0</v>
      </c>
      <c r="H75" s="275">
        <f t="shared" si="75"/>
        <v>0</v>
      </c>
      <c r="I75" s="278">
        <f t="shared" ref="I75:O75" si="76">ROUND(I74,0)</f>
        <v>0</v>
      </c>
      <c r="J75" s="278">
        <f t="shared" si="76"/>
        <v>0</v>
      </c>
      <c r="K75" s="278">
        <f t="shared" si="76"/>
        <v>0</v>
      </c>
      <c r="L75" s="278">
        <f t="shared" si="76"/>
        <v>0</v>
      </c>
      <c r="M75" s="278">
        <f t="shared" si="76"/>
        <v>0</v>
      </c>
      <c r="N75" s="278">
        <f t="shared" si="76"/>
        <v>0</v>
      </c>
      <c r="O75" s="278">
        <f t="shared" si="76"/>
        <v>0</v>
      </c>
      <c r="P75" s="143"/>
      <c r="Q75" s="143"/>
      <c r="R75" s="143"/>
      <c r="S75" s="143"/>
      <c r="T75" s="143"/>
      <c r="U75" s="144"/>
      <c r="V75" s="144"/>
      <c r="W75" s="144"/>
      <c r="X75" s="144"/>
      <c r="Y75" s="144"/>
      <c r="Z75" s="144"/>
      <c r="AA75" s="144"/>
      <c r="AB75" s="144"/>
      <c r="AC75" s="144"/>
      <c r="AD75" s="144"/>
      <c r="AE75" s="144"/>
      <c r="AF75" s="144"/>
      <c r="AG75" s="144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</row>
    <row r="76" spans="2:77" ht="16.8" thickTop="1" thickBot="1" x14ac:dyDescent="0.35">
      <c r="B76" s="216" t="s">
        <v>182</v>
      </c>
      <c r="C76" s="276" t="s">
        <v>183</v>
      </c>
      <c r="D76" s="278">
        <v>0</v>
      </c>
      <c r="E76" s="279">
        <f>D78</f>
        <v>0</v>
      </c>
      <c r="F76" s="279">
        <f t="shared" ref="F76:H76" si="77">E78</f>
        <v>0</v>
      </c>
      <c r="G76" s="337">
        <f t="shared" si="77"/>
        <v>0</v>
      </c>
      <c r="H76" s="281">
        <f t="shared" si="77"/>
        <v>0</v>
      </c>
      <c r="I76" s="278">
        <f t="shared" ref="I76" si="78">H78</f>
        <v>0</v>
      </c>
      <c r="J76" s="278">
        <f t="shared" ref="J76" si="79">I78</f>
        <v>0</v>
      </c>
      <c r="K76" s="278">
        <f t="shared" ref="K76" si="80">J78</f>
        <v>0</v>
      </c>
      <c r="L76" s="278">
        <f t="shared" ref="L76" si="81">K78</f>
        <v>0</v>
      </c>
      <c r="M76" s="278">
        <f t="shared" ref="M76" si="82">L78</f>
        <v>0</v>
      </c>
      <c r="N76" s="278">
        <f t="shared" ref="N76" si="83">M78</f>
        <v>0</v>
      </c>
      <c r="O76" s="278">
        <f t="shared" ref="O76" si="84">N78</f>
        <v>0</v>
      </c>
      <c r="P76" s="143"/>
      <c r="Q76" s="143"/>
      <c r="R76" s="143"/>
      <c r="S76" s="143"/>
      <c r="T76" s="143"/>
      <c r="U76" s="144"/>
      <c r="V76" s="144"/>
      <c r="W76" s="144"/>
      <c r="X76" s="144"/>
      <c r="Y76" s="144"/>
      <c r="Z76" s="144"/>
      <c r="AA76" s="144"/>
      <c r="AB76" s="144"/>
      <c r="AC76" s="144"/>
      <c r="AD76" s="144"/>
      <c r="AE76" s="144"/>
      <c r="AF76" s="144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  <c r="BM76" s="144"/>
      <c r="BN76" s="144"/>
      <c r="BO76" s="144"/>
      <c r="BP76" s="144"/>
      <c r="BQ76" s="144"/>
      <c r="BR76" s="144"/>
      <c r="BS76" s="144"/>
      <c r="BT76" s="144"/>
      <c r="BU76" s="144"/>
      <c r="BV76" s="144"/>
      <c r="BW76" s="144"/>
      <c r="BX76" s="144"/>
      <c r="BY76" s="144"/>
    </row>
    <row r="77" spans="2:77" ht="16.8" thickTop="1" thickBot="1" x14ac:dyDescent="0.35">
      <c r="B77" s="220" t="s">
        <v>184</v>
      </c>
      <c r="C77" s="271" t="s">
        <v>185</v>
      </c>
      <c r="D77" s="275"/>
      <c r="E77" s="273">
        <f>ROUND(E74+E71,0)</f>
        <v>0</v>
      </c>
      <c r="F77" s="273">
        <f t="shared" ref="F77:H77" si="85">(F74+F71)</f>
        <v>0</v>
      </c>
      <c r="G77" s="332">
        <f t="shared" si="85"/>
        <v>0</v>
      </c>
      <c r="H77" s="275">
        <f t="shared" si="85"/>
        <v>0</v>
      </c>
      <c r="I77" s="278">
        <f t="shared" ref="I77:O77" si="86">(I74+I71)</f>
        <v>0</v>
      </c>
      <c r="J77" s="278">
        <f t="shared" si="86"/>
        <v>0</v>
      </c>
      <c r="K77" s="278">
        <f t="shared" si="86"/>
        <v>0</v>
      </c>
      <c r="L77" s="278">
        <f t="shared" si="86"/>
        <v>0</v>
      </c>
      <c r="M77" s="278">
        <f t="shared" si="86"/>
        <v>0</v>
      </c>
      <c r="N77" s="278">
        <f t="shared" si="86"/>
        <v>0</v>
      </c>
      <c r="O77" s="278">
        <f t="shared" si="86"/>
        <v>0</v>
      </c>
      <c r="P77" s="143"/>
      <c r="Q77" s="143"/>
      <c r="R77" s="143"/>
      <c r="S77" s="143"/>
      <c r="T77" s="143"/>
      <c r="U77" s="144"/>
      <c r="V77" s="144"/>
      <c r="W77" s="144"/>
      <c r="X77" s="144"/>
      <c r="Y77" s="144"/>
      <c r="Z77" s="144"/>
      <c r="AA77" s="144"/>
      <c r="AB77" s="144"/>
      <c r="AC77" s="144"/>
      <c r="AD77" s="144"/>
      <c r="AE77" s="144"/>
      <c r="AF77" s="144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  <c r="BM77" s="144"/>
      <c r="BN77" s="144"/>
      <c r="BO77" s="144"/>
      <c r="BP77" s="144"/>
      <c r="BQ77" s="144"/>
      <c r="BR77" s="144"/>
      <c r="BS77" s="144"/>
      <c r="BT77" s="144"/>
      <c r="BU77" s="144"/>
      <c r="BV77" s="144"/>
      <c r="BW77" s="144"/>
      <c r="BX77" s="144"/>
      <c r="BY77" s="144"/>
    </row>
    <row r="78" spans="2:77" ht="16.8" thickTop="1" thickBot="1" x14ac:dyDescent="0.35">
      <c r="B78" s="352" t="s">
        <v>186</v>
      </c>
      <c r="C78" s="353" t="s">
        <v>460</v>
      </c>
      <c r="D78" s="354">
        <f>ROUND(D75+D72,0)</f>
        <v>0</v>
      </c>
      <c r="E78" s="355">
        <f>ROUND(E75+E72,0)</f>
        <v>0</v>
      </c>
      <c r="F78" s="355">
        <f>ROUND(F75+F72,0)</f>
        <v>0</v>
      </c>
      <c r="G78" s="356">
        <f>ROUND(G75+G72,0)</f>
        <v>0</v>
      </c>
      <c r="H78" s="354">
        <f>ROUND(H75+H72,0)</f>
        <v>0</v>
      </c>
      <c r="I78" s="357">
        <f t="shared" ref="I78:O78" si="87">ROUND(I75+I72,0)</f>
        <v>0</v>
      </c>
      <c r="J78" s="357">
        <f t="shared" si="87"/>
        <v>0</v>
      </c>
      <c r="K78" s="357">
        <f t="shared" si="87"/>
        <v>0</v>
      </c>
      <c r="L78" s="357">
        <f t="shared" si="87"/>
        <v>0</v>
      </c>
      <c r="M78" s="357">
        <f t="shared" si="87"/>
        <v>0</v>
      </c>
      <c r="N78" s="357">
        <f t="shared" si="87"/>
        <v>0</v>
      </c>
      <c r="O78" s="357">
        <f t="shared" si="87"/>
        <v>0</v>
      </c>
      <c r="P78" s="143"/>
      <c r="Q78" s="143"/>
      <c r="R78" s="143"/>
      <c r="S78" s="143"/>
      <c r="T78" s="143"/>
      <c r="U78" s="144"/>
      <c r="V78" s="144"/>
      <c r="W78" s="144"/>
      <c r="X78" s="144"/>
      <c r="Y78" s="144"/>
      <c r="Z78" s="144"/>
      <c r="AA78" s="144"/>
      <c r="AB78" s="144"/>
      <c r="AC78" s="144"/>
      <c r="AD78" s="144"/>
      <c r="AE78" s="144"/>
      <c r="AF78" s="144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  <c r="BM78" s="144"/>
      <c r="BN78" s="144"/>
      <c r="BO78" s="144"/>
      <c r="BP78" s="144"/>
      <c r="BQ78" s="144"/>
      <c r="BR78" s="144"/>
      <c r="BS78" s="144"/>
      <c r="BT78" s="144"/>
      <c r="BU78" s="144"/>
      <c r="BV78" s="144"/>
      <c r="BW78" s="144"/>
      <c r="BX78" s="144"/>
      <c r="BY78" s="144"/>
    </row>
    <row r="79" spans="2:77" ht="16.2" thickBot="1" x14ac:dyDescent="0.35">
      <c r="B79" s="358" t="s">
        <v>188</v>
      </c>
      <c r="C79" s="271" t="s">
        <v>189</v>
      </c>
      <c r="D79" s="359">
        <f t="shared" ref="D79:O79" si="88">IF(ISERROR(D11-D33),0,(D11-D33))</f>
        <v>0</v>
      </c>
      <c r="E79" s="360">
        <f t="shared" si="88"/>
        <v>0</v>
      </c>
      <c r="F79" s="360">
        <f t="shared" si="88"/>
        <v>0</v>
      </c>
      <c r="G79" s="361">
        <f t="shared" si="88"/>
        <v>0</v>
      </c>
      <c r="H79" s="359">
        <f t="shared" si="88"/>
        <v>0</v>
      </c>
      <c r="I79" s="360">
        <f t="shared" si="88"/>
        <v>0</v>
      </c>
      <c r="J79" s="360">
        <f t="shared" si="88"/>
        <v>0</v>
      </c>
      <c r="K79" s="362">
        <f t="shared" si="88"/>
        <v>0</v>
      </c>
      <c r="L79" s="363">
        <f t="shared" si="88"/>
        <v>0</v>
      </c>
      <c r="M79" s="360">
        <f t="shared" si="88"/>
        <v>0</v>
      </c>
      <c r="N79" s="360">
        <f t="shared" si="88"/>
        <v>0</v>
      </c>
      <c r="O79" s="362">
        <f t="shared" si="88"/>
        <v>0</v>
      </c>
      <c r="P79" s="143"/>
      <c r="Q79" s="143"/>
      <c r="R79" s="143"/>
      <c r="S79" s="143"/>
      <c r="T79" s="143"/>
      <c r="U79" s="144"/>
      <c r="V79" s="144"/>
      <c r="W79" s="144"/>
      <c r="X79" s="144"/>
      <c r="Y79" s="144"/>
      <c r="Z79" s="144"/>
      <c r="AA79" s="144"/>
      <c r="AB79" s="144"/>
      <c r="AC79" s="144"/>
      <c r="AD79" s="144"/>
      <c r="AE79" s="144"/>
      <c r="AF79" s="144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</row>
    <row r="80" spans="2:77" ht="16.8" thickTop="1" thickBot="1" x14ac:dyDescent="0.35">
      <c r="B80" s="216" t="s">
        <v>190</v>
      </c>
      <c r="C80" s="276" t="s">
        <v>191</v>
      </c>
      <c r="D80" s="281">
        <f t="shared" ref="D80:O80" si="89">IF(ISERROR(D12-D51),0,D12-D51)</f>
        <v>0</v>
      </c>
      <c r="E80" s="279">
        <f t="shared" si="89"/>
        <v>0</v>
      </c>
      <c r="F80" s="279">
        <f t="shared" si="89"/>
        <v>0</v>
      </c>
      <c r="G80" s="337">
        <f t="shared" si="89"/>
        <v>0</v>
      </c>
      <c r="H80" s="281">
        <f t="shared" si="89"/>
        <v>0</v>
      </c>
      <c r="I80" s="279">
        <f t="shared" si="89"/>
        <v>0</v>
      </c>
      <c r="J80" s="279">
        <f t="shared" si="89"/>
        <v>0</v>
      </c>
      <c r="K80" s="280">
        <f t="shared" si="89"/>
        <v>0</v>
      </c>
      <c r="L80" s="338">
        <f t="shared" si="89"/>
        <v>0</v>
      </c>
      <c r="M80" s="279">
        <f t="shared" si="89"/>
        <v>0</v>
      </c>
      <c r="N80" s="279">
        <f t="shared" si="89"/>
        <v>0</v>
      </c>
      <c r="O80" s="280">
        <f t="shared" si="89"/>
        <v>0</v>
      </c>
      <c r="P80" s="143"/>
      <c r="Q80" s="143"/>
      <c r="R80" s="143"/>
      <c r="S80" s="143"/>
      <c r="T80" s="143"/>
      <c r="U80" s="144"/>
      <c r="V80" s="144"/>
      <c r="W80" s="144"/>
      <c r="X80" s="144"/>
      <c r="Y80" s="144"/>
      <c r="Z80" s="144"/>
      <c r="AA80" s="144"/>
      <c r="AB80" s="144"/>
      <c r="AC80" s="144"/>
      <c r="AD80" s="144"/>
      <c r="AE80" s="144"/>
      <c r="AF80" s="144"/>
      <c r="AG80" s="144"/>
      <c r="AH80" s="144"/>
      <c r="AI80" s="144"/>
      <c r="AJ80" s="144"/>
      <c r="AK80" s="144"/>
      <c r="AL80" s="144"/>
      <c r="AM80" s="144"/>
      <c r="AN80" s="144"/>
      <c r="AO80" s="144"/>
      <c r="AP80" s="144"/>
      <c r="AQ80" s="144"/>
      <c r="AR80" s="144"/>
      <c r="AS80" s="144"/>
      <c r="AT80" s="144"/>
      <c r="AU80" s="144"/>
      <c r="AV80" s="144"/>
      <c r="AW80" s="144"/>
      <c r="AX80" s="144"/>
      <c r="AY80" s="144"/>
      <c r="AZ80" s="144"/>
      <c r="BA80" s="144"/>
      <c r="BB80" s="144"/>
      <c r="BC80" s="144"/>
      <c r="BD80" s="144"/>
      <c r="BE80" s="144"/>
      <c r="BF80" s="144"/>
      <c r="BG80" s="144"/>
      <c r="BH80" s="144"/>
      <c r="BI80" s="144"/>
      <c r="BJ80" s="144"/>
      <c r="BK80" s="144"/>
      <c r="BL80" s="144"/>
      <c r="BM80" s="144"/>
      <c r="BN80" s="144"/>
      <c r="BO80" s="144"/>
      <c r="BP80" s="144"/>
      <c r="BQ80" s="144"/>
      <c r="BR80" s="144"/>
      <c r="BS80" s="144"/>
      <c r="BT80" s="144"/>
      <c r="BU80" s="144"/>
      <c r="BV80" s="144"/>
      <c r="BW80" s="144"/>
      <c r="BX80" s="144"/>
      <c r="BY80" s="144"/>
    </row>
    <row r="81" spans="2:77" ht="16.8" thickTop="1" thickBot="1" x14ac:dyDescent="0.35">
      <c r="B81" s="220" t="s">
        <v>192</v>
      </c>
      <c r="C81" s="271" t="s">
        <v>193</v>
      </c>
      <c r="D81" s="275">
        <f t="shared" ref="D81:O81" si="90">IF(ISERROR(D13-D69),0,D13-D69)</f>
        <v>0</v>
      </c>
      <c r="E81" s="273">
        <f t="shared" si="90"/>
        <v>0</v>
      </c>
      <c r="F81" s="273">
        <f t="shared" si="90"/>
        <v>0</v>
      </c>
      <c r="G81" s="332">
        <f t="shared" si="90"/>
        <v>0</v>
      </c>
      <c r="H81" s="275">
        <f t="shared" si="90"/>
        <v>0</v>
      </c>
      <c r="I81" s="273">
        <f t="shared" si="90"/>
        <v>0</v>
      </c>
      <c r="J81" s="273">
        <f t="shared" si="90"/>
        <v>0</v>
      </c>
      <c r="K81" s="274">
        <f t="shared" si="90"/>
        <v>0</v>
      </c>
      <c r="L81" s="333">
        <f t="shared" si="90"/>
        <v>0</v>
      </c>
      <c r="M81" s="273">
        <f t="shared" si="90"/>
        <v>0</v>
      </c>
      <c r="N81" s="273">
        <f t="shared" si="90"/>
        <v>0</v>
      </c>
      <c r="O81" s="274">
        <f t="shared" si="90"/>
        <v>0</v>
      </c>
      <c r="P81" s="143"/>
      <c r="Q81" s="143"/>
      <c r="R81" s="143"/>
      <c r="S81" s="143"/>
      <c r="T81" s="143"/>
      <c r="U81" s="144"/>
      <c r="V81" s="144"/>
      <c r="W81" s="144"/>
      <c r="X81" s="144"/>
      <c r="Y81" s="144"/>
      <c r="Z81" s="144"/>
      <c r="AA81" s="144"/>
      <c r="AB81" s="144"/>
      <c r="AC81" s="144"/>
      <c r="AD81" s="144"/>
      <c r="AE81" s="144"/>
      <c r="AF81" s="144"/>
      <c r="AG81" s="144"/>
      <c r="AH81" s="144"/>
      <c r="AI81" s="144"/>
      <c r="AJ81" s="144"/>
      <c r="AK81" s="144"/>
      <c r="AL81" s="144"/>
      <c r="AM81" s="144"/>
      <c r="AN81" s="144"/>
      <c r="AO81" s="144"/>
      <c r="AP81" s="144"/>
      <c r="AQ81" s="144"/>
      <c r="AR81" s="144"/>
      <c r="AS81" s="144"/>
      <c r="AT81" s="144"/>
      <c r="AU81" s="144"/>
      <c r="AV81" s="144"/>
      <c r="AW81" s="144"/>
      <c r="AX81" s="144"/>
      <c r="AY81" s="144"/>
      <c r="AZ81" s="144"/>
      <c r="BA81" s="144"/>
      <c r="BB81" s="144"/>
      <c r="BC81" s="144"/>
      <c r="BD81" s="144"/>
      <c r="BE81" s="144"/>
      <c r="BF81" s="144"/>
      <c r="BG81" s="144"/>
      <c r="BH81" s="144"/>
      <c r="BI81" s="144"/>
      <c r="BJ81" s="144"/>
      <c r="BK81" s="144"/>
      <c r="BL81" s="144"/>
      <c r="BM81" s="144"/>
      <c r="BN81" s="144"/>
      <c r="BO81" s="144"/>
      <c r="BP81" s="144"/>
      <c r="BQ81" s="144"/>
      <c r="BR81" s="144"/>
      <c r="BS81" s="144"/>
      <c r="BT81" s="144"/>
      <c r="BU81" s="144"/>
      <c r="BV81" s="144"/>
      <c r="BW81" s="144"/>
      <c r="BX81" s="144"/>
      <c r="BY81" s="144"/>
    </row>
    <row r="82" spans="2:77" ht="16.8" thickTop="1" thickBot="1" x14ac:dyDescent="0.35">
      <c r="B82" s="216" t="s">
        <v>194</v>
      </c>
      <c r="C82" s="276" t="s">
        <v>195</v>
      </c>
      <c r="D82" s="281">
        <f>IF(ISERROR(D14-D78),0,D14-D78)</f>
        <v>0</v>
      </c>
      <c r="E82" s="279">
        <f>IF(ISERROR(E14-E78),0,E14-E78)</f>
        <v>0</v>
      </c>
      <c r="F82" s="279">
        <f>IF(ISERROR(F14-F78),0,F14-F78)</f>
        <v>0</v>
      </c>
      <c r="G82" s="337">
        <f>IF(ISERROR(G14-G78),0,G14-G78)</f>
        <v>0</v>
      </c>
      <c r="H82" s="281">
        <f>IF(ISERROR(H14-H78),0,H14-H78)</f>
        <v>0</v>
      </c>
      <c r="I82" s="279">
        <f>$H$82</f>
        <v>0</v>
      </c>
      <c r="J82" s="279">
        <f t="shared" ref="J82:O82" si="91">$H$82</f>
        <v>0</v>
      </c>
      <c r="K82" s="280">
        <f t="shared" si="91"/>
        <v>0</v>
      </c>
      <c r="L82" s="338">
        <f t="shared" si="91"/>
        <v>0</v>
      </c>
      <c r="M82" s="279">
        <f t="shared" si="91"/>
        <v>0</v>
      </c>
      <c r="N82" s="279">
        <f t="shared" si="91"/>
        <v>0</v>
      </c>
      <c r="O82" s="280">
        <f t="shared" si="91"/>
        <v>0</v>
      </c>
      <c r="P82" s="143"/>
      <c r="Q82" s="143"/>
      <c r="R82" s="143"/>
      <c r="S82" s="143"/>
      <c r="T82" s="143"/>
      <c r="U82" s="144"/>
      <c r="V82" s="144"/>
      <c r="W82" s="144"/>
      <c r="X82" s="144"/>
      <c r="Y82" s="144"/>
      <c r="Z82" s="144"/>
      <c r="AA82" s="144"/>
      <c r="AB82" s="144"/>
      <c r="AC82" s="144"/>
      <c r="AD82" s="144"/>
      <c r="AE82" s="144"/>
      <c r="AF82" s="144"/>
      <c r="AG82" s="144"/>
      <c r="AH82" s="144"/>
      <c r="AI82" s="144"/>
      <c r="AJ82" s="144"/>
      <c r="AK82" s="144"/>
      <c r="AL82" s="144"/>
      <c r="AM82" s="144"/>
      <c r="AN82" s="144"/>
      <c r="AO82" s="144"/>
      <c r="AP82" s="144"/>
      <c r="AQ82" s="144"/>
      <c r="AR82" s="144"/>
      <c r="AS82" s="144"/>
      <c r="AT82" s="144"/>
      <c r="AU82" s="144"/>
      <c r="AV82" s="144"/>
      <c r="AW82" s="144"/>
      <c r="AX82" s="144"/>
      <c r="AY82" s="144"/>
      <c r="AZ82" s="144"/>
      <c r="BA82" s="144"/>
      <c r="BB82" s="144"/>
      <c r="BC82" s="144"/>
      <c r="BD82" s="144"/>
      <c r="BE82" s="144"/>
      <c r="BF82" s="144"/>
      <c r="BG82" s="144"/>
      <c r="BH82" s="144"/>
      <c r="BI82" s="144"/>
      <c r="BJ82" s="144"/>
      <c r="BK82" s="144"/>
      <c r="BL82" s="144"/>
      <c r="BM82" s="144"/>
      <c r="BN82" s="144"/>
      <c r="BO82" s="144"/>
      <c r="BP82" s="144"/>
      <c r="BQ82" s="144"/>
      <c r="BR82" s="144"/>
      <c r="BS82" s="144"/>
      <c r="BT82" s="144"/>
      <c r="BU82" s="144"/>
      <c r="BV82" s="144"/>
      <c r="BW82" s="144"/>
      <c r="BX82" s="144"/>
      <c r="BY82" s="144"/>
    </row>
    <row r="83" spans="2:77" ht="16.8" thickTop="1" thickBot="1" x14ac:dyDescent="0.35">
      <c r="B83" s="245" t="s">
        <v>196</v>
      </c>
      <c r="C83" s="284" t="s">
        <v>197</v>
      </c>
      <c r="D83" s="247">
        <f>ROUND((SUM(D79:D82)),0)</f>
        <v>0</v>
      </c>
      <c r="E83" s="285">
        <f t="shared" ref="E83:O83" si="92">ROUND((SUM(E79:E82)),0)</f>
        <v>0</v>
      </c>
      <c r="F83" s="285">
        <f t="shared" si="92"/>
        <v>0</v>
      </c>
      <c r="G83" s="343">
        <f t="shared" si="92"/>
        <v>0</v>
      </c>
      <c r="H83" s="247">
        <f t="shared" si="92"/>
        <v>0</v>
      </c>
      <c r="I83" s="285">
        <f t="shared" si="92"/>
        <v>0</v>
      </c>
      <c r="J83" s="285">
        <f t="shared" si="92"/>
        <v>0</v>
      </c>
      <c r="K83" s="286">
        <f t="shared" si="92"/>
        <v>0</v>
      </c>
      <c r="L83" s="344">
        <f t="shared" si="92"/>
        <v>0</v>
      </c>
      <c r="M83" s="285">
        <f t="shared" si="92"/>
        <v>0</v>
      </c>
      <c r="N83" s="285">
        <f t="shared" si="92"/>
        <v>0</v>
      </c>
      <c r="O83" s="286">
        <f t="shared" si="92"/>
        <v>0</v>
      </c>
      <c r="P83" s="143"/>
      <c r="Q83" s="143"/>
      <c r="R83" s="143"/>
      <c r="S83" s="143"/>
      <c r="T83" s="143"/>
      <c r="U83" s="144"/>
      <c r="V83" s="144"/>
      <c r="W83" s="144"/>
      <c r="X83" s="144"/>
      <c r="Y83" s="144"/>
      <c r="Z83" s="144"/>
      <c r="AA83" s="144"/>
      <c r="AB83" s="144"/>
      <c r="AC83" s="144"/>
      <c r="AD83" s="144"/>
      <c r="AE83" s="144"/>
      <c r="AF83" s="144"/>
      <c r="AG83" s="144"/>
      <c r="AH83" s="144"/>
      <c r="AI83" s="144"/>
      <c r="AJ83" s="144"/>
      <c r="AK83" s="144"/>
      <c r="AL83" s="144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</row>
    <row r="84" spans="2:77" s="151" customFormat="1" x14ac:dyDescent="0.3">
      <c r="B84" s="364" t="s">
        <v>198</v>
      </c>
      <c r="C84" s="365" t="s">
        <v>395</v>
      </c>
      <c r="D84" s="152" t="s">
        <v>414</v>
      </c>
      <c r="E84" s="152" t="s">
        <v>415</v>
      </c>
      <c r="F84" s="152" t="s">
        <v>416</v>
      </c>
      <c r="G84" s="152"/>
      <c r="H84" s="152"/>
      <c r="I84" s="152"/>
      <c r="J84" s="152"/>
      <c r="K84" s="152"/>
      <c r="L84" s="152"/>
      <c r="M84" s="152"/>
      <c r="N84" s="152"/>
      <c r="O84" s="366" t="s">
        <v>476</v>
      </c>
      <c r="P84" s="152"/>
      <c r="Q84" s="152"/>
      <c r="R84" s="152"/>
      <c r="S84" s="152"/>
      <c r="T84" s="152"/>
      <c r="U84" s="152"/>
      <c r="V84" s="152"/>
      <c r="W84" s="152"/>
      <c r="X84" s="152"/>
      <c r="Y84" s="152"/>
      <c r="Z84" s="152"/>
      <c r="AA84" s="152"/>
      <c r="AB84" s="152"/>
      <c r="AC84" s="152"/>
      <c r="AD84" s="152"/>
      <c r="AE84" s="152"/>
      <c r="AF84" s="152"/>
      <c r="AG84" s="152"/>
      <c r="AH84" s="152"/>
      <c r="AI84" s="152"/>
      <c r="AJ84" s="152"/>
      <c r="AK84" s="152"/>
      <c r="AL84" s="152"/>
      <c r="AM84" s="152"/>
      <c r="AN84" s="152"/>
      <c r="AO84" s="152"/>
      <c r="AP84" s="152"/>
      <c r="AQ84" s="152"/>
      <c r="AR84" s="152"/>
      <c r="AS84" s="152"/>
      <c r="AT84" s="152"/>
      <c r="AU84" s="152"/>
      <c r="AV84" s="152"/>
      <c r="AW84" s="152"/>
      <c r="AX84" s="152"/>
      <c r="AY84" s="152"/>
      <c r="AZ84" s="152"/>
      <c r="BA84" s="152"/>
      <c r="BB84" s="152"/>
      <c r="BC84" s="152"/>
      <c r="BD84" s="152"/>
      <c r="BE84" s="152"/>
      <c r="BF84" s="152"/>
      <c r="BG84" s="152"/>
      <c r="BH84" s="152"/>
      <c r="BI84" s="152"/>
      <c r="BJ84" s="152"/>
      <c r="BK84" s="152"/>
      <c r="BL84" s="152"/>
      <c r="BM84" s="152"/>
      <c r="BN84" s="152"/>
      <c r="BO84" s="152"/>
      <c r="BP84" s="152"/>
      <c r="BQ84" s="152"/>
      <c r="BR84" s="152"/>
      <c r="BS84" s="152"/>
      <c r="BT84" s="152"/>
      <c r="BU84" s="152"/>
      <c r="BV84" s="152"/>
      <c r="BW84" s="152"/>
      <c r="BX84" s="152"/>
      <c r="BY84" s="152"/>
    </row>
    <row r="85" spans="2:77" s="151" customFormat="1" ht="15.75" customHeight="1" x14ac:dyDescent="0.3">
      <c r="B85" s="405"/>
      <c r="C85" s="405"/>
      <c r="D85" s="151">
        <v>1</v>
      </c>
      <c r="E85" s="151">
        <v>2</v>
      </c>
      <c r="F85" s="151">
        <v>3</v>
      </c>
      <c r="G85" s="151">
        <v>4</v>
      </c>
      <c r="H85" s="151">
        <v>1</v>
      </c>
      <c r="I85" s="151">
        <v>2</v>
      </c>
      <c r="J85" s="151">
        <v>3</v>
      </c>
      <c r="K85" s="151">
        <v>4</v>
      </c>
      <c r="L85" s="151">
        <v>1</v>
      </c>
      <c r="M85" s="151">
        <v>2</v>
      </c>
      <c r="N85" s="137"/>
      <c r="O85" s="367" t="s">
        <v>488</v>
      </c>
    </row>
    <row r="86" spans="2:77" s="137" customFormat="1" ht="4.8" customHeight="1" x14ac:dyDescent="0.3">
      <c r="B86" s="182"/>
      <c r="C86" s="183"/>
    </row>
    <row r="87" spans="2:77" s="137" customFormat="1" x14ac:dyDescent="0.3">
      <c r="B87" s="182" t="s">
        <v>489</v>
      </c>
      <c r="C87" s="183"/>
    </row>
    <row r="88" spans="2:77" s="137" customFormat="1" x14ac:dyDescent="0.3">
      <c r="B88" s="182" t="s">
        <v>492</v>
      </c>
      <c r="C88" s="183"/>
    </row>
    <row r="89" spans="2:77" s="137" customFormat="1" x14ac:dyDescent="0.3">
      <c r="B89" s="182" t="s">
        <v>490</v>
      </c>
      <c r="C89" s="183"/>
    </row>
    <row r="90" spans="2:77" s="137" customFormat="1" x14ac:dyDescent="0.3">
      <c r="B90" s="182" t="s">
        <v>491</v>
      </c>
      <c r="C90" s="183"/>
    </row>
    <row r="91" spans="2:77" s="137" customFormat="1" x14ac:dyDescent="0.3">
      <c r="B91" s="182"/>
      <c r="C91" s="183"/>
    </row>
    <row r="92" spans="2:77" s="137" customFormat="1" x14ac:dyDescent="0.3">
      <c r="B92" s="182"/>
      <c r="C92" s="183"/>
    </row>
    <row r="93" spans="2:77" s="137" customFormat="1" x14ac:dyDescent="0.3">
      <c r="B93" s="182"/>
      <c r="C93" s="183"/>
    </row>
    <row r="94" spans="2:77" s="137" customFormat="1" x14ac:dyDescent="0.3">
      <c r="B94" s="182"/>
      <c r="C94" s="183"/>
    </row>
    <row r="95" spans="2:77" s="137" customFormat="1" x14ac:dyDescent="0.3">
      <c r="B95" s="182"/>
      <c r="C95" s="183"/>
    </row>
    <row r="96" spans="2:77" s="137" customFormat="1" x14ac:dyDescent="0.3">
      <c r="B96" s="182"/>
      <c r="C96" s="183"/>
    </row>
    <row r="97" spans="1:20" s="137" customFormat="1" x14ac:dyDescent="0.3">
      <c r="B97" s="182"/>
      <c r="C97" s="183"/>
    </row>
    <row r="98" spans="1:20" s="137" customFormat="1" x14ac:dyDescent="0.3">
      <c r="B98" s="182"/>
      <c r="C98" s="183"/>
    </row>
    <row r="99" spans="1:20" s="137" customFormat="1" x14ac:dyDescent="0.3">
      <c r="B99" s="182"/>
      <c r="C99" s="183"/>
    </row>
    <row r="100" spans="1:20" s="137" customFormat="1" x14ac:dyDescent="0.3">
      <c r="B100" s="182"/>
      <c r="C100" s="183"/>
    </row>
    <row r="101" spans="1:20" s="137" customFormat="1" x14ac:dyDescent="0.3">
      <c r="B101" s="182"/>
      <c r="C101" s="183"/>
    </row>
    <row r="102" spans="1:20" s="137" customFormat="1" x14ac:dyDescent="0.3">
      <c r="B102" s="182"/>
      <c r="C102" s="183"/>
    </row>
    <row r="103" spans="1:20" s="137" customFormat="1" x14ac:dyDescent="0.3">
      <c r="B103" s="182"/>
      <c r="C103" s="183"/>
    </row>
    <row r="104" spans="1:20" s="137" customFormat="1" x14ac:dyDescent="0.3">
      <c r="B104" s="182"/>
      <c r="C104" s="183"/>
    </row>
    <row r="105" spans="1:20" s="137" customFormat="1" x14ac:dyDescent="0.3">
      <c r="B105" s="182"/>
      <c r="C105" s="183"/>
    </row>
    <row r="106" spans="1:20" s="137" customFormat="1" x14ac:dyDescent="0.3">
      <c r="B106" s="182"/>
      <c r="C106" s="183"/>
    </row>
    <row r="107" spans="1:20" s="137" customFormat="1" x14ac:dyDescent="0.3">
      <c r="B107" s="182"/>
      <c r="C107" s="183"/>
    </row>
    <row r="108" spans="1:20" s="137" customFormat="1" x14ac:dyDescent="0.3">
      <c r="B108" s="182"/>
      <c r="C108" s="183"/>
    </row>
    <row r="109" spans="1:20" s="137" customFormat="1" x14ac:dyDescent="0.3">
      <c r="B109" s="182"/>
      <c r="C109" s="183"/>
    </row>
    <row r="110" spans="1:20" s="137" customFormat="1" x14ac:dyDescent="0.3">
      <c r="B110" s="182"/>
      <c r="C110" s="183"/>
    </row>
    <row r="111" spans="1:20" s="137" customFormat="1" x14ac:dyDescent="0.3">
      <c r="B111" s="182"/>
      <c r="C111" s="183"/>
    </row>
    <row r="112" spans="1:20" s="154" customFormat="1" x14ac:dyDescent="0.3">
      <c r="A112" s="137"/>
      <c r="B112" s="153"/>
      <c r="C112" s="167"/>
      <c r="P112" s="137"/>
      <c r="Q112" s="137"/>
      <c r="R112" s="137"/>
      <c r="S112" s="137"/>
      <c r="T112" s="137"/>
    </row>
    <row r="113" spans="1:20" s="154" customFormat="1" x14ac:dyDescent="0.3">
      <c r="A113" s="137"/>
      <c r="B113" s="153"/>
      <c r="C113" s="167"/>
      <c r="P113" s="137"/>
      <c r="Q113" s="137"/>
      <c r="R113" s="137"/>
      <c r="S113" s="137"/>
      <c r="T113" s="137"/>
    </row>
    <row r="114" spans="1:20" s="154" customFormat="1" x14ac:dyDescent="0.3">
      <c r="A114" s="137"/>
      <c r="B114" s="153"/>
      <c r="C114" s="167"/>
      <c r="P114" s="137"/>
      <c r="Q114" s="137"/>
      <c r="R114" s="137"/>
      <c r="S114" s="137"/>
      <c r="T114" s="137"/>
    </row>
    <row r="115" spans="1:20" s="154" customFormat="1" x14ac:dyDescent="0.3">
      <c r="A115" s="137"/>
      <c r="B115" s="153"/>
      <c r="C115" s="167"/>
      <c r="P115" s="137"/>
      <c r="Q115" s="137"/>
      <c r="R115" s="137"/>
      <c r="S115" s="137"/>
      <c r="T115" s="137"/>
    </row>
    <row r="116" spans="1:20" s="154" customFormat="1" x14ac:dyDescent="0.3">
      <c r="A116" s="137"/>
      <c r="B116" s="153"/>
      <c r="C116" s="167"/>
      <c r="P116" s="137"/>
      <c r="Q116" s="137"/>
      <c r="R116" s="137"/>
      <c r="S116" s="137"/>
      <c r="T116" s="137"/>
    </row>
    <row r="117" spans="1:20" s="154" customFormat="1" x14ac:dyDescent="0.3">
      <c r="A117" s="137"/>
      <c r="B117" s="153"/>
      <c r="C117" s="167"/>
      <c r="P117" s="137"/>
      <c r="Q117" s="137"/>
      <c r="R117" s="137"/>
      <c r="S117" s="137"/>
      <c r="T117" s="137"/>
    </row>
    <row r="118" spans="1:20" s="154" customFormat="1" x14ac:dyDescent="0.3">
      <c r="A118" s="137"/>
      <c r="B118" s="153"/>
      <c r="C118" s="167"/>
      <c r="P118" s="137"/>
      <c r="Q118" s="137"/>
      <c r="R118" s="137"/>
      <c r="S118" s="137"/>
      <c r="T118" s="137"/>
    </row>
    <row r="119" spans="1:20" s="154" customFormat="1" x14ac:dyDescent="0.3">
      <c r="A119" s="137"/>
      <c r="B119" s="153"/>
      <c r="C119" s="167"/>
      <c r="P119" s="137"/>
      <c r="Q119" s="137"/>
      <c r="R119" s="137"/>
      <c r="S119" s="137"/>
      <c r="T119" s="137"/>
    </row>
    <row r="120" spans="1:20" s="154" customFormat="1" x14ac:dyDescent="0.3">
      <c r="A120" s="137"/>
      <c r="B120" s="153"/>
      <c r="C120" s="167"/>
      <c r="P120" s="137"/>
      <c r="Q120" s="137"/>
      <c r="R120" s="137"/>
      <c r="S120" s="137"/>
      <c r="T120" s="137"/>
    </row>
  </sheetData>
  <sheetProtection algorithmName="SHA-512" hashValue="tvb3dYsslqs68jW+E8AcTvV0ULtzDvKeKviPTorzvK1HSTWo2uwJVD8xFlEomSX1zvJGhPKKLkt40irUVjArgA==" saltValue="TDpFdzXUecIYKZ9TKF69dA==" spinCount="100000" sheet="1" selectLockedCells="1"/>
  <conditionalFormatting sqref="D20:O20 D40:O42 D50:O50 D46:O48 D1:O1 D76:O76 D74:O74 D78:O78 D52:O72 D85:O1048576 D8:O13 D22:O24 D26:O26 D28:O36 D15:O18 D14:G14 D84:N84 D4:O6 M2">
    <cfRule type="cellIs" dxfId="7" priority="9" operator="equal">
      <formula>0</formula>
    </cfRule>
  </conditionalFormatting>
  <conditionalFormatting sqref="D69:O69 D67:O67 D63:O63 D61:O61 D57:O57 D55:O55 D51:O51 D49:O49 D45:O45 D43:O43 D39:O39 D37:O37 D33:O33 D31:O31 D27:O27 D25:O25 D21:O21 D19:O19 D15:O15 D77:H77 D75:H75 D73:H73">
    <cfRule type="cellIs" dxfId="6" priority="8" operator="equal">
      <formula>0</formula>
    </cfRule>
  </conditionalFormatting>
  <conditionalFormatting sqref="D7:O7">
    <cfRule type="cellIs" dxfId="5" priority="7" operator="equal">
      <formula>0</formula>
    </cfRule>
  </conditionalFormatting>
  <conditionalFormatting sqref="H14:O14">
    <cfRule type="cellIs" dxfId="4" priority="6" operator="equal">
      <formula>0</formula>
    </cfRule>
  </conditionalFormatting>
  <conditionalFormatting sqref="O84">
    <cfRule type="cellIs" dxfId="3" priority="5" operator="equal">
      <formula>0</formula>
    </cfRule>
  </conditionalFormatting>
  <conditionalFormatting sqref="D2">
    <cfRule type="cellIs" dxfId="2" priority="4" operator="equal">
      <formula>0</formula>
    </cfRule>
  </conditionalFormatting>
  <conditionalFormatting sqref="D3">
    <cfRule type="cellIs" dxfId="1" priority="3" operator="equal">
      <formula>0</formula>
    </cfRule>
  </conditionalFormatting>
  <conditionalFormatting sqref="M3">
    <cfRule type="cellIs" dxfId="0" priority="1" operator="equal">
      <formula>0</formula>
    </cfRule>
  </conditionalFormatting>
  <dataValidations count="2">
    <dataValidation type="whole" operator="greaterThanOrEqual" allowBlank="1" showInputMessage="1" showErrorMessage="1" sqref="D55:O83 D19:O33 D37:O51 D11:O15">
      <formula1>0</formula1>
    </dataValidation>
    <dataValidation type="decimal" operator="greaterThan" allowBlank="1" showInputMessage="1" showErrorMessage="1" sqref="A16:XFD18 A34:XFD36 A52:XFD54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Select from Dropdown" error="Please select either &quot;No&quot; or &quot;Yes&quot; from the dropdown menu to indicate whether this is the final quarter. If all funding has been expended (not including incentive funds), choose &quot;Yes.&quot;">
          <x14:formula1>
            <xm:f>Lists!$N$30:$N$31</xm:f>
          </x14:formula1>
          <xm:sqref>D10:O10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84"/>
  <sheetViews>
    <sheetView zoomScale="70" zoomScaleNormal="70" workbookViewId="0">
      <pane ySplit="1" topLeftCell="A2" activePane="bottomLeft" state="frozen"/>
      <selection pane="bottomLeft" activeCell="D17" sqref="D17"/>
    </sheetView>
  </sheetViews>
  <sheetFormatPr defaultColWidth="9" defaultRowHeight="14.4" x14ac:dyDescent="0.3"/>
  <cols>
    <col min="1" max="1" width="10.21875" style="174" customWidth="1"/>
    <col min="2" max="2" width="48.6640625" style="174" bestFit="1" customWidth="1"/>
    <col min="3" max="14" width="10.77734375" style="179" customWidth="1"/>
    <col min="15" max="16384" width="9" style="174"/>
  </cols>
  <sheetData>
    <row r="1" spans="1:20" s="181" customFormat="1" ht="28.8" x14ac:dyDescent="0.3">
      <c r="A1" s="180" t="s">
        <v>41</v>
      </c>
      <c r="B1" s="180" t="s">
        <v>42</v>
      </c>
      <c r="C1" s="409" t="s">
        <v>464</v>
      </c>
      <c r="D1" s="409" t="s">
        <v>465</v>
      </c>
      <c r="E1" s="409" t="s">
        <v>466</v>
      </c>
      <c r="F1" s="409" t="s">
        <v>467</v>
      </c>
      <c r="G1" s="409" t="s">
        <v>468</v>
      </c>
      <c r="H1" s="409" t="s">
        <v>469</v>
      </c>
      <c r="I1" s="409" t="s">
        <v>470</v>
      </c>
      <c r="J1" s="409" t="s">
        <v>471</v>
      </c>
      <c r="K1" s="409" t="s">
        <v>472</v>
      </c>
      <c r="L1" s="409" t="s">
        <v>473</v>
      </c>
      <c r="M1" s="409" t="s">
        <v>474</v>
      </c>
      <c r="N1" s="409" t="s">
        <v>475</v>
      </c>
      <c r="O1" s="187"/>
      <c r="P1" s="187"/>
      <c r="Q1" s="187"/>
      <c r="R1" s="187"/>
      <c r="S1" s="187"/>
      <c r="T1" s="187"/>
    </row>
    <row r="2" spans="1:20" x14ac:dyDescent="0.3">
      <c r="A2" s="178" t="str">
        <f>'402A Input'!B6</f>
        <v>A.1</v>
      </c>
      <c r="B2" s="408" t="str">
        <f>'402A Input'!C6</f>
        <v>State (based on Grant Number above)</v>
      </c>
      <c r="C2" s="410">
        <f>'402A Input'!D6</f>
        <v>0</v>
      </c>
      <c r="D2" s="410">
        <f>'402A Input'!E6</f>
        <v>0</v>
      </c>
      <c r="E2" s="410">
        <f>'402A Input'!F6</f>
        <v>0</v>
      </c>
      <c r="F2" s="410">
        <f>'402A Input'!G6</f>
        <v>0</v>
      </c>
      <c r="G2" s="410">
        <f>'402A Input'!H6</f>
        <v>0</v>
      </c>
      <c r="H2" s="410">
        <f>'402A Input'!I6</f>
        <v>0</v>
      </c>
      <c r="I2" s="410">
        <f>'402A Input'!J6</f>
        <v>0</v>
      </c>
      <c r="J2" s="410">
        <f>'402A Input'!K6</f>
        <v>0</v>
      </c>
      <c r="K2" s="410">
        <f>'402A Input'!L6</f>
        <v>0</v>
      </c>
      <c r="L2" s="410">
        <f>'402A Input'!M6</f>
        <v>0</v>
      </c>
      <c r="M2" s="410">
        <f>'402A Input'!N6</f>
        <v>0</v>
      </c>
      <c r="N2" s="410">
        <f>'402A Input'!O6</f>
        <v>0</v>
      </c>
      <c r="O2" s="188"/>
      <c r="P2" s="188"/>
      <c r="Q2" s="188"/>
      <c r="R2" s="188"/>
      <c r="S2" s="188"/>
      <c r="T2" s="188"/>
    </row>
    <row r="3" spans="1:20" x14ac:dyDescent="0.3">
      <c r="A3" s="178" t="str">
        <f>'402A Input'!B7</f>
        <v>A.2</v>
      </c>
      <c r="B3" s="408" t="str">
        <f>'402A Input'!C7</f>
        <v>Quarter Ending (based on Grant Number above)</v>
      </c>
      <c r="C3" s="411" t="str">
        <f>'402A Input'!D7</f>
        <v/>
      </c>
      <c r="D3" s="411" t="str">
        <f>'402A Input'!E7</f>
        <v/>
      </c>
      <c r="E3" s="411" t="str">
        <f>'402A Input'!F7</f>
        <v/>
      </c>
      <c r="F3" s="411" t="str">
        <f>'402A Input'!G7</f>
        <v/>
      </c>
      <c r="G3" s="411" t="str">
        <f>'402A Input'!H7</f>
        <v/>
      </c>
      <c r="H3" s="411" t="str">
        <f>'402A Input'!I7</f>
        <v/>
      </c>
      <c r="I3" s="411" t="str">
        <f>'402A Input'!J7</f>
        <v/>
      </c>
      <c r="J3" s="411" t="str">
        <f>'402A Input'!K7</f>
        <v/>
      </c>
      <c r="K3" s="411" t="str">
        <f>'402A Input'!L7</f>
        <v/>
      </c>
      <c r="L3" s="411" t="str">
        <f>'402A Input'!M7</f>
        <v/>
      </c>
      <c r="M3" s="411" t="str">
        <f>'402A Input'!N7</f>
        <v/>
      </c>
      <c r="N3" s="411" t="str">
        <f>'402A Input'!O7</f>
        <v/>
      </c>
      <c r="O3" s="188"/>
      <c r="P3" s="188"/>
      <c r="Q3" s="188"/>
      <c r="R3" s="188"/>
      <c r="S3" s="188"/>
      <c r="T3" s="188"/>
    </row>
    <row r="4" spans="1:20" x14ac:dyDescent="0.3">
      <c r="A4" s="178" t="str">
        <f>'402A Input'!B8</f>
        <v>A.3</v>
      </c>
      <c r="B4" s="408" t="str">
        <f>'402A Input'!C8</f>
        <v>Grant Number (enter above; results not shown here)</v>
      </c>
      <c r="C4" s="410">
        <f>'402A Input'!D8</f>
        <v>0</v>
      </c>
      <c r="D4" s="410">
        <f>'402A Input'!E8</f>
        <v>0</v>
      </c>
      <c r="E4" s="410">
        <f>'402A Input'!F8</f>
        <v>0</v>
      </c>
      <c r="F4" s="410">
        <f>'402A Input'!G8</f>
        <v>0</v>
      </c>
      <c r="G4" s="410">
        <f>'402A Input'!H8</f>
        <v>0</v>
      </c>
      <c r="H4" s="410">
        <f>'402A Input'!I8</f>
        <v>0</v>
      </c>
      <c r="I4" s="410">
        <f>'402A Input'!J8</f>
        <v>0</v>
      </c>
      <c r="J4" s="410">
        <f>'402A Input'!K8</f>
        <v>0</v>
      </c>
      <c r="K4" s="410">
        <f>'402A Input'!L8</f>
        <v>0</v>
      </c>
      <c r="L4" s="410">
        <f>'402A Input'!M8</f>
        <v>0</v>
      </c>
      <c r="M4" s="410">
        <f>'402A Input'!N8</f>
        <v>0</v>
      </c>
      <c r="N4" s="410">
        <f>'402A Input'!O8</f>
        <v>0</v>
      </c>
      <c r="O4" s="188"/>
      <c r="P4" s="188"/>
      <c r="Q4" s="188"/>
      <c r="R4" s="188"/>
      <c r="S4" s="188"/>
      <c r="T4" s="188"/>
    </row>
    <row r="5" spans="1:20" x14ac:dyDescent="0.3">
      <c r="A5" s="178" t="str">
        <f>'402A Input'!B9</f>
        <v>A.4</v>
      </c>
      <c r="B5" s="408" t="str">
        <f>'402A Input'!C9</f>
        <v>Date Prepared</v>
      </c>
      <c r="C5" s="410">
        <f>'402A Input'!D9</f>
        <v>0</v>
      </c>
      <c r="D5" s="410">
        <f>'402A Input'!E9</f>
        <v>0</v>
      </c>
      <c r="E5" s="410">
        <f>'402A Input'!F9</f>
        <v>0</v>
      </c>
      <c r="F5" s="410">
        <f>'402A Input'!G9</f>
        <v>0</v>
      </c>
      <c r="G5" s="410">
        <f>'402A Input'!H9</f>
        <v>0</v>
      </c>
      <c r="H5" s="410">
        <f>'402A Input'!I9</f>
        <v>0</v>
      </c>
      <c r="I5" s="410">
        <f>'402A Input'!J9</f>
        <v>0</v>
      </c>
      <c r="J5" s="410">
        <f>'402A Input'!K9</f>
        <v>0</v>
      </c>
      <c r="K5" s="410">
        <f>'402A Input'!L9</f>
        <v>0</v>
      </c>
      <c r="L5" s="410">
        <f>'402A Input'!M9</f>
        <v>0</v>
      </c>
      <c r="M5" s="410">
        <f>'402A Input'!N9</f>
        <v>0</v>
      </c>
      <c r="N5" s="410">
        <f>'402A Input'!O9</f>
        <v>0</v>
      </c>
      <c r="O5" s="188"/>
      <c r="P5" s="188"/>
      <c r="Q5" s="188"/>
      <c r="R5" s="188"/>
      <c r="S5" s="188"/>
      <c r="T5" s="188"/>
    </row>
    <row r="6" spans="1:20" x14ac:dyDescent="0.3">
      <c r="A6" s="178" t="str">
        <f>'402A Input'!B10</f>
        <v>A.5</v>
      </c>
      <c r="B6" s="408" t="str">
        <f>'402A Input'!C10</f>
        <v>Is this the final report for this grant year? (Select No/Yes)</v>
      </c>
      <c r="C6" s="410">
        <f>'402A Input'!D10</f>
        <v>0</v>
      </c>
      <c r="D6" s="410">
        <f>'402A Input'!E10</f>
        <v>0</v>
      </c>
      <c r="E6" s="410">
        <f>'402A Input'!F10</f>
        <v>0</v>
      </c>
      <c r="F6" s="410">
        <f>'402A Input'!G10</f>
        <v>0</v>
      </c>
      <c r="G6" s="410">
        <f>'402A Input'!H10</f>
        <v>0</v>
      </c>
      <c r="H6" s="410">
        <f>'402A Input'!I10</f>
        <v>0</v>
      </c>
      <c r="I6" s="410">
        <f>'402A Input'!J10</f>
        <v>0</v>
      </c>
      <c r="J6" s="410">
        <f>'402A Input'!K10</f>
        <v>0</v>
      </c>
      <c r="K6" s="410">
        <f>'402A Input'!L10</f>
        <v>0</v>
      </c>
      <c r="L6" s="410">
        <f>'402A Input'!M10</f>
        <v>0</v>
      </c>
      <c r="M6" s="410">
        <f>'402A Input'!N10</f>
        <v>0</v>
      </c>
      <c r="N6" s="410">
        <f>'402A Input'!O10</f>
        <v>0</v>
      </c>
      <c r="O6" s="188"/>
      <c r="P6" s="188"/>
      <c r="Q6" s="188"/>
      <c r="R6" s="188"/>
      <c r="S6" s="188"/>
      <c r="T6" s="188"/>
    </row>
    <row r="7" spans="1:20" x14ac:dyDescent="0.3">
      <c r="A7" s="178" t="str">
        <f>'402A Input'!B11</f>
        <v>B.1</v>
      </c>
      <c r="B7" s="408" t="str">
        <f>'402A Input'!C11</f>
        <v>DVOP Total Funds</v>
      </c>
      <c r="C7" s="410">
        <f>ROUND('402A Input'!D11,0)</f>
        <v>0</v>
      </c>
      <c r="D7" s="410">
        <f>ROUND('402A Input'!E11,0)</f>
        <v>0</v>
      </c>
      <c r="E7" s="410">
        <f>ROUND('402A Input'!F11,0)</f>
        <v>0</v>
      </c>
      <c r="F7" s="410">
        <f>ROUND('402A Input'!G11,0)</f>
        <v>0</v>
      </c>
      <c r="G7" s="410">
        <f>ROUND('402A Input'!H11,0)</f>
        <v>0</v>
      </c>
      <c r="H7" s="410">
        <f>ROUND('402A Input'!I11,0)</f>
        <v>0</v>
      </c>
      <c r="I7" s="410">
        <f>ROUND('402A Input'!J11,0)</f>
        <v>0</v>
      </c>
      <c r="J7" s="410">
        <f>ROUND('402A Input'!K11,0)</f>
        <v>0</v>
      </c>
      <c r="K7" s="410">
        <f>ROUND('402A Input'!L11,0)</f>
        <v>0</v>
      </c>
      <c r="L7" s="410">
        <f>ROUND('402A Input'!M11,0)</f>
        <v>0</v>
      </c>
      <c r="M7" s="410">
        <f>ROUND('402A Input'!N11,0)</f>
        <v>0</v>
      </c>
      <c r="N7" s="410">
        <f>ROUND('402A Input'!O11,0)</f>
        <v>0</v>
      </c>
      <c r="O7" s="188"/>
      <c r="P7" s="188"/>
      <c r="Q7" s="188"/>
      <c r="R7" s="188"/>
      <c r="S7" s="188"/>
      <c r="T7" s="188"/>
    </row>
    <row r="8" spans="1:20" x14ac:dyDescent="0.3">
      <c r="A8" s="178" t="str">
        <f>'402A Input'!B12</f>
        <v>B.2</v>
      </c>
      <c r="B8" s="408" t="str">
        <f>'402A Input'!C12</f>
        <v>Consolidated Total Funds</v>
      </c>
      <c r="C8" s="410">
        <f>ROUND('402A Input'!D12,0)</f>
        <v>0</v>
      </c>
      <c r="D8" s="410">
        <f>ROUND('402A Input'!E12,0)</f>
        <v>0</v>
      </c>
      <c r="E8" s="410">
        <f>ROUND('402A Input'!F12,0)</f>
        <v>0</v>
      </c>
      <c r="F8" s="410">
        <f>ROUND('402A Input'!G12,0)</f>
        <v>0</v>
      </c>
      <c r="G8" s="410">
        <f>ROUND('402A Input'!H12,0)</f>
        <v>0</v>
      </c>
      <c r="H8" s="410">
        <f>ROUND('402A Input'!I12,0)</f>
        <v>0</v>
      </c>
      <c r="I8" s="410">
        <f>ROUND('402A Input'!J12,0)</f>
        <v>0</v>
      </c>
      <c r="J8" s="410">
        <f>ROUND('402A Input'!K12,0)</f>
        <v>0</v>
      </c>
      <c r="K8" s="410">
        <f>ROUND('402A Input'!L12,0)</f>
        <v>0</v>
      </c>
      <c r="L8" s="410">
        <f>ROUND('402A Input'!M12,0)</f>
        <v>0</v>
      </c>
      <c r="M8" s="410">
        <f>ROUND('402A Input'!N12,0)</f>
        <v>0</v>
      </c>
      <c r="N8" s="410">
        <f>ROUND('402A Input'!O12,0)</f>
        <v>0</v>
      </c>
      <c r="O8" s="188"/>
      <c r="P8" s="188"/>
      <c r="Q8" s="188"/>
      <c r="R8" s="188"/>
      <c r="S8" s="188"/>
      <c r="T8" s="188"/>
    </row>
    <row r="9" spans="1:20" x14ac:dyDescent="0.3">
      <c r="A9" s="178" t="str">
        <f>'402A Input'!B13</f>
        <v>B.3</v>
      </c>
      <c r="B9" s="408" t="str">
        <f>'402A Input'!C13</f>
        <v>LVER Total Funds</v>
      </c>
      <c r="C9" s="410">
        <f>ROUND('402A Input'!D13,0)</f>
        <v>0</v>
      </c>
      <c r="D9" s="410">
        <f>ROUND('402A Input'!E13,0)</f>
        <v>0</v>
      </c>
      <c r="E9" s="410">
        <f>ROUND('402A Input'!F13,0)</f>
        <v>0</v>
      </c>
      <c r="F9" s="410">
        <f>ROUND('402A Input'!G13,0)</f>
        <v>0</v>
      </c>
      <c r="G9" s="410">
        <f>ROUND('402A Input'!H13,0)</f>
        <v>0</v>
      </c>
      <c r="H9" s="410">
        <f>ROUND('402A Input'!I13,0)</f>
        <v>0</v>
      </c>
      <c r="I9" s="410">
        <f>ROUND('402A Input'!J13,0)</f>
        <v>0</v>
      </c>
      <c r="J9" s="410">
        <f>ROUND('402A Input'!K13,0)</f>
        <v>0</v>
      </c>
      <c r="K9" s="410">
        <f>ROUND('402A Input'!L13,0)</f>
        <v>0</v>
      </c>
      <c r="L9" s="410">
        <f>ROUND('402A Input'!M13,0)</f>
        <v>0</v>
      </c>
      <c r="M9" s="410">
        <f>ROUND('402A Input'!N13,0)</f>
        <v>0</v>
      </c>
      <c r="N9" s="410">
        <f>ROUND('402A Input'!O13,0)</f>
        <v>0</v>
      </c>
      <c r="O9" s="188"/>
      <c r="P9" s="188"/>
      <c r="Q9" s="188"/>
      <c r="R9" s="188"/>
      <c r="S9" s="188"/>
      <c r="T9" s="188"/>
    </row>
    <row r="10" spans="1:20" x14ac:dyDescent="0.3">
      <c r="A10" s="178" t="str">
        <f>'402A Input'!B14</f>
        <v>B.4</v>
      </c>
      <c r="B10" s="408" t="str">
        <f>'402A Input'!C14</f>
        <v>Incentive Award Total Funds</v>
      </c>
      <c r="C10" s="410">
        <f>ROUND('402A Input'!D14,0)</f>
        <v>0</v>
      </c>
      <c r="D10" s="410">
        <f>ROUND('402A Input'!E14,0)</f>
        <v>0</v>
      </c>
      <c r="E10" s="410">
        <f>ROUND('402A Input'!F14,0)</f>
        <v>0</v>
      </c>
      <c r="F10" s="410">
        <f>ROUND('402A Input'!G14,0)</f>
        <v>0</v>
      </c>
      <c r="G10" s="410">
        <f>ROUND('402A Input'!H14,0)</f>
        <v>0</v>
      </c>
      <c r="H10" s="410">
        <f>ROUND('402A Input'!I14,0)</f>
        <v>0</v>
      </c>
      <c r="I10" s="410">
        <f>ROUND('402A Input'!J14,0)</f>
        <v>0</v>
      </c>
      <c r="J10" s="410">
        <f>ROUND('402A Input'!K14,0)</f>
        <v>0</v>
      </c>
      <c r="K10" s="410">
        <f>ROUND('402A Input'!L14,0)</f>
        <v>0</v>
      </c>
      <c r="L10" s="410">
        <f>ROUND('402A Input'!M14,0)</f>
        <v>0</v>
      </c>
      <c r="M10" s="410">
        <f>ROUND('402A Input'!N14,0)</f>
        <v>0</v>
      </c>
      <c r="N10" s="410">
        <f>ROUND('402A Input'!O14,0)</f>
        <v>0</v>
      </c>
      <c r="O10" s="188"/>
      <c r="P10" s="188"/>
      <c r="Q10" s="188"/>
      <c r="R10" s="188"/>
      <c r="S10" s="188"/>
      <c r="T10" s="188"/>
    </row>
    <row r="11" spans="1:20" x14ac:dyDescent="0.3">
      <c r="A11" s="178" t="str">
        <f>'402A Input'!B15</f>
        <v>B.5</v>
      </c>
      <c r="B11" s="408" t="str">
        <f>'402A Input'!C15</f>
        <v>Total Approved Funds</v>
      </c>
      <c r="C11" s="410">
        <f>ROUND('402A Input'!D15,0)</f>
        <v>0</v>
      </c>
      <c r="D11" s="410">
        <f>ROUND('402A Input'!E15,0)</f>
        <v>0</v>
      </c>
      <c r="E11" s="410">
        <f>ROUND('402A Input'!F15,0)</f>
        <v>0</v>
      </c>
      <c r="F11" s="410">
        <f>ROUND('402A Input'!G15,0)</f>
        <v>0</v>
      </c>
      <c r="G11" s="410">
        <f>ROUND('402A Input'!H15,0)</f>
        <v>0</v>
      </c>
      <c r="H11" s="410">
        <f>ROUND('402A Input'!I15,0)</f>
        <v>0</v>
      </c>
      <c r="I11" s="410">
        <f>ROUND('402A Input'!J15,0)</f>
        <v>0</v>
      </c>
      <c r="J11" s="410">
        <f>ROUND('402A Input'!K15,0)</f>
        <v>0</v>
      </c>
      <c r="K11" s="410">
        <f>ROUND('402A Input'!L15,0)</f>
        <v>0</v>
      </c>
      <c r="L11" s="410">
        <f>ROUND('402A Input'!M15,0)</f>
        <v>0</v>
      </c>
      <c r="M11" s="410">
        <f>ROUND('402A Input'!N15,0)</f>
        <v>0</v>
      </c>
      <c r="N11" s="410">
        <f>ROUND('402A Input'!O15,0)</f>
        <v>0</v>
      </c>
      <c r="O11" s="188"/>
      <c r="P11" s="188"/>
      <c r="Q11" s="188"/>
      <c r="R11" s="188"/>
      <c r="S11" s="188"/>
      <c r="T11" s="188"/>
    </row>
    <row r="12" spans="1:20" x14ac:dyDescent="0.3">
      <c r="A12" s="178" t="str">
        <f>'402A Input'!B16</f>
        <v>C.1.a.(a)</v>
      </c>
      <c r="B12" s="408" t="str">
        <f>'402A Input'!C16</f>
        <v>Base Positions Paid for DVOP Activities: (Previous)</v>
      </c>
      <c r="C12" s="410">
        <f>'402A Input'!D16</f>
        <v>0</v>
      </c>
      <c r="D12" s="410">
        <f>'402A Input'!E16</f>
        <v>0</v>
      </c>
      <c r="E12" s="410">
        <f>'402A Input'!F16</f>
        <v>0</v>
      </c>
      <c r="F12" s="410">
        <f>'402A Input'!G16</f>
        <v>0</v>
      </c>
      <c r="G12" s="410">
        <f>'402A Input'!H16</f>
        <v>0</v>
      </c>
      <c r="H12" s="410">
        <f>'402A Input'!I16</f>
        <v>0</v>
      </c>
      <c r="I12" s="410">
        <f>'402A Input'!J16</f>
        <v>0</v>
      </c>
      <c r="J12" s="410">
        <f>'402A Input'!K16</f>
        <v>0</v>
      </c>
      <c r="K12" s="410">
        <f>'402A Input'!L16</f>
        <v>0</v>
      </c>
      <c r="L12" s="410">
        <f>'402A Input'!M16</f>
        <v>0</v>
      </c>
      <c r="M12" s="410">
        <f>'402A Input'!N16</f>
        <v>0</v>
      </c>
      <c r="N12" s="410">
        <f>'402A Input'!O16</f>
        <v>0</v>
      </c>
      <c r="O12" s="188"/>
      <c r="P12" s="188"/>
      <c r="Q12" s="188"/>
      <c r="R12" s="188"/>
      <c r="S12" s="188"/>
      <c r="T12" s="188"/>
    </row>
    <row r="13" spans="1:20" x14ac:dyDescent="0.3">
      <c r="A13" s="178" t="str">
        <f>'402A Input'!B17</f>
        <v>C.1.a.(b)</v>
      </c>
      <c r="B13" s="408" t="str">
        <f>'402A Input'!C17</f>
        <v>Base Positions Paid for DVOP Activities: (This Qtr)</v>
      </c>
      <c r="C13" s="410">
        <f>'402A Input'!D17</f>
        <v>0</v>
      </c>
      <c r="D13" s="410">
        <f>'402A Input'!E17</f>
        <v>0</v>
      </c>
      <c r="E13" s="410">
        <f>'402A Input'!F17</f>
        <v>0</v>
      </c>
      <c r="F13" s="410">
        <f>'402A Input'!G17</f>
        <v>0</v>
      </c>
      <c r="G13" s="410">
        <f>'402A Input'!H17</f>
        <v>0</v>
      </c>
      <c r="H13" s="410">
        <f>'402A Input'!I17</f>
        <v>0</v>
      </c>
      <c r="I13" s="410">
        <f>'402A Input'!J17</f>
        <v>0</v>
      </c>
      <c r="J13" s="410">
        <f>'402A Input'!K17</f>
        <v>0</v>
      </c>
      <c r="K13" s="410">
        <f>'402A Input'!L17</f>
        <v>0</v>
      </c>
      <c r="L13" s="410">
        <f>'402A Input'!M17</f>
        <v>0</v>
      </c>
      <c r="M13" s="410">
        <f>'402A Input'!N17</f>
        <v>0</v>
      </c>
      <c r="N13" s="410">
        <f>'402A Input'!O17</f>
        <v>0</v>
      </c>
      <c r="O13" s="188"/>
      <c r="P13" s="188"/>
      <c r="Q13" s="188"/>
      <c r="R13" s="188"/>
      <c r="S13" s="188"/>
      <c r="T13" s="188"/>
    </row>
    <row r="14" spans="1:20" x14ac:dyDescent="0.3">
      <c r="A14" s="178" t="str">
        <f>'402A Input'!B18</f>
        <v>C.1.a.(c)</v>
      </c>
      <c r="B14" s="408" t="str">
        <f>'402A Input'!C18</f>
        <v>Base Positions Paid for DVOP Activities: (To Date)</v>
      </c>
      <c r="C14" s="410">
        <f>'402A Input'!D18</f>
        <v>0</v>
      </c>
      <c r="D14" s="410">
        <f>'402A Input'!E18</f>
        <v>0</v>
      </c>
      <c r="E14" s="410">
        <f>'402A Input'!F18</f>
        <v>0</v>
      </c>
      <c r="F14" s="410">
        <f>'402A Input'!G18</f>
        <v>0</v>
      </c>
      <c r="G14" s="410">
        <f>'402A Input'!H18</f>
        <v>0</v>
      </c>
      <c r="H14" s="410">
        <f>'402A Input'!I18</f>
        <v>0</v>
      </c>
      <c r="I14" s="410">
        <f>'402A Input'!J18</f>
        <v>0</v>
      </c>
      <c r="J14" s="410">
        <f>'402A Input'!K18</f>
        <v>0</v>
      </c>
      <c r="K14" s="410">
        <f>'402A Input'!L18</f>
        <v>0</v>
      </c>
      <c r="L14" s="410">
        <f>'402A Input'!M18</f>
        <v>0</v>
      </c>
      <c r="M14" s="410">
        <f>'402A Input'!N18</f>
        <v>0</v>
      </c>
      <c r="N14" s="410">
        <f>'402A Input'!O18</f>
        <v>0</v>
      </c>
      <c r="O14" s="188"/>
      <c r="P14" s="188"/>
      <c r="Q14" s="188"/>
      <c r="R14" s="188"/>
      <c r="S14" s="188"/>
      <c r="T14" s="188"/>
    </row>
    <row r="15" spans="1:20" x14ac:dyDescent="0.3">
      <c r="A15" s="178" t="str">
        <f>'402A Input'!B19</f>
        <v>C.1.b.(a)</v>
      </c>
      <c r="B15" s="408" t="str">
        <f>'402A Input'!C19</f>
        <v>Personal Services (PS) for DVOP Activities: (Previous)</v>
      </c>
      <c r="C15" s="410">
        <f>ROUND('402A Input'!D19,0)</f>
        <v>0</v>
      </c>
      <c r="D15" s="410">
        <f>ROUND('402A Input'!E19,0)</f>
        <v>0</v>
      </c>
      <c r="E15" s="410">
        <f>ROUND('402A Input'!F19,0)</f>
        <v>0</v>
      </c>
      <c r="F15" s="410">
        <f>ROUND('402A Input'!G19,0)</f>
        <v>0</v>
      </c>
      <c r="G15" s="410">
        <f>ROUND('402A Input'!H19,0)</f>
        <v>0</v>
      </c>
      <c r="H15" s="410">
        <f>ROUND('402A Input'!I19,0)</f>
        <v>0</v>
      </c>
      <c r="I15" s="410">
        <f>ROUND('402A Input'!J19,0)</f>
        <v>0</v>
      </c>
      <c r="J15" s="410">
        <f>ROUND('402A Input'!K19,0)</f>
        <v>0</v>
      </c>
      <c r="K15" s="410">
        <f>ROUND('402A Input'!L19,0)</f>
        <v>0</v>
      </c>
      <c r="L15" s="410">
        <f>ROUND('402A Input'!M19,0)</f>
        <v>0</v>
      </c>
      <c r="M15" s="410">
        <f>ROUND('402A Input'!N19,0)</f>
        <v>0</v>
      </c>
      <c r="N15" s="410">
        <f>ROUND('402A Input'!O19,0)</f>
        <v>0</v>
      </c>
      <c r="O15" s="188"/>
      <c r="P15" s="188"/>
      <c r="Q15" s="188"/>
      <c r="R15" s="188"/>
      <c r="S15" s="188"/>
      <c r="T15" s="188"/>
    </row>
    <row r="16" spans="1:20" x14ac:dyDescent="0.3">
      <c r="A16" s="178" t="str">
        <f>'402A Input'!B20</f>
        <v>C.1.b.(b)</v>
      </c>
      <c r="B16" s="408" t="str">
        <f>'402A Input'!C20</f>
        <v>Personal Services (PS) for DVOP Activities: (This Qtr)</v>
      </c>
      <c r="C16" s="410">
        <f>ROUND('402A Input'!D20,0)</f>
        <v>0</v>
      </c>
      <c r="D16" s="410">
        <f>ROUND('402A Input'!E20,0)</f>
        <v>0</v>
      </c>
      <c r="E16" s="410">
        <f>ROUND('402A Input'!F20,0)</f>
        <v>0</v>
      </c>
      <c r="F16" s="410">
        <f>ROUND('402A Input'!G20,0)</f>
        <v>0</v>
      </c>
      <c r="G16" s="410">
        <f>ROUND('402A Input'!H20,0)</f>
        <v>0</v>
      </c>
      <c r="H16" s="410">
        <f>ROUND('402A Input'!I20,0)</f>
        <v>0</v>
      </c>
      <c r="I16" s="410">
        <f>ROUND('402A Input'!J20,0)</f>
        <v>0</v>
      </c>
      <c r="J16" s="410">
        <f>ROUND('402A Input'!K20,0)</f>
        <v>0</v>
      </c>
      <c r="K16" s="410">
        <f>ROUND('402A Input'!L20,0)</f>
        <v>0</v>
      </c>
      <c r="L16" s="410">
        <f>ROUND('402A Input'!M20,0)</f>
        <v>0</v>
      </c>
      <c r="M16" s="410">
        <f>ROUND('402A Input'!N20,0)</f>
        <v>0</v>
      </c>
      <c r="N16" s="410">
        <f>ROUND('402A Input'!O20,0)</f>
        <v>0</v>
      </c>
      <c r="O16" s="188"/>
      <c r="P16" s="188"/>
      <c r="Q16" s="188"/>
      <c r="R16" s="188"/>
      <c r="S16" s="188"/>
      <c r="T16" s="188"/>
    </row>
    <row r="17" spans="1:20" x14ac:dyDescent="0.3">
      <c r="A17" s="178" t="str">
        <f>'402A Input'!B21</f>
        <v>C.1.b.(c)</v>
      </c>
      <c r="B17" s="408" t="str">
        <f>'402A Input'!C21</f>
        <v>Personal Services (PS) for DVOP Activities: (To Date)</v>
      </c>
      <c r="C17" s="410">
        <f>ROUND('402A Input'!D21,0)</f>
        <v>0</v>
      </c>
      <c r="D17" s="410">
        <f>ROUND('402A Input'!E21,0)</f>
        <v>0</v>
      </c>
      <c r="E17" s="410">
        <f>ROUND('402A Input'!F21,0)</f>
        <v>0</v>
      </c>
      <c r="F17" s="410">
        <f>ROUND('402A Input'!G21,0)</f>
        <v>0</v>
      </c>
      <c r="G17" s="410">
        <f>ROUND('402A Input'!H21,0)</f>
        <v>0</v>
      </c>
      <c r="H17" s="410">
        <f>ROUND('402A Input'!I21,0)</f>
        <v>0</v>
      </c>
      <c r="I17" s="410">
        <f>ROUND('402A Input'!J21,0)</f>
        <v>0</v>
      </c>
      <c r="J17" s="410">
        <f>ROUND('402A Input'!K21,0)</f>
        <v>0</v>
      </c>
      <c r="K17" s="410">
        <f>ROUND('402A Input'!L21,0)</f>
        <v>0</v>
      </c>
      <c r="L17" s="410">
        <f>ROUND('402A Input'!M21,0)</f>
        <v>0</v>
      </c>
      <c r="M17" s="410">
        <f>ROUND('402A Input'!N21,0)</f>
        <v>0</v>
      </c>
      <c r="N17" s="410">
        <f>ROUND('402A Input'!O21,0)</f>
        <v>0</v>
      </c>
      <c r="O17" s="188"/>
      <c r="P17" s="188"/>
      <c r="Q17" s="188"/>
      <c r="R17" s="188"/>
      <c r="S17" s="188"/>
      <c r="T17" s="188"/>
    </row>
    <row r="18" spans="1:20" x14ac:dyDescent="0.3">
      <c r="A18" s="178" t="str">
        <f>'402A Input'!B22</f>
        <v>C.1.c.(a)</v>
      </c>
      <c r="B18" s="408" t="str">
        <f>'402A Input'!C22</f>
        <v>Personnel Benefits (PB) for DVOP Activities: (Previous)</v>
      </c>
      <c r="C18" s="410">
        <f>ROUND('402A Input'!D22,0)</f>
        <v>0</v>
      </c>
      <c r="D18" s="410">
        <f>ROUND('402A Input'!E22,0)</f>
        <v>0</v>
      </c>
      <c r="E18" s="410">
        <f>ROUND('402A Input'!F22,0)</f>
        <v>0</v>
      </c>
      <c r="F18" s="410">
        <f>ROUND('402A Input'!G22,0)</f>
        <v>0</v>
      </c>
      <c r="G18" s="410">
        <f>ROUND('402A Input'!H22,0)</f>
        <v>0</v>
      </c>
      <c r="H18" s="410">
        <f>ROUND('402A Input'!I22,0)</f>
        <v>0</v>
      </c>
      <c r="I18" s="410">
        <f>ROUND('402A Input'!J22,0)</f>
        <v>0</v>
      </c>
      <c r="J18" s="410">
        <f>ROUND('402A Input'!K22,0)</f>
        <v>0</v>
      </c>
      <c r="K18" s="410">
        <f>ROUND('402A Input'!L22,0)</f>
        <v>0</v>
      </c>
      <c r="L18" s="410">
        <f>ROUND('402A Input'!M22,0)</f>
        <v>0</v>
      </c>
      <c r="M18" s="410">
        <f>ROUND('402A Input'!N22,0)</f>
        <v>0</v>
      </c>
      <c r="N18" s="410">
        <f>ROUND('402A Input'!O22,0)</f>
        <v>0</v>
      </c>
      <c r="O18" s="188"/>
      <c r="P18" s="188"/>
      <c r="Q18" s="188"/>
      <c r="R18" s="188"/>
      <c r="S18" s="188"/>
      <c r="T18" s="188"/>
    </row>
    <row r="19" spans="1:20" x14ac:dyDescent="0.3">
      <c r="A19" s="178" t="str">
        <f>'402A Input'!B23</f>
        <v>C.1.c.(b)</v>
      </c>
      <c r="B19" s="408" t="str">
        <f>'402A Input'!C23</f>
        <v>Personnel Benefits (PB) for DVOP Activities:  (This Qtr)</v>
      </c>
      <c r="C19" s="410">
        <f>ROUND('402A Input'!D23,0)</f>
        <v>0</v>
      </c>
      <c r="D19" s="410">
        <f>ROUND('402A Input'!E23,0)</f>
        <v>0</v>
      </c>
      <c r="E19" s="410">
        <f>ROUND('402A Input'!F23,0)</f>
        <v>0</v>
      </c>
      <c r="F19" s="410">
        <f>ROUND('402A Input'!G23,0)</f>
        <v>0</v>
      </c>
      <c r="G19" s="410">
        <f>ROUND('402A Input'!H23,0)</f>
        <v>0</v>
      </c>
      <c r="H19" s="410">
        <f>ROUND('402A Input'!I23,0)</f>
        <v>0</v>
      </c>
      <c r="I19" s="410">
        <f>ROUND('402A Input'!J23,0)</f>
        <v>0</v>
      </c>
      <c r="J19" s="410">
        <f>ROUND('402A Input'!K23,0)</f>
        <v>0</v>
      </c>
      <c r="K19" s="410">
        <f>ROUND('402A Input'!L23,0)</f>
        <v>0</v>
      </c>
      <c r="L19" s="410">
        <f>ROUND('402A Input'!M23,0)</f>
        <v>0</v>
      </c>
      <c r="M19" s="410">
        <f>ROUND('402A Input'!N23,0)</f>
        <v>0</v>
      </c>
      <c r="N19" s="410">
        <f>ROUND('402A Input'!O23,0)</f>
        <v>0</v>
      </c>
      <c r="O19" s="188"/>
      <c r="P19" s="188"/>
      <c r="Q19" s="188"/>
      <c r="R19" s="188"/>
      <c r="S19" s="188"/>
      <c r="T19" s="188"/>
    </row>
    <row r="20" spans="1:20" x14ac:dyDescent="0.3">
      <c r="A20" s="178" t="str">
        <f>'402A Input'!B24</f>
        <v>C.1.c.(c)</v>
      </c>
      <c r="B20" s="408" t="str">
        <f>'402A Input'!C24</f>
        <v>Personnel Benefits (PB) for DVOP Activities:  (To Date)</v>
      </c>
      <c r="C20" s="410">
        <f>ROUND('402A Input'!D24,0)</f>
        <v>0</v>
      </c>
      <c r="D20" s="410">
        <f>ROUND('402A Input'!E24,0)</f>
        <v>0</v>
      </c>
      <c r="E20" s="410">
        <f>ROUND('402A Input'!F24,0)</f>
        <v>0</v>
      </c>
      <c r="F20" s="410">
        <f>ROUND('402A Input'!G24,0)</f>
        <v>0</v>
      </c>
      <c r="G20" s="410">
        <f>ROUND('402A Input'!H24,0)</f>
        <v>0</v>
      </c>
      <c r="H20" s="410">
        <f>ROUND('402A Input'!I24,0)</f>
        <v>0</v>
      </c>
      <c r="I20" s="410">
        <f>ROUND('402A Input'!J24,0)</f>
        <v>0</v>
      </c>
      <c r="J20" s="410">
        <f>ROUND('402A Input'!K24,0)</f>
        <v>0</v>
      </c>
      <c r="K20" s="410">
        <f>ROUND('402A Input'!L24,0)</f>
        <v>0</v>
      </c>
      <c r="L20" s="410">
        <f>ROUND('402A Input'!M24,0)</f>
        <v>0</v>
      </c>
      <c r="M20" s="410">
        <f>ROUND('402A Input'!N24,0)</f>
        <v>0</v>
      </c>
      <c r="N20" s="410">
        <f>ROUND('402A Input'!O24,0)</f>
        <v>0</v>
      </c>
      <c r="O20" s="188"/>
      <c r="P20" s="188"/>
      <c r="Q20" s="188"/>
      <c r="R20" s="188"/>
      <c r="S20" s="188"/>
      <c r="T20" s="188"/>
    </row>
    <row r="21" spans="1:20" x14ac:dyDescent="0.3">
      <c r="A21" s="178" t="str">
        <f>'402A Input'!B25</f>
        <v>C.1.d.(a)</v>
      </c>
      <c r="B21" s="408" t="str">
        <f>'402A Input'!C25</f>
        <v>Total DVOP Outlays (Previous)</v>
      </c>
      <c r="C21" s="410">
        <f>ROUND('402A Input'!D25,0)</f>
        <v>0</v>
      </c>
      <c r="D21" s="410">
        <f>ROUND('402A Input'!E25,0)</f>
        <v>0</v>
      </c>
      <c r="E21" s="410">
        <f>ROUND('402A Input'!F25,0)</f>
        <v>0</v>
      </c>
      <c r="F21" s="410">
        <f>ROUND('402A Input'!G25,0)</f>
        <v>0</v>
      </c>
      <c r="G21" s="410">
        <f>ROUND('402A Input'!H25,0)</f>
        <v>0</v>
      </c>
      <c r="H21" s="410">
        <f>ROUND('402A Input'!I25,0)</f>
        <v>0</v>
      </c>
      <c r="I21" s="410">
        <f>ROUND('402A Input'!J25,0)</f>
        <v>0</v>
      </c>
      <c r="J21" s="410">
        <f>ROUND('402A Input'!K25,0)</f>
        <v>0</v>
      </c>
      <c r="K21" s="410">
        <f>ROUND('402A Input'!L25,0)</f>
        <v>0</v>
      </c>
      <c r="L21" s="410">
        <f>ROUND('402A Input'!M25,0)</f>
        <v>0</v>
      </c>
      <c r="M21" s="410">
        <f>ROUND('402A Input'!N25,0)</f>
        <v>0</v>
      </c>
      <c r="N21" s="410">
        <f>ROUND('402A Input'!O25,0)</f>
        <v>0</v>
      </c>
      <c r="O21" s="188"/>
      <c r="P21" s="188"/>
      <c r="Q21" s="188"/>
      <c r="R21" s="188"/>
      <c r="S21" s="188"/>
      <c r="T21" s="188"/>
    </row>
    <row r="22" spans="1:20" x14ac:dyDescent="0.3">
      <c r="A22" s="178" t="str">
        <f>'402A Input'!B26</f>
        <v>C.1.d.(b)</v>
      </c>
      <c r="B22" s="408" t="str">
        <f>'402A Input'!C26</f>
        <v>Total DVOP Outlays (This Qtr)</v>
      </c>
      <c r="C22" s="410">
        <f>ROUND('402A Input'!D26,0)</f>
        <v>0</v>
      </c>
      <c r="D22" s="410">
        <f>ROUND('402A Input'!E26,0)</f>
        <v>0</v>
      </c>
      <c r="E22" s="410">
        <f>ROUND('402A Input'!F26,0)</f>
        <v>0</v>
      </c>
      <c r="F22" s="410">
        <f>ROUND('402A Input'!G26,0)</f>
        <v>0</v>
      </c>
      <c r="G22" s="410">
        <f>ROUND('402A Input'!H26,0)</f>
        <v>0</v>
      </c>
      <c r="H22" s="410">
        <f>ROUND('402A Input'!I26,0)</f>
        <v>0</v>
      </c>
      <c r="I22" s="410">
        <f>ROUND('402A Input'!J26,0)</f>
        <v>0</v>
      </c>
      <c r="J22" s="410">
        <f>ROUND('402A Input'!K26,0)</f>
        <v>0</v>
      </c>
      <c r="K22" s="410">
        <f>ROUND('402A Input'!L26,0)</f>
        <v>0</v>
      </c>
      <c r="L22" s="410">
        <f>ROUND('402A Input'!M26,0)</f>
        <v>0</v>
      </c>
      <c r="M22" s="410">
        <f>ROUND('402A Input'!N26,0)</f>
        <v>0</v>
      </c>
      <c r="N22" s="410">
        <f>ROUND('402A Input'!O26,0)</f>
        <v>0</v>
      </c>
      <c r="O22" s="188"/>
      <c r="P22" s="188"/>
      <c r="Q22" s="188"/>
      <c r="R22" s="188"/>
      <c r="S22" s="188"/>
      <c r="T22" s="188"/>
    </row>
    <row r="23" spans="1:20" x14ac:dyDescent="0.3">
      <c r="A23" s="178" t="str">
        <f>'402A Input'!B27</f>
        <v>C.1.d.(c)</v>
      </c>
      <c r="B23" s="408" t="str">
        <f>'402A Input'!C27</f>
        <v>Total DVOP Outlays (To Date)</v>
      </c>
      <c r="C23" s="410">
        <f>ROUND('402A Input'!D27,0)</f>
        <v>0</v>
      </c>
      <c r="D23" s="410">
        <f>ROUND('402A Input'!E27,0)</f>
        <v>0</v>
      </c>
      <c r="E23" s="410">
        <f>ROUND('402A Input'!F27,0)</f>
        <v>0</v>
      </c>
      <c r="F23" s="410">
        <f>ROUND('402A Input'!G27,0)</f>
        <v>0</v>
      </c>
      <c r="G23" s="410">
        <f>ROUND('402A Input'!H27,0)</f>
        <v>0</v>
      </c>
      <c r="H23" s="410">
        <f>ROUND('402A Input'!I27,0)</f>
        <v>0</v>
      </c>
      <c r="I23" s="410">
        <f>ROUND('402A Input'!J27,0)</f>
        <v>0</v>
      </c>
      <c r="J23" s="410">
        <f>ROUND('402A Input'!K27,0)</f>
        <v>0</v>
      </c>
      <c r="K23" s="410">
        <f>ROUND('402A Input'!L27,0)</f>
        <v>0</v>
      </c>
      <c r="L23" s="410">
        <f>ROUND('402A Input'!M27,0)</f>
        <v>0</v>
      </c>
      <c r="M23" s="410">
        <f>ROUND('402A Input'!N27,0)</f>
        <v>0</v>
      </c>
      <c r="N23" s="410">
        <f>ROUND('402A Input'!O27,0)</f>
        <v>0</v>
      </c>
      <c r="O23" s="188"/>
      <c r="P23" s="188"/>
      <c r="Q23" s="188"/>
      <c r="R23" s="188"/>
      <c r="S23" s="188"/>
      <c r="T23" s="188"/>
    </row>
    <row r="24" spans="1:20" x14ac:dyDescent="0.3">
      <c r="A24" s="178" t="str">
        <f>'402A Input'!B28</f>
        <v>C.1.e.(a)</v>
      </c>
      <c r="B24" s="408" t="str">
        <f>'402A Input'!C28</f>
        <v>DVOP Unliquidated Obs (Previous)</v>
      </c>
      <c r="C24" s="410">
        <f>ROUND('402A Input'!D28,0)</f>
        <v>0</v>
      </c>
      <c r="D24" s="410">
        <f>ROUND('402A Input'!E28,0)</f>
        <v>0</v>
      </c>
      <c r="E24" s="410">
        <f>ROUND('402A Input'!F28,0)</f>
        <v>0</v>
      </c>
      <c r="F24" s="410">
        <f>ROUND('402A Input'!G28,0)</f>
        <v>0</v>
      </c>
      <c r="G24" s="410">
        <f>ROUND('402A Input'!H28,0)</f>
        <v>0</v>
      </c>
      <c r="H24" s="410">
        <f>ROUND('402A Input'!I28,0)</f>
        <v>0</v>
      </c>
      <c r="I24" s="410">
        <f>ROUND('402A Input'!J28,0)</f>
        <v>0</v>
      </c>
      <c r="J24" s="410">
        <f>ROUND('402A Input'!K28,0)</f>
        <v>0</v>
      </c>
      <c r="K24" s="410">
        <f>ROUND('402A Input'!L28,0)</f>
        <v>0</v>
      </c>
      <c r="L24" s="410">
        <f>ROUND('402A Input'!M28,0)</f>
        <v>0</v>
      </c>
      <c r="M24" s="410">
        <f>ROUND('402A Input'!N28,0)</f>
        <v>0</v>
      </c>
      <c r="N24" s="410">
        <f>ROUND('402A Input'!O28,0)</f>
        <v>0</v>
      </c>
      <c r="O24" s="188"/>
      <c r="P24" s="188"/>
      <c r="Q24" s="188"/>
      <c r="R24" s="188"/>
      <c r="S24" s="188"/>
      <c r="T24" s="188"/>
    </row>
    <row r="25" spans="1:20" x14ac:dyDescent="0.3">
      <c r="A25" s="178" t="str">
        <f>'402A Input'!B29</f>
        <v>C.1.e.(b)</v>
      </c>
      <c r="B25" s="408" t="str">
        <f>'402A Input'!C29</f>
        <v>DVOP Unliquidated Obs (This Qtr)</v>
      </c>
      <c r="C25" s="410">
        <f>ROUND('402A Input'!D29,0)</f>
        <v>0</v>
      </c>
      <c r="D25" s="410">
        <f>ROUND('402A Input'!E29,0)</f>
        <v>0</v>
      </c>
      <c r="E25" s="410">
        <f>ROUND('402A Input'!F29,0)</f>
        <v>0</v>
      </c>
      <c r="F25" s="410">
        <f>ROUND('402A Input'!G29,0)</f>
        <v>0</v>
      </c>
      <c r="G25" s="410">
        <f>ROUND('402A Input'!H29,0)</f>
        <v>0</v>
      </c>
      <c r="H25" s="410">
        <f>ROUND('402A Input'!I29,0)</f>
        <v>0</v>
      </c>
      <c r="I25" s="410">
        <f>ROUND('402A Input'!J29,0)</f>
        <v>0</v>
      </c>
      <c r="J25" s="410">
        <f>ROUND('402A Input'!K29,0)</f>
        <v>0</v>
      </c>
      <c r="K25" s="410">
        <f>ROUND('402A Input'!L29,0)</f>
        <v>0</v>
      </c>
      <c r="L25" s="410">
        <f>ROUND('402A Input'!M29,0)</f>
        <v>0</v>
      </c>
      <c r="M25" s="410">
        <f>ROUND('402A Input'!N29,0)</f>
        <v>0</v>
      </c>
      <c r="N25" s="410">
        <f>ROUND('402A Input'!O29,0)</f>
        <v>0</v>
      </c>
      <c r="O25" s="188"/>
      <c r="P25" s="188"/>
      <c r="Q25" s="188"/>
      <c r="R25" s="188"/>
      <c r="S25" s="188"/>
      <c r="T25" s="188"/>
    </row>
    <row r="26" spans="1:20" x14ac:dyDescent="0.3">
      <c r="A26" s="178" t="str">
        <f>'402A Input'!B30</f>
        <v>C.1.e.(c)</v>
      </c>
      <c r="B26" s="408" t="str">
        <f>'402A Input'!C30</f>
        <v>DVOP Unliquidated Obs (To Date)</v>
      </c>
      <c r="C26" s="410">
        <f>ROUND('402A Input'!D30,0)</f>
        <v>0</v>
      </c>
      <c r="D26" s="410">
        <f>ROUND('402A Input'!E30,0)</f>
        <v>0</v>
      </c>
      <c r="E26" s="410">
        <f>ROUND('402A Input'!F30,0)</f>
        <v>0</v>
      </c>
      <c r="F26" s="410">
        <f>ROUND('402A Input'!G30,0)</f>
        <v>0</v>
      </c>
      <c r="G26" s="410">
        <f>ROUND('402A Input'!H30,0)</f>
        <v>0</v>
      </c>
      <c r="H26" s="410">
        <f>ROUND('402A Input'!I30,0)</f>
        <v>0</v>
      </c>
      <c r="I26" s="410">
        <f>ROUND('402A Input'!J30,0)</f>
        <v>0</v>
      </c>
      <c r="J26" s="410">
        <f>ROUND('402A Input'!K30,0)</f>
        <v>0</v>
      </c>
      <c r="K26" s="410">
        <f>ROUND('402A Input'!L30,0)</f>
        <v>0</v>
      </c>
      <c r="L26" s="410">
        <f>ROUND('402A Input'!M30,0)</f>
        <v>0</v>
      </c>
      <c r="M26" s="410">
        <f>ROUND('402A Input'!N30,0)</f>
        <v>0</v>
      </c>
      <c r="N26" s="410">
        <f>ROUND('402A Input'!O30,0)</f>
        <v>0</v>
      </c>
      <c r="O26" s="188"/>
      <c r="P26" s="188"/>
      <c r="Q26" s="188"/>
      <c r="R26" s="188"/>
      <c r="S26" s="188"/>
      <c r="T26" s="188"/>
    </row>
    <row r="27" spans="1:20" x14ac:dyDescent="0.3">
      <c r="A27" s="178" t="str">
        <f>'402A Input'!B31</f>
        <v>C.1.f.(a)</v>
      </c>
      <c r="B27" s="408" t="str">
        <f>'402A Input'!C31</f>
        <v>Total DVOP Outlays &amp; Obs (Previous)</v>
      </c>
      <c r="C27" s="410">
        <f>ROUND('402A Input'!D31,0)</f>
        <v>0</v>
      </c>
      <c r="D27" s="410">
        <f>ROUND('402A Input'!E31,0)</f>
        <v>0</v>
      </c>
      <c r="E27" s="410">
        <f>ROUND('402A Input'!F31,0)</f>
        <v>0</v>
      </c>
      <c r="F27" s="410">
        <f>ROUND('402A Input'!G31,0)</f>
        <v>0</v>
      </c>
      <c r="G27" s="410">
        <f>ROUND('402A Input'!H31,0)</f>
        <v>0</v>
      </c>
      <c r="H27" s="410">
        <f>ROUND('402A Input'!I31,0)</f>
        <v>0</v>
      </c>
      <c r="I27" s="410">
        <f>ROUND('402A Input'!J31,0)</f>
        <v>0</v>
      </c>
      <c r="J27" s="410">
        <f>ROUND('402A Input'!K31,0)</f>
        <v>0</v>
      </c>
      <c r="K27" s="410">
        <f>ROUND('402A Input'!L31,0)</f>
        <v>0</v>
      </c>
      <c r="L27" s="410">
        <f>ROUND('402A Input'!M31,0)</f>
        <v>0</v>
      </c>
      <c r="M27" s="410">
        <f>ROUND('402A Input'!N31,0)</f>
        <v>0</v>
      </c>
      <c r="N27" s="410">
        <f>ROUND('402A Input'!O31,0)</f>
        <v>0</v>
      </c>
      <c r="O27" s="188"/>
      <c r="P27" s="188"/>
      <c r="Q27" s="188"/>
      <c r="R27" s="188"/>
      <c r="S27" s="188"/>
      <c r="T27" s="188"/>
    </row>
    <row r="28" spans="1:20" x14ac:dyDescent="0.3">
      <c r="A28" s="178" t="str">
        <f>'402A Input'!B32</f>
        <v>C.1.f.(b)</v>
      </c>
      <c r="B28" s="408" t="str">
        <f>'402A Input'!C32</f>
        <v>Total DVOP Outlays &amp; Obs (This Qtr)</v>
      </c>
      <c r="C28" s="410">
        <f>ROUND('402A Input'!D32,0)</f>
        <v>0</v>
      </c>
      <c r="D28" s="410">
        <f>ROUND('402A Input'!E32,0)</f>
        <v>0</v>
      </c>
      <c r="E28" s="410">
        <f>ROUND('402A Input'!F32,0)</f>
        <v>0</v>
      </c>
      <c r="F28" s="410">
        <f>ROUND('402A Input'!G32,0)</f>
        <v>0</v>
      </c>
      <c r="G28" s="410">
        <f>ROUND('402A Input'!H32,0)</f>
        <v>0</v>
      </c>
      <c r="H28" s="410">
        <f>ROUND('402A Input'!I32,0)</f>
        <v>0</v>
      </c>
      <c r="I28" s="410">
        <f>ROUND('402A Input'!J32,0)</f>
        <v>0</v>
      </c>
      <c r="J28" s="410">
        <f>ROUND('402A Input'!K32,0)</f>
        <v>0</v>
      </c>
      <c r="K28" s="410">
        <f>ROUND('402A Input'!L32,0)</f>
        <v>0</v>
      </c>
      <c r="L28" s="410">
        <f>ROUND('402A Input'!M32,0)</f>
        <v>0</v>
      </c>
      <c r="M28" s="410">
        <f>ROUND('402A Input'!N32,0)</f>
        <v>0</v>
      </c>
      <c r="N28" s="410">
        <f>ROUND('402A Input'!O32,0)</f>
        <v>0</v>
      </c>
      <c r="O28" s="188"/>
      <c r="P28" s="188"/>
      <c r="Q28" s="188"/>
      <c r="R28" s="188"/>
      <c r="S28" s="188"/>
      <c r="T28" s="188"/>
    </row>
    <row r="29" spans="1:20" x14ac:dyDescent="0.3">
      <c r="A29" s="178" t="str">
        <f>'402A Input'!B33</f>
        <v>C.1.f.(c)</v>
      </c>
      <c r="B29" s="408" t="str">
        <f>'402A Input'!C33</f>
        <v>Total DVOP Outlays &amp; Obs (To Date)</v>
      </c>
      <c r="C29" s="410">
        <f>ROUND('402A Input'!D33,0)</f>
        <v>0</v>
      </c>
      <c r="D29" s="410">
        <f>ROUND('402A Input'!E33,0)</f>
        <v>0</v>
      </c>
      <c r="E29" s="410">
        <f>ROUND('402A Input'!F33,0)</f>
        <v>0</v>
      </c>
      <c r="F29" s="410">
        <f>ROUND('402A Input'!G33,0)</f>
        <v>0</v>
      </c>
      <c r="G29" s="410">
        <f>ROUND('402A Input'!H33,0)</f>
        <v>0</v>
      </c>
      <c r="H29" s="410">
        <f>ROUND('402A Input'!I33,0)</f>
        <v>0</v>
      </c>
      <c r="I29" s="410">
        <f>ROUND('402A Input'!J33,0)</f>
        <v>0</v>
      </c>
      <c r="J29" s="410">
        <f>ROUND('402A Input'!K33,0)</f>
        <v>0</v>
      </c>
      <c r="K29" s="410">
        <f>ROUND('402A Input'!L33,0)</f>
        <v>0</v>
      </c>
      <c r="L29" s="410">
        <f>ROUND('402A Input'!M33,0)</f>
        <v>0</v>
      </c>
      <c r="M29" s="410">
        <f>ROUND('402A Input'!N33,0)</f>
        <v>0</v>
      </c>
      <c r="N29" s="410">
        <f>ROUND('402A Input'!O33,0)</f>
        <v>0</v>
      </c>
      <c r="O29" s="188"/>
      <c r="P29" s="188"/>
      <c r="Q29" s="188"/>
      <c r="R29" s="188"/>
      <c r="S29" s="188"/>
      <c r="T29" s="188"/>
    </row>
    <row r="30" spans="1:20" x14ac:dyDescent="0.3">
      <c r="A30" s="178" t="str">
        <f>'402A Input'!B34</f>
        <v>C.2.a.(a)</v>
      </c>
      <c r="B30" s="408" t="str">
        <f>'402A Input'!C34</f>
        <v>Base Positions Paid for Cons (Previous)</v>
      </c>
      <c r="C30" s="410">
        <f>'402A Input'!D34</f>
        <v>0</v>
      </c>
      <c r="D30" s="410">
        <f>'402A Input'!E34</f>
        <v>0</v>
      </c>
      <c r="E30" s="410">
        <f>'402A Input'!F34</f>
        <v>0</v>
      </c>
      <c r="F30" s="410">
        <f>'402A Input'!G34</f>
        <v>0</v>
      </c>
      <c r="G30" s="410">
        <f>'402A Input'!H34</f>
        <v>0</v>
      </c>
      <c r="H30" s="410">
        <f>'402A Input'!I34</f>
        <v>0</v>
      </c>
      <c r="I30" s="410">
        <f>'402A Input'!J34</f>
        <v>0</v>
      </c>
      <c r="J30" s="410">
        <f>'402A Input'!K34</f>
        <v>0</v>
      </c>
      <c r="K30" s="410">
        <f>'402A Input'!L34</f>
        <v>0</v>
      </c>
      <c r="L30" s="410">
        <f>'402A Input'!M34</f>
        <v>0</v>
      </c>
      <c r="M30" s="410">
        <f>'402A Input'!N34</f>
        <v>0</v>
      </c>
      <c r="N30" s="410">
        <f>'402A Input'!O34</f>
        <v>0</v>
      </c>
      <c r="O30" s="188"/>
      <c r="P30" s="188"/>
      <c r="Q30" s="188"/>
      <c r="R30" s="188"/>
      <c r="S30" s="188"/>
      <c r="T30" s="188"/>
    </row>
    <row r="31" spans="1:20" x14ac:dyDescent="0.3">
      <c r="A31" s="178" t="str">
        <f>'402A Input'!B35</f>
        <v>C.2.a.(b)</v>
      </c>
      <c r="B31" s="408" t="str">
        <f>'402A Input'!C35</f>
        <v>Base Positions Paid for Cons BPP (This Qtr)</v>
      </c>
      <c r="C31" s="410">
        <f>'402A Input'!D35</f>
        <v>0</v>
      </c>
      <c r="D31" s="410">
        <f>'402A Input'!E35</f>
        <v>0</v>
      </c>
      <c r="E31" s="410">
        <f>'402A Input'!F35</f>
        <v>0</v>
      </c>
      <c r="F31" s="410">
        <f>'402A Input'!G35</f>
        <v>0</v>
      </c>
      <c r="G31" s="410">
        <f>'402A Input'!H35</f>
        <v>0</v>
      </c>
      <c r="H31" s="410">
        <f>'402A Input'!I35</f>
        <v>0</v>
      </c>
      <c r="I31" s="410">
        <f>'402A Input'!J35</f>
        <v>0</v>
      </c>
      <c r="J31" s="410">
        <f>'402A Input'!K35</f>
        <v>0</v>
      </c>
      <c r="K31" s="410">
        <f>'402A Input'!L35</f>
        <v>0</v>
      </c>
      <c r="L31" s="410">
        <f>'402A Input'!M35</f>
        <v>0</v>
      </c>
      <c r="M31" s="410">
        <f>'402A Input'!N35</f>
        <v>0</v>
      </c>
      <c r="N31" s="410">
        <f>'402A Input'!O35</f>
        <v>0</v>
      </c>
      <c r="O31" s="188"/>
      <c r="P31" s="188"/>
      <c r="Q31" s="188"/>
      <c r="R31" s="188"/>
      <c r="S31" s="188"/>
      <c r="T31" s="188"/>
    </row>
    <row r="32" spans="1:20" x14ac:dyDescent="0.3">
      <c r="A32" s="178" t="str">
        <f>'402A Input'!B36</f>
        <v>C.2.a.(c)</v>
      </c>
      <c r="B32" s="408" t="str">
        <f>'402A Input'!C36</f>
        <v>Base Positions Paid for Cons  (To Date)</v>
      </c>
      <c r="C32" s="410">
        <f>'402A Input'!D36</f>
        <v>0</v>
      </c>
      <c r="D32" s="410">
        <f>'402A Input'!E36</f>
        <v>0</v>
      </c>
      <c r="E32" s="410">
        <f>'402A Input'!F36</f>
        <v>0</v>
      </c>
      <c r="F32" s="410">
        <f>'402A Input'!G36</f>
        <v>0</v>
      </c>
      <c r="G32" s="410">
        <f>'402A Input'!H36</f>
        <v>0</v>
      </c>
      <c r="H32" s="410">
        <f>'402A Input'!I36</f>
        <v>0</v>
      </c>
      <c r="I32" s="410">
        <f>'402A Input'!J36</f>
        <v>0</v>
      </c>
      <c r="J32" s="410">
        <f>'402A Input'!K36</f>
        <v>0</v>
      </c>
      <c r="K32" s="410">
        <f>'402A Input'!L36</f>
        <v>0</v>
      </c>
      <c r="L32" s="410">
        <f>'402A Input'!M36</f>
        <v>0</v>
      </c>
      <c r="M32" s="410">
        <f>'402A Input'!N36</f>
        <v>0</v>
      </c>
      <c r="N32" s="410">
        <f>'402A Input'!O36</f>
        <v>0</v>
      </c>
      <c r="O32" s="188"/>
      <c r="P32" s="188"/>
      <c r="Q32" s="188"/>
      <c r="R32" s="188"/>
      <c r="S32" s="188"/>
      <c r="T32" s="188"/>
    </row>
    <row r="33" spans="1:20" x14ac:dyDescent="0.3">
      <c r="A33" s="178" t="str">
        <f>'402A Input'!B37</f>
        <v>C.2.b.(a)</v>
      </c>
      <c r="B33" s="408" t="str">
        <f>'402A Input'!C37</f>
        <v>Cons Personal Services (PS) (Previous)</v>
      </c>
      <c r="C33" s="410">
        <f>ROUND('402A Input'!D37,0)</f>
        <v>0</v>
      </c>
      <c r="D33" s="410">
        <f>ROUND('402A Input'!E37,0)</f>
        <v>0</v>
      </c>
      <c r="E33" s="410">
        <f>ROUND('402A Input'!F37,0)</f>
        <v>0</v>
      </c>
      <c r="F33" s="410">
        <f>ROUND('402A Input'!G37,0)</f>
        <v>0</v>
      </c>
      <c r="G33" s="410">
        <f>ROUND('402A Input'!H37,0)</f>
        <v>0</v>
      </c>
      <c r="H33" s="410">
        <f>ROUND('402A Input'!I37,0)</f>
        <v>0</v>
      </c>
      <c r="I33" s="410">
        <f>ROUND('402A Input'!J37,0)</f>
        <v>0</v>
      </c>
      <c r="J33" s="410">
        <f>ROUND('402A Input'!K37,0)</f>
        <v>0</v>
      </c>
      <c r="K33" s="410">
        <f>ROUND('402A Input'!L37,0)</f>
        <v>0</v>
      </c>
      <c r="L33" s="410">
        <f>ROUND('402A Input'!M37,0)</f>
        <v>0</v>
      </c>
      <c r="M33" s="410">
        <f>ROUND('402A Input'!N37,0)</f>
        <v>0</v>
      </c>
      <c r="N33" s="410">
        <f>ROUND('402A Input'!O37,0)</f>
        <v>0</v>
      </c>
      <c r="O33" s="188"/>
      <c r="P33" s="188"/>
      <c r="Q33" s="188"/>
      <c r="R33" s="188"/>
      <c r="S33" s="188"/>
      <c r="T33" s="188"/>
    </row>
    <row r="34" spans="1:20" x14ac:dyDescent="0.3">
      <c r="A34" s="178" t="str">
        <f>'402A Input'!B38</f>
        <v>C.2.b.(b)</v>
      </c>
      <c r="B34" s="408" t="str">
        <f>'402A Input'!C38</f>
        <v>Cons Personal Services (PS) (This Qtr)</v>
      </c>
      <c r="C34" s="410">
        <f>ROUND('402A Input'!D38,0)</f>
        <v>0</v>
      </c>
      <c r="D34" s="410">
        <f>ROUND('402A Input'!E38,0)</f>
        <v>0</v>
      </c>
      <c r="E34" s="410">
        <f>ROUND('402A Input'!F38,0)</f>
        <v>0</v>
      </c>
      <c r="F34" s="410">
        <f>ROUND('402A Input'!G38,0)</f>
        <v>0</v>
      </c>
      <c r="G34" s="410">
        <f>ROUND('402A Input'!H38,0)</f>
        <v>0</v>
      </c>
      <c r="H34" s="410">
        <f>ROUND('402A Input'!I38,0)</f>
        <v>0</v>
      </c>
      <c r="I34" s="410">
        <f>ROUND('402A Input'!J38,0)</f>
        <v>0</v>
      </c>
      <c r="J34" s="410">
        <f>ROUND('402A Input'!K38,0)</f>
        <v>0</v>
      </c>
      <c r="K34" s="410">
        <f>ROUND('402A Input'!L38,0)</f>
        <v>0</v>
      </c>
      <c r="L34" s="410">
        <f>ROUND('402A Input'!M38,0)</f>
        <v>0</v>
      </c>
      <c r="M34" s="410">
        <f>ROUND('402A Input'!N38,0)</f>
        <v>0</v>
      </c>
      <c r="N34" s="410">
        <f>ROUND('402A Input'!O38,0)</f>
        <v>0</v>
      </c>
      <c r="O34" s="188"/>
      <c r="P34" s="188"/>
      <c r="Q34" s="188"/>
      <c r="R34" s="188"/>
      <c r="S34" s="188"/>
      <c r="T34" s="188"/>
    </row>
    <row r="35" spans="1:20" x14ac:dyDescent="0.3">
      <c r="A35" s="178" t="str">
        <f>'402A Input'!B39</f>
        <v>C.2.b.(c)</v>
      </c>
      <c r="B35" s="408" t="str">
        <f>'402A Input'!C39</f>
        <v>Cons Personal Services (PS) (To Date)</v>
      </c>
      <c r="C35" s="410">
        <f>ROUND('402A Input'!D39,0)</f>
        <v>0</v>
      </c>
      <c r="D35" s="410">
        <f>ROUND('402A Input'!E39,0)</f>
        <v>0</v>
      </c>
      <c r="E35" s="410">
        <f>ROUND('402A Input'!F39,0)</f>
        <v>0</v>
      </c>
      <c r="F35" s="410">
        <f>ROUND('402A Input'!G39,0)</f>
        <v>0</v>
      </c>
      <c r="G35" s="410">
        <f>ROUND('402A Input'!H39,0)</f>
        <v>0</v>
      </c>
      <c r="H35" s="410">
        <f>ROUND('402A Input'!I39,0)</f>
        <v>0</v>
      </c>
      <c r="I35" s="410">
        <f>ROUND('402A Input'!J39,0)</f>
        <v>0</v>
      </c>
      <c r="J35" s="410">
        <f>ROUND('402A Input'!K39,0)</f>
        <v>0</v>
      </c>
      <c r="K35" s="410">
        <f>ROUND('402A Input'!L39,0)</f>
        <v>0</v>
      </c>
      <c r="L35" s="410">
        <f>ROUND('402A Input'!M39,0)</f>
        <v>0</v>
      </c>
      <c r="M35" s="410">
        <f>ROUND('402A Input'!N39,0)</f>
        <v>0</v>
      </c>
      <c r="N35" s="410">
        <f>ROUND('402A Input'!O39,0)</f>
        <v>0</v>
      </c>
      <c r="O35" s="188"/>
      <c r="P35" s="188"/>
      <c r="Q35" s="188"/>
      <c r="R35" s="188"/>
      <c r="S35" s="188"/>
      <c r="T35" s="188"/>
    </row>
    <row r="36" spans="1:20" x14ac:dyDescent="0.3">
      <c r="A36" s="178" t="str">
        <f>'402A Input'!B40</f>
        <v>C.2.c.(a)</v>
      </c>
      <c r="B36" s="408" t="str">
        <f>'402A Input'!C40</f>
        <v>Cons Personnel Benefits (PB) (Previous)</v>
      </c>
      <c r="C36" s="410">
        <f>ROUND('402A Input'!D40,0)</f>
        <v>0</v>
      </c>
      <c r="D36" s="410">
        <f>ROUND('402A Input'!E40,0)</f>
        <v>0</v>
      </c>
      <c r="E36" s="410">
        <f>ROUND('402A Input'!F40,0)</f>
        <v>0</v>
      </c>
      <c r="F36" s="410">
        <f>ROUND('402A Input'!G40,0)</f>
        <v>0</v>
      </c>
      <c r="G36" s="410">
        <f>ROUND('402A Input'!H40,0)</f>
        <v>0</v>
      </c>
      <c r="H36" s="410">
        <f>ROUND('402A Input'!I40,0)</f>
        <v>0</v>
      </c>
      <c r="I36" s="410">
        <f>ROUND('402A Input'!J40,0)</f>
        <v>0</v>
      </c>
      <c r="J36" s="410">
        <f>ROUND('402A Input'!K40,0)</f>
        <v>0</v>
      </c>
      <c r="K36" s="410">
        <f>ROUND('402A Input'!L40,0)</f>
        <v>0</v>
      </c>
      <c r="L36" s="410">
        <f>ROUND('402A Input'!M40,0)</f>
        <v>0</v>
      </c>
      <c r="M36" s="410">
        <f>ROUND('402A Input'!N40,0)</f>
        <v>0</v>
      </c>
      <c r="N36" s="410">
        <f>ROUND('402A Input'!O40,0)</f>
        <v>0</v>
      </c>
      <c r="O36" s="188"/>
      <c r="P36" s="188"/>
      <c r="Q36" s="188"/>
      <c r="R36" s="188"/>
      <c r="S36" s="188"/>
      <c r="T36" s="188"/>
    </row>
    <row r="37" spans="1:20" x14ac:dyDescent="0.3">
      <c r="A37" s="178" t="str">
        <f>'402A Input'!B41</f>
        <v>C.2.c.(b)</v>
      </c>
      <c r="B37" s="408" t="str">
        <f>'402A Input'!C41</f>
        <v>Cons Personnel Benefits (PB) (This Qtr)</v>
      </c>
      <c r="C37" s="410">
        <f>ROUND('402A Input'!D41,0)</f>
        <v>0</v>
      </c>
      <c r="D37" s="410">
        <f>ROUND('402A Input'!E41,0)</f>
        <v>0</v>
      </c>
      <c r="E37" s="410">
        <f>ROUND('402A Input'!F41,0)</f>
        <v>0</v>
      </c>
      <c r="F37" s="410">
        <f>ROUND('402A Input'!G41,0)</f>
        <v>0</v>
      </c>
      <c r="G37" s="410">
        <f>ROUND('402A Input'!H41,0)</f>
        <v>0</v>
      </c>
      <c r="H37" s="410">
        <f>ROUND('402A Input'!I41,0)</f>
        <v>0</v>
      </c>
      <c r="I37" s="410">
        <f>ROUND('402A Input'!J41,0)</f>
        <v>0</v>
      </c>
      <c r="J37" s="410">
        <f>ROUND('402A Input'!K41,0)</f>
        <v>0</v>
      </c>
      <c r="K37" s="410">
        <f>ROUND('402A Input'!L41,0)</f>
        <v>0</v>
      </c>
      <c r="L37" s="410">
        <f>ROUND('402A Input'!M41,0)</f>
        <v>0</v>
      </c>
      <c r="M37" s="410">
        <f>ROUND('402A Input'!N41,0)</f>
        <v>0</v>
      </c>
      <c r="N37" s="410">
        <f>ROUND('402A Input'!O41,0)</f>
        <v>0</v>
      </c>
      <c r="O37" s="188"/>
      <c r="P37" s="188"/>
      <c r="Q37" s="188"/>
      <c r="R37" s="188"/>
      <c r="S37" s="188"/>
      <c r="T37" s="188"/>
    </row>
    <row r="38" spans="1:20" x14ac:dyDescent="0.3">
      <c r="A38" s="178" t="str">
        <f>'402A Input'!B42</f>
        <v>C.2.c.(c)</v>
      </c>
      <c r="B38" s="408" t="str">
        <f>'402A Input'!C42</f>
        <v>Cons Personnel Benefits (PB) (To Date)</v>
      </c>
      <c r="C38" s="410">
        <f>ROUND('402A Input'!D42,0)</f>
        <v>0</v>
      </c>
      <c r="D38" s="410">
        <f>ROUND('402A Input'!E42,0)</f>
        <v>0</v>
      </c>
      <c r="E38" s="410">
        <f>ROUND('402A Input'!F42,0)</f>
        <v>0</v>
      </c>
      <c r="F38" s="410">
        <f>ROUND('402A Input'!G42,0)</f>
        <v>0</v>
      </c>
      <c r="G38" s="410">
        <f>ROUND('402A Input'!H42,0)</f>
        <v>0</v>
      </c>
      <c r="H38" s="410">
        <f>ROUND('402A Input'!I42,0)</f>
        <v>0</v>
      </c>
      <c r="I38" s="410">
        <f>ROUND('402A Input'!J42,0)</f>
        <v>0</v>
      </c>
      <c r="J38" s="410">
        <f>ROUND('402A Input'!K42,0)</f>
        <v>0</v>
      </c>
      <c r="K38" s="410">
        <f>ROUND('402A Input'!L42,0)</f>
        <v>0</v>
      </c>
      <c r="L38" s="410">
        <f>ROUND('402A Input'!M42,0)</f>
        <v>0</v>
      </c>
      <c r="M38" s="410">
        <f>ROUND('402A Input'!N42,0)</f>
        <v>0</v>
      </c>
      <c r="N38" s="410">
        <f>ROUND('402A Input'!O42,0)</f>
        <v>0</v>
      </c>
      <c r="O38" s="188"/>
      <c r="P38" s="188"/>
      <c r="Q38" s="188"/>
      <c r="R38" s="188"/>
      <c r="S38" s="188"/>
      <c r="T38" s="188"/>
    </row>
    <row r="39" spans="1:20" x14ac:dyDescent="0.3">
      <c r="A39" s="178" t="str">
        <f>'402A Input'!B43</f>
        <v>C.2.d.(a)</v>
      </c>
      <c r="B39" s="408" t="str">
        <f>'402A Input'!C43</f>
        <v>Total Cons Outlays (Previous)</v>
      </c>
      <c r="C39" s="410">
        <f>ROUND('402A Input'!D43,0)</f>
        <v>0</v>
      </c>
      <c r="D39" s="410">
        <f>ROUND('402A Input'!E43,0)</f>
        <v>0</v>
      </c>
      <c r="E39" s="410">
        <f>ROUND('402A Input'!F43,0)</f>
        <v>0</v>
      </c>
      <c r="F39" s="410">
        <f>ROUND('402A Input'!G43,0)</f>
        <v>0</v>
      </c>
      <c r="G39" s="410">
        <f>ROUND('402A Input'!H43,0)</f>
        <v>0</v>
      </c>
      <c r="H39" s="410">
        <f>ROUND('402A Input'!I43,0)</f>
        <v>0</v>
      </c>
      <c r="I39" s="410">
        <f>ROUND('402A Input'!J43,0)</f>
        <v>0</v>
      </c>
      <c r="J39" s="410">
        <f>ROUND('402A Input'!K43,0)</f>
        <v>0</v>
      </c>
      <c r="K39" s="410">
        <f>ROUND('402A Input'!L43,0)</f>
        <v>0</v>
      </c>
      <c r="L39" s="410">
        <f>ROUND('402A Input'!M43,0)</f>
        <v>0</v>
      </c>
      <c r="M39" s="410">
        <f>ROUND('402A Input'!N43,0)</f>
        <v>0</v>
      </c>
      <c r="N39" s="410">
        <f>ROUND('402A Input'!O43,0)</f>
        <v>0</v>
      </c>
      <c r="O39" s="188"/>
      <c r="P39" s="188"/>
      <c r="Q39" s="188"/>
      <c r="R39" s="188"/>
      <c r="S39" s="188"/>
      <c r="T39" s="188"/>
    </row>
    <row r="40" spans="1:20" x14ac:dyDescent="0.3">
      <c r="A40" s="178" t="str">
        <f>'402A Input'!B44</f>
        <v>C.2.d.(b)</v>
      </c>
      <c r="B40" s="408" t="str">
        <f>'402A Input'!C44</f>
        <v>Total Cons Outlays (This Qtr)</v>
      </c>
      <c r="C40" s="410">
        <f>ROUND('402A Input'!D44,0)</f>
        <v>0</v>
      </c>
      <c r="D40" s="410">
        <f>ROUND('402A Input'!E44,0)</f>
        <v>0</v>
      </c>
      <c r="E40" s="410">
        <f>ROUND('402A Input'!F44,0)</f>
        <v>0</v>
      </c>
      <c r="F40" s="410">
        <f>ROUND('402A Input'!G44,0)</f>
        <v>0</v>
      </c>
      <c r="G40" s="410">
        <f>ROUND('402A Input'!H44,0)</f>
        <v>0</v>
      </c>
      <c r="H40" s="410">
        <f>ROUND('402A Input'!I44,0)</f>
        <v>0</v>
      </c>
      <c r="I40" s="410">
        <f>ROUND('402A Input'!J44,0)</f>
        <v>0</v>
      </c>
      <c r="J40" s="410">
        <f>ROUND('402A Input'!K44,0)</f>
        <v>0</v>
      </c>
      <c r="K40" s="410">
        <f>ROUND('402A Input'!L44,0)</f>
        <v>0</v>
      </c>
      <c r="L40" s="410">
        <f>ROUND('402A Input'!M44,0)</f>
        <v>0</v>
      </c>
      <c r="M40" s="410">
        <f>ROUND('402A Input'!N44,0)</f>
        <v>0</v>
      </c>
      <c r="N40" s="410">
        <f>ROUND('402A Input'!O44,0)</f>
        <v>0</v>
      </c>
      <c r="O40" s="188"/>
      <c r="P40" s="188"/>
      <c r="Q40" s="188"/>
      <c r="R40" s="188"/>
      <c r="S40" s="188"/>
      <c r="T40" s="188"/>
    </row>
    <row r="41" spans="1:20" x14ac:dyDescent="0.3">
      <c r="A41" s="178" t="str">
        <f>'402A Input'!B45</f>
        <v>C.2.d.(c)</v>
      </c>
      <c r="B41" s="408" t="str">
        <f>'402A Input'!C45</f>
        <v>Total Cons Outlays (To Date)</v>
      </c>
      <c r="C41" s="410">
        <f>ROUND('402A Input'!D45,0)</f>
        <v>0</v>
      </c>
      <c r="D41" s="410">
        <f>ROUND('402A Input'!E45,0)</f>
        <v>0</v>
      </c>
      <c r="E41" s="410">
        <f>ROUND('402A Input'!F45,0)</f>
        <v>0</v>
      </c>
      <c r="F41" s="410">
        <f>ROUND('402A Input'!G45,0)</f>
        <v>0</v>
      </c>
      <c r="G41" s="410">
        <f>ROUND('402A Input'!H45,0)</f>
        <v>0</v>
      </c>
      <c r="H41" s="410">
        <f>ROUND('402A Input'!I45,0)</f>
        <v>0</v>
      </c>
      <c r="I41" s="410">
        <f>ROUND('402A Input'!J45,0)</f>
        <v>0</v>
      </c>
      <c r="J41" s="410">
        <f>ROUND('402A Input'!K45,0)</f>
        <v>0</v>
      </c>
      <c r="K41" s="410">
        <f>ROUND('402A Input'!L45,0)</f>
        <v>0</v>
      </c>
      <c r="L41" s="410">
        <f>ROUND('402A Input'!M45,0)</f>
        <v>0</v>
      </c>
      <c r="M41" s="410">
        <f>ROUND('402A Input'!N45,0)</f>
        <v>0</v>
      </c>
      <c r="N41" s="410">
        <f>ROUND('402A Input'!O45,0)</f>
        <v>0</v>
      </c>
      <c r="O41" s="188"/>
      <c r="P41" s="188"/>
      <c r="Q41" s="188"/>
      <c r="R41" s="188"/>
      <c r="S41" s="188"/>
      <c r="T41" s="188"/>
    </row>
    <row r="42" spans="1:20" x14ac:dyDescent="0.3">
      <c r="A42" s="178" t="str">
        <f>'402A Input'!B46</f>
        <v>C.2.e.(a)</v>
      </c>
      <c r="B42" s="408" t="str">
        <f>'402A Input'!C46</f>
        <v>Cons Unliquidated Obs (Previous)</v>
      </c>
      <c r="C42" s="410">
        <f>ROUND('402A Input'!D46,0)</f>
        <v>0</v>
      </c>
      <c r="D42" s="410">
        <f>ROUND('402A Input'!E46,0)</f>
        <v>0</v>
      </c>
      <c r="E42" s="410">
        <f>ROUND('402A Input'!F46,0)</f>
        <v>0</v>
      </c>
      <c r="F42" s="410">
        <f>ROUND('402A Input'!G46,0)</f>
        <v>0</v>
      </c>
      <c r="G42" s="410">
        <f>ROUND('402A Input'!H46,0)</f>
        <v>0</v>
      </c>
      <c r="H42" s="410">
        <f>ROUND('402A Input'!I46,0)</f>
        <v>0</v>
      </c>
      <c r="I42" s="410">
        <f>ROUND('402A Input'!J46,0)</f>
        <v>0</v>
      </c>
      <c r="J42" s="410">
        <f>ROUND('402A Input'!K46,0)</f>
        <v>0</v>
      </c>
      <c r="K42" s="410">
        <f>ROUND('402A Input'!L46,0)</f>
        <v>0</v>
      </c>
      <c r="L42" s="410">
        <f>ROUND('402A Input'!M46,0)</f>
        <v>0</v>
      </c>
      <c r="M42" s="410">
        <f>ROUND('402A Input'!N46,0)</f>
        <v>0</v>
      </c>
      <c r="N42" s="410">
        <f>ROUND('402A Input'!O46,0)</f>
        <v>0</v>
      </c>
      <c r="O42" s="188"/>
      <c r="P42" s="188"/>
      <c r="Q42" s="188"/>
      <c r="R42" s="188"/>
      <c r="S42" s="188"/>
      <c r="T42" s="188"/>
    </row>
    <row r="43" spans="1:20" x14ac:dyDescent="0.3">
      <c r="A43" s="178" t="str">
        <f>'402A Input'!B47</f>
        <v>C.2.e.(b)</v>
      </c>
      <c r="B43" s="408" t="str">
        <f>'402A Input'!C47</f>
        <v>Cons Unliquidated Obs (This Qtr)</v>
      </c>
      <c r="C43" s="410">
        <f>ROUND('402A Input'!D47,0)</f>
        <v>0</v>
      </c>
      <c r="D43" s="410">
        <f>ROUND('402A Input'!E47,0)</f>
        <v>0</v>
      </c>
      <c r="E43" s="410">
        <f>ROUND('402A Input'!F47,0)</f>
        <v>0</v>
      </c>
      <c r="F43" s="410">
        <f>ROUND('402A Input'!G47,0)</f>
        <v>0</v>
      </c>
      <c r="G43" s="410">
        <f>ROUND('402A Input'!H47,0)</f>
        <v>0</v>
      </c>
      <c r="H43" s="410">
        <f>ROUND('402A Input'!I47,0)</f>
        <v>0</v>
      </c>
      <c r="I43" s="410">
        <f>ROUND('402A Input'!J47,0)</f>
        <v>0</v>
      </c>
      <c r="J43" s="410">
        <f>ROUND('402A Input'!K47,0)</f>
        <v>0</v>
      </c>
      <c r="K43" s="410">
        <f>ROUND('402A Input'!L47,0)</f>
        <v>0</v>
      </c>
      <c r="L43" s="410">
        <f>ROUND('402A Input'!M47,0)</f>
        <v>0</v>
      </c>
      <c r="M43" s="410">
        <f>ROUND('402A Input'!N47,0)</f>
        <v>0</v>
      </c>
      <c r="N43" s="410">
        <f>ROUND('402A Input'!O47,0)</f>
        <v>0</v>
      </c>
      <c r="O43" s="188"/>
      <c r="P43" s="188"/>
      <c r="Q43" s="188"/>
      <c r="R43" s="188"/>
      <c r="S43" s="188"/>
      <c r="T43" s="188"/>
    </row>
    <row r="44" spans="1:20" x14ac:dyDescent="0.3">
      <c r="A44" s="178" t="str">
        <f>'402A Input'!B48</f>
        <v>C.2.e.(c)</v>
      </c>
      <c r="B44" s="408" t="str">
        <f>'402A Input'!C48</f>
        <v>Cons Unliquidated Obs (To Date)</v>
      </c>
      <c r="C44" s="410">
        <f>ROUND('402A Input'!D48,0)</f>
        <v>0</v>
      </c>
      <c r="D44" s="410">
        <f>ROUND('402A Input'!E48,0)</f>
        <v>0</v>
      </c>
      <c r="E44" s="410">
        <f>ROUND('402A Input'!F48,0)</f>
        <v>0</v>
      </c>
      <c r="F44" s="410">
        <f>ROUND('402A Input'!G48,0)</f>
        <v>0</v>
      </c>
      <c r="G44" s="410">
        <f>ROUND('402A Input'!H48,0)</f>
        <v>0</v>
      </c>
      <c r="H44" s="410">
        <f>ROUND('402A Input'!I48,0)</f>
        <v>0</v>
      </c>
      <c r="I44" s="410">
        <f>ROUND('402A Input'!J48,0)</f>
        <v>0</v>
      </c>
      <c r="J44" s="410">
        <f>ROUND('402A Input'!K48,0)</f>
        <v>0</v>
      </c>
      <c r="K44" s="410">
        <f>ROUND('402A Input'!L48,0)</f>
        <v>0</v>
      </c>
      <c r="L44" s="410">
        <f>ROUND('402A Input'!M48,0)</f>
        <v>0</v>
      </c>
      <c r="M44" s="410">
        <f>ROUND('402A Input'!N48,0)</f>
        <v>0</v>
      </c>
      <c r="N44" s="410">
        <f>ROUND('402A Input'!O48,0)</f>
        <v>0</v>
      </c>
      <c r="O44" s="188"/>
      <c r="P44" s="188"/>
      <c r="Q44" s="188"/>
      <c r="R44" s="188"/>
      <c r="S44" s="188"/>
      <c r="T44" s="188"/>
    </row>
    <row r="45" spans="1:20" x14ac:dyDescent="0.3">
      <c r="A45" s="178" t="str">
        <f>'402A Input'!B49</f>
        <v>C.2.f.(a)</v>
      </c>
      <c r="B45" s="408" t="str">
        <f>'402A Input'!C49</f>
        <v>Total Cons Outlays &amp; Obs (Previous)</v>
      </c>
      <c r="C45" s="410">
        <f>ROUND('402A Input'!D49,0)</f>
        <v>0</v>
      </c>
      <c r="D45" s="410">
        <f>ROUND('402A Input'!E49,0)</f>
        <v>0</v>
      </c>
      <c r="E45" s="410">
        <f>ROUND('402A Input'!F49,0)</f>
        <v>0</v>
      </c>
      <c r="F45" s="410">
        <f>ROUND('402A Input'!G49,0)</f>
        <v>0</v>
      </c>
      <c r="G45" s="410">
        <f>ROUND('402A Input'!H49,0)</f>
        <v>0</v>
      </c>
      <c r="H45" s="410">
        <f>ROUND('402A Input'!I49,0)</f>
        <v>0</v>
      </c>
      <c r="I45" s="410">
        <f>ROUND('402A Input'!J49,0)</f>
        <v>0</v>
      </c>
      <c r="J45" s="410">
        <f>ROUND('402A Input'!K49,0)</f>
        <v>0</v>
      </c>
      <c r="K45" s="410">
        <f>ROUND('402A Input'!L49,0)</f>
        <v>0</v>
      </c>
      <c r="L45" s="410">
        <f>ROUND('402A Input'!M49,0)</f>
        <v>0</v>
      </c>
      <c r="M45" s="410">
        <f>ROUND('402A Input'!N49,0)</f>
        <v>0</v>
      </c>
      <c r="N45" s="410">
        <f>ROUND('402A Input'!O49,0)</f>
        <v>0</v>
      </c>
      <c r="O45" s="188"/>
      <c r="P45" s="188"/>
      <c r="Q45" s="188"/>
      <c r="R45" s="188"/>
      <c r="S45" s="188"/>
      <c r="T45" s="188"/>
    </row>
    <row r="46" spans="1:20" x14ac:dyDescent="0.3">
      <c r="A46" s="178" t="str">
        <f>'402A Input'!B50</f>
        <v>C.2.f.(b)</v>
      </c>
      <c r="B46" s="408" t="str">
        <f>'402A Input'!C50</f>
        <v>Total Cons Outlays &amp; Obs (This Qtr)</v>
      </c>
      <c r="C46" s="410">
        <f>ROUND('402A Input'!D50,0)</f>
        <v>0</v>
      </c>
      <c r="D46" s="410">
        <f>ROUND('402A Input'!E50,0)</f>
        <v>0</v>
      </c>
      <c r="E46" s="410">
        <f>ROUND('402A Input'!F50,0)</f>
        <v>0</v>
      </c>
      <c r="F46" s="410">
        <f>ROUND('402A Input'!G50,0)</f>
        <v>0</v>
      </c>
      <c r="G46" s="410">
        <f>ROUND('402A Input'!H50,0)</f>
        <v>0</v>
      </c>
      <c r="H46" s="410">
        <f>ROUND('402A Input'!I50,0)</f>
        <v>0</v>
      </c>
      <c r="I46" s="410">
        <f>ROUND('402A Input'!J50,0)</f>
        <v>0</v>
      </c>
      <c r="J46" s="410">
        <f>ROUND('402A Input'!K50,0)</f>
        <v>0</v>
      </c>
      <c r="K46" s="410">
        <f>ROUND('402A Input'!L50,0)</f>
        <v>0</v>
      </c>
      <c r="L46" s="410">
        <f>ROUND('402A Input'!M50,0)</f>
        <v>0</v>
      </c>
      <c r="M46" s="410">
        <f>ROUND('402A Input'!N50,0)</f>
        <v>0</v>
      </c>
      <c r="N46" s="410">
        <f>ROUND('402A Input'!O50,0)</f>
        <v>0</v>
      </c>
      <c r="O46" s="188"/>
      <c r="P46" s="188"/>
      <c r="Q46" s="188"/>
      <c r="R46" s="188"/>
      <c r="S46" s="188"/>
      <c r="T46" s="188"/>
    </row>
    <row r="47" spans="1:20" x14ac:dyDescent="0.3">
      <c r="A47" s="178" t="str">
        <f>'402A Input'!B51</f>
        <v>C.2.f.(c)</v>
      </c>
      <c r="B47" s="408" t="str">
        <f>'402A Input'!C51</f>
        <v>Total Cons Outlays &amp; Obs (To Date)</v>
      </c>
      <c r="C47" s="410">
        <f>ROUND('402A Input'!D51,0)</f>
        <v>0</v>
      </c>
      <c r="D47" s="410">
        <f>ROUND('402A Input'!E51,0)</f>
        <v>0</v>
      </c>
      <c r="E47" s="410">
        <f>ROUND('402A Input'!F51,0)</f>
        <v>0</v>
      </c>
      <c r="F47" s="410">
        <f>ROUND('402A Input'!G51,0)</f>
        <v>0</v>
      </c>
      <c r="G47" s="410">
        <f>ROUND('402A Input'!H51,0)</f>
        <v>0</v>
      </c>
      <c r="H47" s="410">
        <f>ROUND('402A Input'!I51,0)</f>
        <v>0</v>
      </c>
      <c r="I47" s="410">
        <f>ROUND('402A Input'!J51,0)</f>
        <v>0</v>
      </c>
      <c r="J47" s="410">
        <f>ROUND('402A Input'!K51,0)</f>
        <v>0</v>
      </c>
      <c r="K47" s="410">
        <f>ROUND('402A Input'!L51,0)</f>
        <v>0</v>
      </c>
      <c r="L47" s="410">
        <f>ROUND('402A Input'!M51,0)</f>
        <v>0</v>
      </c>
      <c r="M47" s="410">
        <f>ROUND('402A Input'!N51,0)</f>
        <v>0</v>
      </c>
      <c r="N47" s="410">
        <f>ROUND('402A Input'!O51,0)</f>
        <v>0</v>
      </c>
      <c r="O47" s="188"/>
      <c r="P47" s="188"/>
      <c r="Q47" s="188"/>
      <c r="R47" s="188"/>
      <c r="S47" s="188"/>
      <c r="T47" s="188"/>
    </row>
    <row r="48" spans="1:20" x14ac:dyDescent="0.3">
      <c r="A48" s="178" t="str">
        <f>'402A Input'!B52</f>
        <v>C.3.a.(a)</v>
      </c>
      <c r="B48" s="408" t="str">
        <f>'402A Input'!C52</f>
        <v>Base Positions Paid for LVER Activities: (Previous)</v>
      </c>
      <c r="C48" s="410">
        <f>'402A Input'!D52</f>
        <v>0</v>
      </c>
      <c r="D48" s="410">
        <f>'402A Input'!E52</f>
        <v>0</v>
      </c>
      <c r="E48" s="410">
        <f>'402A Input'!F52</f>
        <v>0</v>
      </c>
      <c r="F48" s="410">
        <f>'402A Input'!G52</f>
        <v>0</v>
      </c>
      <c r="G48" s="410">
        <f>'402A Input'!H52</f>
        <v>0</v>
      </c>
      <c r="H48" s="410">
        <f>'402A Input'!I52</f>
        <v>0</v>
      </c>
      <c r="I48" s="410">
        <f>'402A Input'!J52</f>
        <v>0</v>
      </c>
      <c r="J48" s="410">
        <f>'402A Input'!K52</f>
        <v>0</v>
      </c>
      <c r="K48" s="410">
        <f>'402A Input'!L52</f>
        <v>0</v>
      </c>
      <c r="L48" s="410">
        <f>'402A Input'!M52</f>
        <v>0</v>
      </c>
      <c r="M48" s="410">
        <f>'402A Input'!N52</f>
        <v>0</v>
      </c>
      <c r="N48" s="410">
        <f>'402A Input'!O52</f>
        <v>0</v>
      </c>
      <c r="O48" s="188"/>
      <c r="P48" s="188"/>
      <c r="Q48" s="188"/>
      <c r="R48" s="188"/>
      <c r="S48" s="188"/>
      <c r="T48" s="188"/>
    </row>
    <row r="49" spans="1:20" x14ac:dyDescent="0.3">
      <c r="A49" s="178" t="str">
        <f>'402A Input'!B53</f>
        <v>C.3.a.(b)</v>
      </c>
      <c r="B49" s="408" t="str">
        <f>'402A Input'!C53</f>
        <v>Base Positions Paid for LVER Activities: (This Qtr)</v>
      </c>
      <c r="C49" s="410">
        <f>'402A Input'!D53</f>
        <v>0</v>
      </c>
      <c r="D49" s="410">
        <f>'402A Input'!E53</f>
        <v>0</v>
      </c>
      <c r="E49" s="410">
        <f>'402A Input'!F53</f>
        <v>0</v>
      </c>
      <c r="F49" s="410">
        <f>'402A Input'!G53</f>
        <v>0</v>
      </c>
      <c r="G49" s="410">
        <f>'402A Input'!H53</f>
        <v>0</v>
      </c>
      <c r="H49" s="410">
        <f>'402A Input'!I53</f>
        <v>0</v>
      </c>
      <c r="I49" s="410">
        <f>'402A Input'!J53</f>
        <v>0</v>
      </c>
      <c r="J49" s="410">
        <f>'402A Input'!K53</f>
        <v>0</v>
      </c>
      <c r="K49" s="410">
        <f>'402A Input'!L53</f>
        <v>0</v>
      </c>
      <c r="L49" s="410">
        <f>'402A Input'!M53</f>
        <v>0</v>
      </c>
      <c r="M49" s="410">
        <f>'402A Input'!N53</f>
        <v>0</v>
      </c>
      <c r="N49" s="410">
        <f>'402A Input'!O53</f>
        <v>0</v>
      </c>
      <c r="O49" s="188"/>
      <c r="P49" s="188"/>
      <c r="Q49" s="188"/>
      <c r="R49" s="188"/>
      <c r="S49" s="188"/>
      <c r="T49" s="188"/>
    </row>
    <row r="50" spans="1:20" x14ac:dyDescent="0.3">
      <c r="A50" s="178" t="str">
        <f>'402A Input'!B54</f>
        <v>C.3.a.(c)</v>
      </c>
      <c r="B50" s="408" t="str">
        <f>'402A Input'!C54</f>
        <v>Base Positions Paid for LVER Activities: (To Date)</v>
      </c>
      <c r="C50" s="410">
        <f>'402A Input'!D54</f>
        <v>0</v>
      </c>
      <c r="D50" s="410">
        <f>'402A Input'!E54</f>
        <v>0</v>
      </c>
      <c r="E50" s="410">
        <f>'402A Input'!F54</f>
        <v>0</v>
      </c>
      <c r="F50" s="410">
        <f>'402A Input'!G54</f>
        <v>0</v>
      </c>
      <c r="G50" s="410">
        <f>'402A Input'!H54</f>
        <v>0</v>
      </c>
      <c r="H50" s="410">
        <f>'402A Input'!I54</f>
        <v>0</v>
      </c>
      <c r="I50" s="410">
        <f>'402A Input'!J54</f>
        <v>0</v>
      </c>
      <c r="J50" s="410">
        <f>'402A Input'!K54</f>
        <v>0</v>
      </c>
      <c r="K50" s="410">
        <f>'402A Input'!L54</f>
        <v>0</v>
      </c>
      <c r="L50" s="410">
        <f>'402A Input'!M54</f>
        <v>0</v>
      </c>
      <c r="M50" s="410">
        <f>'402A Input'!N54</f>
        <v>0</v>
      </c>
      <c r="N50" s="410">
        <f>'402A Input'!O54</f>
        <v>0</v>
      </c>
      <c r="O50" s="188"/>
      <c r="P50" s="188"/>
      <c r="Q50" s="188"/>
      <c r="R50" s="188"/>
      <c r="S50" s="188"/>
      <c r="T50" s="188"/>
    </row>
    <row r="51" spans="1:20" x14ac:dyDescent="0.3">
      <c r="A51" s="178" t="str">
        <f>'402A Input'!B55</f>
        <v>C.3.b.(a)</v>
      </c>
      <c r="B51" s="408" t="str">
        <f>'402A Input'!C55</f>
        <v>LVER Personal Services (PS) (Previous)</v>
      </c>
      <c r="C51" s="410">
        <f>ROUND('402A Input'!D55,0)</f>
        <v>0</v>
      </c>
      <c r="D51" s="410">
        <f>ROUND('402A Input'!E55,0)</f>
        <v>0</v>
      </c>
      <c r="E51" s="410">
        <f>ROUND('402A Input'!F55,0)</f>
        <v>0</v>
      </c>
      <c r="F51" s="410">
        <f>ROUND('402A Input'!G55,0)</f>
        <v>0</v>
      </c>
      <c r="G51" s="410">
        <f>ROUND('402A Input'!H55,0)</f>
        <v>0</v>
      </c>
      <c r="H51" s="410">
        <f>ROUND('402A Input'!I55,0)</f>
        <v>0</v>
      </c>
      <c r="I51" s="410">
        <f>ROUND('402A Input'!J55,0)</f>
        <v>0</v>
      </c>
      <c r="J51" s="410">
        <f>ROUND('402A Input'!K55,0)</f>
        <v>0</v>
      </c>
      <c r="K51" s="410">
        <f>ROUND('402A Input'!L55,0)</f>
        <v>0</v>
      </c>
      <c r="L51" s="410">
        <f>ROUND('402A Input'!M55,0)</f>
        <v>0</v>
      </c>
      <c r="M51" s="410">
        <f>ROUND('402A Input'!N55,0)</f>
        <v>0</v>
      </c>
      <c r="N51" s="410">
        <f>ROUND('402A Input'!O55,0)</f>
        <v>0</v>
      </c>
      <c r="O51" s="188"/>
      <c r="P51" s="188"/>
      <c r="Q51" s="188"/>
      <c r="R51" s="188"/>
      <c r="S51" s="188"/>
      <c r="T51" s="188"/>
    </row>
    <row r="52" spans="1:20" x14ac:dyDescent="0.3">
      <c r="A52" s="178" t="str">
        <f>'402A Input'!B56</f>
        <v>C.3.b.(b)</v>
      </c>
      <c r="B52" s="408" t="str">
        <f>'402A Input'!C56</f>
        <v>LVER Personal Services (PS) (This Qtr)</v>
      </c>
      <c r="C52" s="410">
        <f>ROUND('402A Input'!D56,0)</f>
        <v>0</v>
      </c>
      <c r="D52" s="410">
        <f>ROUND('402A Input'!E56,0)</f>
        <v>0</v>
      </c>
      <c r="E52" s="410">
        <f>ROUND('402A Input'!F56,0)</f>
        <v>0</v>
      </c>
      <c r="F52" s="410">
        <f>ROUND('402A Input'!G56,0)</f>
        <v>0</v>
      </c>
      <c r="G52" s="410">
        <f>ROUND('402A Input'!H56,0)</f>
        <v>0</v>
      </c>
      <c r="H52" s="410">
        <f>ROUND('402A Input'!I56,0)</f>
        <v>0</v>
      </c>
      <c r="I52" s="410">
        <f>ROUND('402A Input'!J56,0)</f>
        <v>0</v>
      </c>
      <c r="J52" s="410">
        <f>ROUND('402A Input'!K56,0)</f>
        <v>0</v>
      </c>
      <c r="K52" s="410">
        <f>ROUND('402A Input'!L56,0)</f>
        <v>0</v>
      </c>
      <c r="L52" s="410">
        <f>ROUND('402A Input'!M56,0)</f>
        <v>0</v>
      </c>
      <c r="M52" s="410">
        <f>ROUND('402A Input'!N56,0)</f>
        <v>0</v>
      </c>
      <c r="N52" s="410">
        <f>ROUND('402A Input'!O56,0)</f>
        <v>0</v>
      </c>
      <c r="O52" s="188"/>
      <c r="P52" s="188"/>
      <c r="Q52" s="188"/>
      <c r="R52" s="188"/>
      <c r="S52" s="188"/>
      <c r="T52" s="188"/>
    </row>
    <row r="53" spans="1:20" x14ac:dyDescent="0.3">
      <c r="A53" s="178" t="str">
        <f>'402A Input'!B57</f>
        <v>C.3.b.(c)</v>
      </c>
      <c r="B53" s="408" t="str">
        <f>'402A Input'!C57</f>
        <v>LVER Personal Services (PS) (To Date)</v>
      </c>
      <c r="C53" s="410">
        <f>ROUND('402A Input'!D57,0)</f>
        <v>0</v>
      </c>
      <c r="D53" s="410">
        <f>ROUND('402A Input'!E57,0)</f>
        <v>0</v>
      </c>
      <c r="E53" s="410">
        <f>ROUND('402A Input'!F57,0)</f>
        <v>0</v>
      </c>
      <c r="F53" s="410">
        <f>ROUND('402A Input'!G57,0)</f>
        <v>0</v>
      </c>
      <c r="G53" s="410">
        <f>ROUND('402A Input'!H57,0)</f>
        <v>0</v>
      </c>
      <c r="H53" s="410">
        <f>ROUND('402A Input'!I57,0)</f>
        <v>0</v>
      </c>
      <c r="I53" s="410">
        <f>ROUND('402A Input'!J57,0)</f>
        <v>0</v>
      </c>
      <c r="J53" s="410">
        <f>ROUND('402A Input'!K57,0)</f>
        <v>0</v>
      </c>
      <c r="K53" s="410">
        <f>ROUND('402A Input'!L57,0)</f>
        <v>0</v>
      </c>
      <c r="L53" s="410">
        <f>ROUND('402A Input'!M57,0)</f>
        <v>0</v>
      </c>
      <c r="M53" s="410">
        <f>ROUND('402A Input'!N57,0)</f>
        <v>0</v>
      </c>
      <c r="N53" s="410">
        <f>ROUND('402A Input'!O57,0)</f>
        <v>0</v>
      </c>
      <c r="O53" s="188"/>
      <c r="P53" s="188"/>
      <c r="Q53" s="188"/>
      <c r="R53" s="188"/>
      <c r="S53" s="188"/>
      <c r="T53" s="188"/>
    </row>
    <row r="54" spans="1:20" x14ac:dyDescent="0.3">
      <c r="A54" s="178" t="str">
        <f>'402A Input'!B58</f>
        <v>C.3.c.(a)</v>
      </c>
      <c r="B54" s="408" t="str">
        <f>'402A Input'!C58</f>
        <v>LVER Personnel Benefits (PB) (Previous)</v>
      </c>
      <c r="C54" s="410">
        <f>ROUND('402A Input'!D58,0)</f>
        <v>0</v>
      </c>
      <c r="D54" s="410">
        <f>ROUND('402A Input'!E58,0)</f>
        <v>0</v>
      </c>
      <c r="E54" s="410">
        <f>ROUND('402A Input'!F58,0)</f>
        <v>0</v>
      </c>
      <c r="F54" s="410">
        <f>ROUND('402A Input'!G58,0)</f>
        <v>0</v>
      </c>
      <c r="G54" s="410">
        <f>ROUND('402A Input'!H58,0)</f>
        <v>0</v>
      </c>
      <c r="H54" s="410">
        <f>ROUND('402A Input'!I58,0)</f>
        <v>0</v>
      </c>
      <c r="I54" s="410">
        <f>ROUND('402A Input'!J58,0)</f>
        <v>0</v>
      </c>
      <c r="J54" s="410">
        <f>ROUND('402A Input'!K58,0)</f>
        <v>0</v>
      </c>
      <c r="K54" s="410">
        <f>ROUND('402A Input'!L58,0)</f>
        <v>0</v>
      </c>
      <c r="L54" s="410">
        <f>ROUND('402A Input'!M58,0)</f>
        <v>0</v>
      </c>
      <c r="M54" s="410">
        <f>ROUND('402A Input'!N58,0)</f>
        <v>0</v>
      </c>
      <c r="N54" s="410">
        <f>ROUND('402A Input'!O58,0)</f>
        <v>0</v>
      </c>
      <c r="O54" s="188"/>
      <c r="P54" s="188"/>
      <c r="Q54" s="188"/>
      <c r="R54" s="188"/>
      <c r="S54" s="188"/>
      <c r="T54" s="188"/>
    </row>
    <row r="55" spans="1:20" x14ac:dyDescent="0.3">
      <c r="A55" s="178" t="str">
        <f>'402A Input'!B59</f>
        <v>C.3.c.(b)</v>
      </c>
      <c r="B55" s="408" t="str">
        <f>'402A Input'!C59</f>
        <v>LVER Personnel Benefits (PB) (This Qtr)</v>
      </c>
      <c r="C55" s="410">
        <f>ROUND('402A Input'!D59,0)</f>
        <v>0</v>
      </c>
      <c r="D55" s="410">
        <f>ROUND('402A Input'!E59,0)</f>
        <v>0</v>
      </c>
      <c r="E55" s="410">
        <f>ROUND('402A Input'!F59,0)</f>
        <v>0</v>
      </c>
      <c r="F55" s="410">
        <f>ROUND('402A Input'!G59,0)</f>
        <v>0</v>
      </c>
      <c r="G55" s="410">
        <f>ROUND('402A Input'!H59,0)</f>
        <v>0</v>
      </c>
      <c r="H55" s="410">
        <f>ROUND('402A Input'!I59,0)</f>
        <v>0</v>
      </c>
      <c r="I55" s="410">
        <f>ROUND('402A Input'!J59,0)</f>
        <v>0</v>
      </c>
      <c r="J55" s="410">
        <f>ROUND('402A Input'!K59,0)</f>
        <v>0</v>
      </c>
      <c r="K55" s="410">
        <f>ROUND('402A Input'!L59,0)</f>
        <v>0</v>
      </c>
      <c r="L55" s="410">
        <f>ROUND('402A Input'!M59,0)</f>
        <v>0</v>
      </c>
      <c r="M55" s="410">
        <f>ROUND('402A Input'!N59,0)</f>
        <v>0</v>
      </c>
      <c r="N55" s="410">
        <f>ROUND('402A Input'!O59,0)</f>
        <v>0</v>
      </c>
      <c r="O55" s="188"/>
      <c r="P55" s="188"/>
      <c r="Q55" s="188"/>
      <c r="R55" s="188"/>
      <c r="S55" s="188"/>
      <c r="T55" s="188"/>
    </row>
    <row r="56" spans="1:20" x14ac:dyDescent="0.3">
      <c r="A56" s="178" t="str">
        <f>'402A Input'!B60</f>
        <v>C.3.c.(c)</v>
      </c>
      <c r="B56" s="408" t="str">
        <f>'402A Input'!C60</f>
        <v>LVER Personnel Benefits (PB) (To Date)</v>
      </c>
      <c r="C56" s="410">
        <f>ROUND('402A Input'!D60,0)</f>
        <v>0</v>
      </c>
      <c r="D56" s="410">
        <f>ROUND('402A Input'!E60,0)</f>
        <v>0</v>
      </c>
      <c r="E56" s="410">
        <f>ROUND('402A Input'!F60,0)</f>
        <v>0</v>
      </c>
      <c r="F56" s="410">
        <f>ROUND('402A Input'!G60,0)</f>
        <v>0</v>
      </c>
      <c r="G56" s="410">
        <f>ROUND('402A Input'!H60,0)</f>
        <v>0</v>
      </c>
      <c r="H56" s="410">
        <f>ROUND('402A Input'!I60,0)</f>
        <v>0</v>
      </c>
      <c r="I56" s="410">
        <f>ROUND('402A Input'!J60,0)</f>
        <v>0</v>
      </c>
      <c r="J56" s="410">
        <f>ROUND('402A Input'!K60,0)</f>
        <v>0</v>
      </c>
      <c r="K56" s="410">
        <f>ROUND('402A Input'!L60,0)</f>
        <v>0</v>
      </c>
      <c r="L56" s="410">
        <f>ROUND('402A Input'!M60,0)</f>
        <v>0</v>
      </c>
      <c r="M56" s="410">
        <f>ROUND('402A Input'!N60,0)</f>
        <v>0</v>
      </c>
      <c r="N56" s="410">
        <f>ROUND('402A Input'!O60,0)</f>
        <v>0</v>
      </c>
      <c r="O56" s="188"/>
      <c r="P56" s="188"/>
      <c r="Q56" s="188"/>
      <c r="R56" s="188"/>
      <c r="S56" s="188"/>
      <c r="T56" s="188"/>
    </row>
    <row r="57" spans="1:20" x14ac:dyDescent="0.3">
      <c r="A57" s="178" t="str">
        <f>'402A Input'!B61</f>
        <v>C.3.d.(a)</v>
      </c>
      <c r="B57" s="408" t="str">
        <f>'402A Input'!C61</f>
        <v>Total LVER Outlays (Previous)</v>
      </c>
      <c r="C57" s="410">
        <f>ROUND('402A Input'!D61,0)</f>
        <v>0</v>
      </c>
      <c r="D57" s="410">
        <f>ROUND('402A Input'!E61,0)</f>
        <v>0</v>
      </c>
      <c r="E57" s="410">
        <f>ROUND('402A Input'!F61,0)</f>
        <v>0</v>
      </c>
      <c r="F57" s="410">
        <f>ROUND('402A Input'!G61,0)</f>
        <v>0</v>
      </c>
      <c r="G57" s="410">
        <f>ROUND('402A Input'!H61,0)</f>
        <v>0</v>
      </c>
      <c r="H57" s="410">
        <f>ROUND('402A Input'!I61,0)</f>
        <v>0</v>
      </c>
      <c r="I57" s="410">
        <f>ROUND('402A Input'!J61,0)</f>
        <v>0</v>
      </c>
      <c r="J57" s="410">
        <f>ROUND('402A Input'!K61,0)</f>
        <v>0</v>
      </c>
      <c r="K57" s="410">
        <f>ROUND('402A Input'!L61,0)</f>
        <v>0</v>
      </c>
      <c r="L57" s="410">
        <f>ROUND('402A Input'!M61,0)</f>
        <v>0</v>
      </c>
      <c r="M57" s="410">
        <f>ROUND('402A Input'!N61,0)</f>
        <v>0</v>
      </c>
      <c r="N57" s="410">
        <f>ROUND('402A Input'!O61,0)</f>
        <v>0</v>
      </c>
      <c r="O57" s="188"/>
      <c r="P57" s="188"/>
      <c r="Q57" s="188"/>
      <c r="R57" s="188"/>
      <c r="S57" s="188"/>
      <c r="T57" s="188"/>
    </row>
    <row r="58" spans="1:20" x14ac:dyDescent="0.3">
      <c r="A58" s="178" t="str">
        <f>'402A Input'!B62</f>
        <v>C.3.d.(b)</v>
      </c>
      <c r="B58" s="408" t="str">
        <f>'402A Input'!C62</f>
        <v>Total LVER Outlays (This Qtr)</v>
      </c>
      <c r="C58" s="410">
        <f>ROUND('402A Input'!D62,0)</f>
        <v>0</v>
      </c>
      <c r="D58" s="410">
        <f>ROUND('402A Input'!E62,0)</f>
        <v>0</v>
      </c>
      <c r="E58" s="410">
        <f>ROUND('402A Input'!F62,0)</f>
        <v>0</v>
      </c>
      <c r="F58" s="410">
        <f>ROUND('402A Input'!G62,0)</f>
        <v>0</v>
      </c>
      <c r="G58" s="410">
        <f>ROUND('402A Input'!H62,0)</f>
        <v>0</v>
      </c>
      <c r="H58" s="410">
        <f>ROUND('402A Input'!I62,0)</f>
        <v>0</v>
      </c>
      <c r="I58" s="410">
        <f>ROUND('402A Input'!J62,0)</f>
        <v>0</v>
      </c>
      <c r="J58" s="410">
        <f>ROUND('402A Input'!K62,0)</f>
        <v>0</v>
      </c>
      <c r="K58" s="410">
        <f>ROUND('402A Input'!L62,0)</f>
        <v>0</v>
      </c>
      <c r="L58" s="410">
        <f>ROUND('402A Input'!M62,0)</f>
        <v>0</v>
      </c>
      <c r="M58" s="410">
        <f>ROUND('402A Input'!N62,0)</f>
        <v>0</v>
      </c>
      <c r="N58" s="410">
        <f>ROUND('402A Input'!O62,0)</f>
        <v>0</v>
      </c>
      <c r="O58" s="188"/>
      <c r="P58" s="188"/>
      <c r="Q58" s="188"/>
      <c r="R58" s="188"/>
      <c r="S58" s="188"/>
      <c r="T58" s="188"/>
    </row>
    <row r="59" spans="1:20" x14ac:dyDescent="0.3">
      <c r="A59" s="178" t="str">
        <f>'402A Input'!B63</f>
        <v>C.3.d.(c)</v>
      </c>
      <c r="B59" s="408" t="str">
        <f>'402A Input'!C63</f>
        <v>Total LVER Outlays (To Date)</v>
      </c>
      <c r="C59" s="410">
        <f>ROUND('402A Input'!D63,0)</f>
        <v>0</v>
      </c>
      <c r="D59" s="410">
        <f>ROUND('402A Input'!E63,0)</f>
        <v>0</v>
      </c>
      <c r="E59" s="410">
        <f>ROUND('402A Input'!F63,0)</f>
        <v>0</v>
      </c>
      <c r="F59" s="410">
        <f>ROUND('402A Input'!G63,0)</f>
        <v>0</v>
      </c>
      <c r="G59" s="410">
        <f>ROUND('402A Input'!H63,0)</f>
        <v>0</v>
      </c>
      <c r="H59" s="410">
        <f>ROUND('402A Input'!I63,0)</f>
        <v>0</v>
      </c>
      <c r="I59" s="410">
        <f>ROUND('402A Input'!J63,0)</f>
        <v>0</v>
      </c>
      <c r="J59" s="410">
        <f>ROUND('402A Input'!K63,0)</f>
        <v>0</v>
      </c>
      <c r="K59" s="410">
        <f>ROUND('402A Input'!L63,0)</f>
        <v>0</v>
      </c>
      <c r="L59" s="410">
        <f>ROUND('402A Input'!M63,0)</f>
        <v>0</v>
      </c>
      <c r="M59" s="410">
        <f>ROUND('402A Input'!N63,0)</f>
        <v>0</v>
      </c>
      <c r="N59" s="410">
        <f>ROUND('402A Input'!O63,0)</f>
        <v>0</v>
      </c>
      <c r="O59" s="188"/>
      <c r="P59" s="188"/>
      <c r="Q59" s="188"/>
      <c r="R59" s="188"/>
      <c r="S59" s="188"/>
      <c r="T59" s="188"/>
    </row>
    <row r="60" spans="1:20" x14ac:dyDescent="0.3">
      <c r="A60" s="178" t="str">
        <f>'402A Input'!B64</f>
        <v>C.3.e.(a)</v>
      </c>
      <c r="B60" s="408" t="str">
        <f>'402A Input'!C64</f>
        <v>LVER Unliquidated Obs (Previous)</v>
      </c>
      <c r="C60" s="410">
        <f>ROUND('402A Input'!D64,0)</f>
        <v>0</v>
      </c>
      <c r="D60" s="410">
        <f>ROUND('402A Input'!E64,0)</f>
        <v>0</v>
      </c>
      <c r="E60" s="410">
        <f>ROUND('402A Input'!F64,0)</f>
        <v>0</v>
      </c>
      <c r="F60" s="410">
        <f>ROUND('402A Input'!G64,0)</f>
        <v>0</v>
      </c>
      <c r="G60" s="410">
        <f>ROUND('402A Input'!H64,0)</f>
        <v>0</v>
      </c>
      <c r="H60" s="410">
        <f>ROUND('402A Input'!I64,0)</f>
        <v>0</v>
      </c>
      <c r="I60" s="410">
        <f>ROUND('402A Input'!J64,0)</f>
        <v>0</v>
      </c>
      <c r="J60" s="410">
        <f>ROUND('402A Input'!K64,0)</f>
        <v>0</v>
      </c>
      <c r="K60" s="410">
        <f>ROUND('402A Input'!L64,0)</f>
        <v>0</v>
      </c>
      <c r="L60" s="410">
        <f>ROUND('402A Input'!M64,0)</f>
        <v>0</v>
      </c>
      <c r="M60" s="410">
        <f>ROUND('402A Input'!N64,0)</f>
        <v>0</v>
      </c>
      <c r="N60" s="410">
        <f>ROUND('402A Input'!O64,0)</f>
        <v>0</v>
      </c>
      <c r="O60" s="188"/>
      <c r="P60" s="188"/>
      <c r="Q60" s="188"/>
      <c r="R60" s="188"/>
      <c r="S60" s="188"/>
      <c r="T60" s="188"/>
    </row>
    <row r="61" spans="1:20" x14ac:dyDescent="0.3">
      <c r="A61" s="178" t="str">
        <f>'402A Input'!B65</f>
        <v>C.3.e.(b)</v>
      </c>
      <c r="B61" s="408" t="str">
        <f>'402A Input'!C65</f>
        <v>LVER Unliquidated Obs (This Qtr)</v>
      </c>
      <c r="C61" s="410">
        <f>ROUND('402A Input'!D65,0)</f>
        <v>0</v>
      </c>
      <c r="D61" s="410">
        <f>ROUND('402A Input'!E65,0)</f>
        <v>0</v>
      </c>
      <c r="E61" s="410">
        <f>ROUND('402A Input'!F65,0)</f>
        <v>0</v>
      </c>
      <c r="F61" s="410">
        <f>ROUND('402A Input'!G65,0)</f>
        <v>0</v>
      </c>
      <c r="G61" s="410">
        <f>ROUND('402A Input'!H65,0)</f>
        <v>0</v>
      </c>
      <c r="H61" s="410">
        <f>ROUND('402A Input'!I65,0)</f>
        <v>0</v>
      </c>
      <c r="I61" s="410">
        <f>ROUND('402A Input'!J65,0)</f>
        <v>0</v>
      </c>
      <c r="J61" s="410">
        <f>ROUND('402A Input'!K65,0)</f>
        <v>0</v>
      </c>
      <c r="K61" s="410">
        <f>ROUND('402A Input'!L65,0)</f>
        <v>0</v>
      </c>
      <c r="L61" s="410">
        <f>ROUND('402A Input'!M65,0)</f>
        <v>0</v>
      </c>
      <c r="M61" s="410">
        <f>ROUND('402A Input'!N65,0)</f>
        <v>0</v>
      </c>
      <c r="N61" s="410">
        <f>ROUND('402A Input'!O65,0)</f>
        <v>0</v>
      </c>
      <c r="O61" s="188"/>
      <c r="P61" s="188"/>
      <c r="Q61" s="188"/>
      <c r="R61" s="188"/>
      <c r="S61" s="188"/>
      <c r="T61" s="188"/>
    </row>
    <row r="62" spans="1:20" x14ac:dyDescent="0.3">
      <c r="A62" s="178" t="str">
        <f>'402A Input'!B66</f>
        <v>C.3.e.(c)</v>
      </c>
      <c r="B62" s="408" t="str">
        <f>'402A Input'!C66</f>
        <v>LVER Unliquidated Obs (To Date)</v>
      </c>
      <c r="C62" s="410">
        <f>ROUND('402A Input'!D66,0)</f>
        <v>0</v>
      </c>
      <c r="D62" s="410">
        <f>ROUND('402A Input'!E66,0)</f>
        <v>0</v>
      </c>
      <c r="E62" s="410">
        <f>ROUND('402A Input'!F66,0)</f>
        <v>0</v>
      </c>
      <c r="F62" s="410">
        <f>ROUND('402A Input'!G66,0)</f>
        <v>0</v>
      </c>
      <c r="G62" s="410">
        <f>ROUND('402A Input'!H66,0)</f>
        <v>0</v>
      </c>
      <c r="H62" s="410">
        <f>ROUND('402A Input'!I66,0)</f>
        <v>0</v>
      </c>
      <c r="I62" s="410">
        <f>ROUND('402A Input'!J66,0)</f>
        <v>0</v>
      </c>
      <c r="J62" s="410">
        <f>ROUND('402A Input'!K66,0)</f>
        <v>0</v>
      </c>
      <c r="K62" s="410">
        <f>ROUND('402A Input'!L66,0)</f>
        <v>0</v>
      </c>
      <c r="L62" s="410">
        <f>ROUND('402A Input'!M66,0)</f>
        <v>0</v>
      </c>
      <c r="M62" s="410">
        <f>ROUND('402A Input'!N66,0)</f>
        <v>0</v>
      </c>
      <c r="N62" s="410">
        <f>ROUND('402A Input'!O66,0)</f>
        <v>0</v>
      </c>
      <c r="O62" s="188"/>
      <c r="P62" s="188"/>
      <c r="Q62" s="188"/>
      <c r="R62" s="188"/>
      <c r="S62" s="188"/>
      <c r="T62" s="188"/>
    </row>
    <row r="63" spans="1:20" x14ac:dyDescent="0.3">
      <c r="A63" s="178" t="str">
        <f>'402A Input'!B67</f>
        <v>C.3.f.(a)</v>
      </c>
      <c r="B63" s="408" t="str">
        <f>'402A Input'!C67</f>
        <v>Total LVER Outlays &amp; Obs (Previous)</v>
      </c>
      <c r="C63" s="410">
        <f>ROUND('402A Input'!D67,0)</f>
        <v>0</v>
      </c>
      <c r="D63" s="410">
        <f>ROUND('402A Input'!E67,0)</f>
        <v>0</v>
      </c>
      <c r="E63" s="410">
        <f>ROUND('402A Input'!F67,0)</f>
        <v>0</v>
      </c>
      <c r="F63" s="410">
        <f>ROUND('402A Input'!G67,0)</f>
        <v>0</v>
      </c>
      <c r="G63" s="410">
        <f>ROUND('402A Input'!H67,0)</f>
        <v>0</v>
      </c>
      <c r="H63" s="410">
        <f>ROUND('402A Input'!I67,0)</f>
        <v>0</v>
      </c>
      <c r="I63" s="410">
        <f>ROUND('402A Input'!J67,0)</f>
        <v>0</v>
      </c>
      <c r="J63" s="410">
        <f>ROUND('402A Input'!K67,0)</f>
        <v>0</v>
      </c>
      <c r="K63" s="410">
        <f>ROUND('402A Input'!L67,0)</f>
        <v>0</v>
      </c>
      <c r="L63" s="410">
        <f>ROUND('402A Input'!M67,0)</f>
        <v>0</v>
      </c>
      <c r="M63" s="410">
        <f>ROUND('402A Input'!N67,0)</f>
        <v>0</v>
      </c>
      <c r="N63" s="410">
        <f>ROUND('402A Input'!O67,0)</f>
        <v>0</v>
      </c>
      <c r="O63" s="188"/>
      <c r="P63" s="188"/>
      <c r="Q63" s="188"/>
      <c r="R63" s="188"/>
      <c r="S63" s="188"/>
      <c r="T63" s="188"/>
    </row>
    <row r="64" spans="1:20" x14ac:dyDescent="0.3">
      <c r="A64" s="178" t="str">
        <f>'402A Input'!B68</f>
        <v>C.3.f.(b)</v>
      </c>
      <c r="B64" s="408" t="str">
        <f>'402A Input'!C68</f>
        <v>Total LVER Outlays &amp; Obs (This Qtr)</v>
      </c>
      <c r="C64" s="410">
        <f>ROUND('402A Input'!D68,0)</f>
        <v>0</v>
      </c>
      <c r="D64" s="410">
        <f>ROUND('402A Input'!E68,0)</f>
        <v>0</v>
      </c>
      <c r="E64" s="410">
        <f>ROUND('402A Input'!F68,0)</f>
        <v>0</v>
      </c>
      <c r="F64" s="410">
        <f>ROUND('402A Input'!G68,0)</f>
        <v>0</v>
      </c>
      <c r="G64" s="410">
        <f>ROUND('402A Input'!H68,0)</f>
        <v>0</v>
      </c>
      <c r="H64" s="410">
        <f>ROUND('402A Input'!I68,0)</f>
        <v>0</v>
      </c>
      <c r="I64" s="410">
        <f>ROUND('402A Input'!J68,0)</f>
        <v>0</v>
      </c>
      <c r="J64" s="410">
        <f>ROUND('402A Input'!K68,0)</f>
        <v>0</v>
      </c>
      <c r="K64" s="410">
        <f>ROUND('402A Input'!L68,0)</f>
        <v>0</v>
      </c>
      <c r="L64" s="410">
        <f>ROUND('402A Input'!M68,0)</f>
        <v>0</v>
      </c>
      <c r="M64" s="410">
        <f>ROUND('402A Input'!N68,0)</f>
        <v>0</v>
      </c>
      <c r="N64" s="410">
        <f>ROUND('402A Input'!O68,0)</f>
        <v>0</v>
      </c>
      <c r="O64" s="188"/>
      <c r="P64" s="188"/>
      <c r="Q64" s="188"/>
      <c r="R64" s="188"/>
      <c r="S64" s="188"/>
      <c r="T64" s="188"/>
    </row>
    <row r="65" spans="1:20" x14ac:dyDescent="0.3">
      <c r="A65" s="178" t="str">
        <f>'402A Input'!B69</f>
        <v>C.3.f.(c)</v>
      </c>
      <c r="B65" s="408" t="str">
        <f>'402A Input'!C69</f>
        <v>Total LVER Outlays &amp; Obs (To Date)</v>
      </c>
      <c r="C65" s="410">
        <f>ROUND('402A Input'!D69,0)</f>
        <v>0</v>
      </c>
      <c r="D65" s="410">
        <f>ROUND('402A Input'!E69,0)</f>
        <v>0</v>
      </c>
      <c r="E65" s="410">
        <f>ROUND('402A Input'!F69,0)</f>
        <v>0</v>
      </c>
      <c r="F65" s="410">
        <f>ROUND('402A Input'!G69,0)</f>
        <v>0</v>
      </c>
      <c r="G65" s="410">
        <f>ROUND('402A Input'!H69,0)</f>
        <v>0</v>
      </c>
      <c r="H65" s="410">
        <f>ROUND('402A Input'!I69,0)</f>
        <v>0</v>
      </c>
      <c r="I65" s="410">
        <f>ROUND('402A Input'!J69,0)</f>
        <v>0</v>
      </c>
      <c r="J65" s="410">
        <f>ROUND('402A Input'!K69,0)</f>
        <v>0</v>
      </c>
      <c r="K65" s="410">
        <f>ROUND('402A Input'!L69,0)</f>
        <v>0</v>
      </c>
      <c r="L65" s="410">
        <f>ROUND('402A Input'!M69,0)</f>
        <v>0</v>
      </c>
      <c r="M65" s="410">
        <f>ROUND('402A Input'!N69,0)</f>
        <v>0</v>
      </c>
      <c r="N65" s="410">
        <f>ROUND('402A Input'!O69,0)</f>
        <v>0</v>
      </c>
      <c r="O65" s="188"/>
      <c r="P65" s="188"/>
      <c r="Q65" s="188"/>
      <c r="R65" s="188"/>
      <c r="S65" s="188"/>
      <c r="T65" s="188"/>
    </row>
    <row r="66" spans="1:20" x14ac:dyDescent="0.3">
      <c r="A66" s="178" t="str">
        <f>'402A Input'!B70</f>
        <v>C.4.a.(a)</v>
      </c>
      <c r="B66" s="408" t="str">
        <f>'402A Input'!C70</f>
        <v>Total Incentive Outlays (Previous)</v>
      </c>
      <c r="C66" s="410">
        <f>ROUND('402A Input'!D70,0)</f>
        <v>0</v>
      </c>
      <c r="D66" s="410">
        <f>ROUND('402A Input'!E70,0)</f>
        <v>0</v>
      </c>
      <c r="E66" s="410">
        <f>ROUND('402A Input'!F70,0)</f>
        <v>0</v>
      </c>
      <c r="F66" s="410">
        <f>ROUND('402A Input'!G70,0)</f>
        <v>0</v>
      </c>
      <c r="G66" s="410">
        <f>ROUND('402A Input'!H70,0)</f>
        <v>0</v>
      </c>
      <c r="H66" s="410">
        <f>ROUND('402A Input'!I70,0)</f>
        <v>0</v>
      </c>
      <c r="I66" s="410">
        <f>ROUND('402A Input'!J70,0)</f>
        <v>0</v>
      </c>
      <c r="J66" s="410">
        <f>ROUND('402A Input'!K70,0)</f>
        <v>0</v>
      </c>
      <c r="K66" s="410">
        <f>ROUND('402A Input'!L70,0)</f>
        <v>0</v>
      </c>
      <c r="L66" s="410">
        <f>ROUND('402A Input'!M70,0)</f>
        <v>0</v>
      </c>
      <c r="M66" s="410">
        <f>ROUND('402A Input'!N70,0)</f>
        <v>0</v>
      </c>
      <c r="N66" s="410">
        <f>ROUND('402A Input'!O70,0)</f>
        <v>0</v>
      </c>
      <c r="O66" s="188"/>
      <c r="P66" s="188"/>
      <c r="Q66" s="188"/>
      <c r="R66" s="188"/>
      <c r="S66" s="188"/>
      <c r="T66" s="188"/>
    </row>
    <row r="67" spans="1:20" x14ac:dyDescent="0.3">
      <c r="A67" s="178" t="str">
        <f>'402A Input'!B71</f>
        <v>C.4.a.(b)</v>
      </c>
      <c r="B67" s="408" t="str">
        <f>'402A Input'!C71</f>
        <v>Total Incentive Outlays (This Qtr)</v>
      </c>
      <c r="C67" s="410">
        <f>ROUND('402A Input'!D71,0)</f>
        <v>0</v>
      </c>
      <c r="D67" s="410">
        <f>ROUND('402A Input'!E71,0)</f>
        <v>0</v>
      </c>
      <c r="E67" s="410">
        <f>ROUND('402A Input'!F71,0)</f>
        <v>0</v>
      </c>
      <c r="F67" s="410">
        <f>ROUND('402A Input'!G71,0)</f>
        <v>0</v>
      </c>
      <c r="G67" s="410">
        <f>ROUND('402A Input'!H71,0)</f>
        <v>0</v>
      </c>
      <c r="H67" s="410">
        <f>ROUND('402A Input'!I71,0)</f>
        <v>0</v>
      </c>
      <c r="I67" s="410">
        <f>ROUND('402A Input'!J71,0)</f>
        <v>0</v>
      </c>
      <c r="J67" s="410">
        <f>ROUND('402A Input'!K71,0)</f>
        <v>0</v>
      </c>
      <c r="K67" s="410">
        <f>ROUND('402A Input'!L71,0)</f>
        <v>0</v>
      </c>
      <c r="L67" s="410">
        <f>ROUND('402A Input'!M71,0)</f>
        <v>0</v>
      </c>
      <c r="M67" s="410">
        <f>ROUND('402A Input'!N71,0)</f>
        <v>0</v>
      </c>
      <c r="N67" s="410">
        <f>ROUND('402A Input'!O71,0)</f>
        <v>0</v>
      </c>
      <c r="O67" s="188"/>
      <c r="P67" s="188"/>
      <c r="Q67" s="188"/>
      <c r="R67" s="188"/>
      <c r="S67" s="188"/>
      <c r="T67" s="188"/>
    </row>
    <row r="68" spans="1:20" x14ac:dyDescent="0.3">
      <c r="A68" s="178" t="str">
        <f>'402A Input'!B72</f>
        <v>C.4.a.(c)</v>
      </c>
      <c r="B68" s="408" t="str">
        <f>'402A Input'!C72</f>
        <v>Total Incentive Outlays (To Date)</v>
      </c>
      <c r="C68" s="410">
        <f>ROUND('402A Input'!D72,0)</f>
        <v>0</v>
      </c>
      <c r="D68" s="410">
        <f>ROUND('402A Input'!E72,0)</f>
        <v>0</v>
      </c>
      <c r="E68" s="410">
        <f>ROUND('402A Input'!F72,0)</f>
        <v>0</v>
      </c>
      <c r="F68" s="410">
        <f>ROUND('402A Input'!G72,0)</f>
        <v>0</v>
      </c>
      <c r="G68" s="410">
        <f>ROUND('402A Input'!H72,0)</f>
        <v>0</v>
      </c>
      <c r="H68" s="410">
        <f>ROUND('402A Input'!I72,0)</f>
        <v>0</v>
      </c>
      <c r="I68" s="410">
        <f>ROUND('402A Input'!J72,0)</f>
        <v>0</v>
      </c>
      <c r="J68" s="410">
        <f>ROUND('402A Input'!K72,0)</f>
        <v>0</v>
      </c>
      <c r="K68" s="410">
        <f>ROUND('402A Input'!L72,0)</f>
        <v>0</v>
      </c>
      <c r="L68" s="410">
        <f>ROUND('402A Input'!M72,0)</f>
        <v>0</v>
      </c>
      <c r="M68" s="410">
        <f>ROUND('402A Input'!N72,0)</f>
        <v>0</v>
      </c>
      <c r="N68" s="410">
        <f>ROUND('402A Input'!O72,0)</f>
        <v>0</v>
      </c>
      <c r="O68" s="188"/>
      <c r="P68" s="188"/>
      <c r="Q68" s="188"/>
      <c r="R68" s="188"/>
      <c r="S68" s="188"/>
      <c r="T68" s="188"/>
    </row>
    <row r="69" spans="1:20" x14ac:dyDescent="0.3">
      <c r="A69" s="178" t="str">
        <f>'402A Input'!B73</f>
        <v>C.4.b.(a)</v>
      </c>
      <c r="B69" s="408" t="str">
        <f>'402A Input'!C73</f>
        <v>Incentive Unliquidated Obs (Previous)</v>
      </c>
      <c r="C69" s="410">
        <f>ROUND('402A Input'!D73,0)</f>
        <v>0</v>
      </c>
      <c r="D69" s="410">
        <f>ROUND('402A Input'!E73,0)</f>
        <v>0</v>
      </c>
      <c r="E69" s="410">
        <f>ROUND('402A Input'!F73,0)</f>
        <v>0</v>
      </c>
      <c r="F69" s="410">
        <f>ROUND('402A Input'!G73,0)</f>
        <v>0</v>
      </c>
      <c r="G69" s="410">
        <f>ROUND('402A Input'!H73,0)</f>
        <v>0</v>
      </c>
      <c r="H69" s="410">
        <f>ROUND('402A Input'!I73,0)</f>
        <v>0</v>
      </c>
      <c r="I69" s="410">
        <f>ROUND('402A Input'!J73,0)</f>
        <v>0</v>
      </c>
      <c r="J69" s="410">
        <f>ROUND('402A Input'!K73,0)</f>
        <v>0</v>
      </c>
      <c r="K69" s="410">
        <f>ROUND('402A Input'!L73,0)</f>
        <v>0</v>
      </c>
      <c r="L69" s="410">
        <f>ROUND('402A Input'!M73,0)</f>
        <v>0</v>
      </c>
      <c r="M69" s="410">
        <f>ROUND('402A Input'!N73,0)</f>
        <v>0</v>
      </c>
      <c r="N69" s="410">
        <f>ROUND('402A Input'!O73,0)</f>
        <v>0</v>
      </c>
      <c r="O69" s="188"/>
      <c r="P69" s="188"/>
      <c r="Q69" s="188"/>
      <c r="R69" s="188"/>
      <c r="S69" s="188"/>
      <c r="T69" s="188"/>
    </row>
    <row r="70" spans="1:20" x14ac:dyDescent="0.3">
      <c r="A70" s="178" t="str">
        <f>'402A Input'!B74</f>
        <v>C.4.b.(b)</v>
      </c>
      <c r="B70" s="408" t="str">
        <f>'402A Input'!C74</f>
        <v>Incentive Unliquidated Obs (This Qtr)</v>
      </c>
      <c r="C70" s="410">
        <f>ROUND('402A Input'!D74,0)</f>
        <v>0</v>
      </c>
      <c r="D70" s="410">
        <f>ROUND('402A Input'!E74,0)</f>
        <v>0</v>
      </c>
      <c r="E70" s="410">
        <f>ROUND('402A Input'!F74,0)</f>
        <v>0</v>
      </c>
      <c r="F70" s="410">
        <f>ROUND('402A Input'!G74,0)</f>
        <v>0</v>
      </c>
      <c r="G70" s="410">
        <f>ROUND('402A Input'!H74,0)</f>
        <v>0</v>
      </c>
      <c r="H70" s="410">
        <f>ROUND('402A Input'!I74,0)</f>
        <v>0</v>
      </c>
      <c r="I70" s="410">
        <f>ROUND('402A Input'!J74,0)</f>
        <v>0</v>
      </c>
      <c r="J70" s="410">
        <f>ROUND('402A Input'!K74,0)</f>
        <v>0</v>
      </c>
      <c r="K70" s="410">
        <f>ROUND('402A Input'!L74,0)</f>
        <v>0</v>
      </c>
      <c r="L70" s="410">
        <f>ROUND('402A Input'!M74,0)</f>
        <v>0</v>
      </c>
      <c r="M70" s="410">
        <f>ROUND('402A Input'!N74,0)</f>
        <v>0</v>
      </c>
      <c r="N70" s="410">
        <f>ROUND('402A Input'!O74,0)</f>
        <v>0</v>
      </c>
      <c r="O70" s="188"/>
      <c r="P70" s="188"/>
      <c r="Q70" s="188"/>
      <c r="R70" s="188"/>
      <c r="S70" s="188"/>
      <c r="T70" s="188"/>
    </row>
    <row r="71" spans="1:20" x14ac:dyDescent="0.3">
      <c r="A71" s="178" t="str">
        <f>'402A Input'!B75</f>
        <v>C.4.b.(c)</v>
      </c>
      <c r="B71" s="408" t="str">
        <f>'402A Input'!C75</f>
        <v>Incentive Unliquidated Obs (To Date)</v>
      </c>
      <c r="C71" s="410">
        <f>ROUND('402A Input'!D75,0)</f>
        <v>0</v>
      </c>
      <c r="D71" s="410">
        <f>ROUND('402A Input'!E75,0)</f>
        <v>0</v>
      </c>
      <c r="E71" s="410">
        <f>ROUND('402A Input'!F75,0)</f>
        <v>0</v>
      </c>
      <c r="F71" s="410">
        <f>ROUND('402A Input'!G75,0)</f>
        <v>0</v>
      </c>
      <c r="G71" s="410">
        <f>ROUND('402A Input'!H75,0)</f>
        <v>0</v>
      </c>
      <c r="H71" s="410">
        <f>ROUND('402A Input'!I75,0)</f>
        <v>0</v>
      </c>
      <c r="I71" s="410">
        <f>ROUND('402A Input'!J75,0)</f>
        <v>0</v>
      </c>
      <c r="J71" s="410">
        <f>ROUND('402A Input'!K75,0)</f>
        <v>0</v>
      </c>
      <c r="K71" s="410">
        <f>ROUND('402A Input'!L75,0)</f>
        <v>0</v>
      </c>
      <c r="L71" s="410">
        <f>ROUND('402A Input'!M75,0)</f>
        <v>0</v>
      </c>
      <c r="M71" s="410">
        <f>ROUND('402A Input'!N75,0)</f>
        <v>0</v>
      </c>
      <c r="N71" s="410">
        <f>ROUND('402A Input'!O75,0)</f>
        <v>0</v>
      </c>
      <c r="O71" s="188"/>
      <c r="P71" s="188"/>
      <c r="Q71" s="188"/>
      <c r="R71" s="188"/>
      <c r="S71" s="188"/>
      <c r="T71" s="188"/>
    </row>
    <row r="72" spans="1:20" x14ac:dyDescent="0.3">
      <c r="A72" s="178" t="str">
        <f>'402A Input'!B76</f>
        <v>C.4.c.(a)</v>
      </c>
      <c r="B72" s="408" t="str">
        <f>'402A Input'!C76</f>
        <v>Total Incentive Outlays &amp; Obs (Previous)</v>
      </c>
      <c r="C72" s="410">
        <f>ROUND('402A Input'!D76,0)</f>
        <v>0</v>
      </c>
      <c r="D72" s="410">
        <f>ROUND('402A Input'!E76,0)</f>
        <v>0</v>
      </c>
      <c r="E72" s="410">
        <f>ROUND('402A Input'!F76,0)</f>
        <v>0</v>
      </c>
      <c r="F72" s="410">
        <f>ROUND('402A Input'!G76,0)</f>
        <v>0</v>
      </c>
      <c r="G72" s="410">
        <f>ROUND('402A Input'!H76,0)</f>
        <v>0</v>
      </c>
      <c r="H72" s="410">
        <f>ROUND('402A Input'!I76,0)</f>
        <v>0</v>
      </c>
      <c r="I72" s="410">
        <f>ROUND('402A Input'!J76,0)</f>
        <v>0</v>
      </c>
      <c r="J72" s="410">
        <f>ROUND('402A Input'!K76,0)</f>
        <v>0</v>
      </c>
      <c r="K72" s="410">
        <f>ROUND('402A Input'!L76,0)</f>
        <v>0</v>
      </c>
      <c r="L72" s="410">
        <f>ROUND('402A Input'!M76,0)</f>
        <v>0</v>
      </c>
      <c r="M72" s="410">
        <f>ROUND('402A Input'!N76,0)</f>
        <v>0</v>
      </c>
      <c r="N72" s="410">
        <f>ROUND('402A Input'!O76,0)</f>
        <v>0</v>
      </c>
      <c r="O72" s="188"/>
      <c r="P72" s="188"/>
      <c r="Q72" s="188"/>
      <c r="R72" s="188"/>
      <c r="S72" s="188"/>
      <c r="T72" s="188"/>
    </row>
    <row r="73" spans="1:20" x14ac:dyDescent="0.3">
      <c r="A73" s="178" t="str">
        <f>'402A Input'!B77</f>
        <v>C.4.c.(b)</v>
      </c>
      <c r="B73" s="408" t="str">
        <f>'402A Input'!C77</f>
        <v>Total Incentive Outlays &amp; Obs (This Qtr)</v>
      </c>
      <c r="C73" s="410">
        <f>ROUND('402A Input'!D77,0)</f>
        <v>0</v>
      </c>
      <c r="D73" s="410">
        <f>ROUND('402A Input'!E77,0)</f>
        <v>0</v>
      </c>
      <c r="E73" s="410">
        <f>ROUND('402A Input'!F77,0)</f>
        <v>0</v>
      </c>
      <c r="F73" s="410">
        <f>ROUND('402A Input'!G77,0)</f>
        <v>0</v>
      </c>
      <c r="G73" s="410">
        <f>ROUND('402A Input'!H77,0)</f>
        <v>0</v>
      </c>
      <c r="H73" s="410">
        <f>ROUND('402A Input'!I77,0)</f>
        <v>0</v>
      </c>
      <c r="I73" s="410">
        <f>ROUND('402A Input'!J77,0)</f>
        <v>0</v>
      </c>
      <c r="J73" s="410">
        <f>ROUND('402A Input'!K77,0)</f>
        <v>0</v>
      </c>
      <c r="K73" s="410">
        <f>ROUND('402A Input'!L77,0)</f>
        <v>0</v>
      </c>
      <c r="L73" s="410">
        <f>ROUND('402A Input'!M77,0)</f>
        <v>0</v>
      </c>
      <c r="M73" s="410">
        <f>ROUND('402A Input'!N77,0)</f>
        <v>0</v>
      </c>
      <c r="N73" s="410">
        <f>ROUND('402A Input'!O77,0)</f>
        <v>0</v>
      </c>
      <c r="O73" s="188"/>
      <c r="P73" s="188"/>
      <c r="Q73" s="188"/>
      <c r="R73" s="188"/>
      <c r="S73" s="188"/>
      <c r="T73" s="188"/>
    </row>
    <row r="74" spans="1:20" x14ac:dyDescent="0.3">
      <c r="A74" s="178" t="str">
        <f>'402A Input'!B78</f>
        <v>C.4.c.(c)</v>
      </c>
      <c r="B74" s="408" t="str">
        <f>'402A Input'!C78</f>
        <v>Total Incentive Outlays &amp; Obs (To Date)</v>
      </c>
      <c r="C74" s="410">
        <f>ROUND('402A Input'!D78,0)</f>
        <v>0</v>
      </c>
      <c r="D74" s="410">
        <f>ROUND('402A Input'!E78,0)</f>
        <v>0</v>
      </c>
      <c r="E74" s="410">
        <f>ROUND('402A Input'!F78,0)</f>
        <v>0</v>
      </c>
      <c r="F74" s="410">
        <f>ROUND('402A Input'!G78,0)</f>
        <v>0</v>
      </c>
      <c r="G74" s="410">
        <f>ROUND('402A Input'!H78,0)</f>
        <v>0</v>
      </c>
      <c r="H74" s="410">
        <f>ROUND('402A Input'!I78,0)</f>
        <v>0</v>
      </c>
      <c r="I74" s="410">
        <f>ROUND('402A Input'!J78,0)</f>
        <v>0</v>
      </c>
      <c r="J74" s="410">
        <f>ROUND('402A Input'!K78,0)</f>
        <v>0</v>
      </c>
      <c r="K74" s="410">
        <f>ROUND('402A Input'!L78,0)</f>
        <v>0</v>
      </c>
      <c r="L74" s="410">
        <f>ROUND('402A Input'!M78,0)</f>
        <v>0</v>
      </c>
      <c r="M74" s="410">
        <f>ROUND('402A Input'!N78,0)</f>
        <v>0</v>
      </c>
      <c r="N74" s="410">
        <f>ROUND('402A Input'!O78,0)</f>
        <v>0</v>
      </c>
      <c r="O74" s="188"/>
      <c r="P74" s="188"/>
      <c r="Q74" s="188"/>
      <c r="R74" s="188"/>
      <c r="S74" s="188"/>
      <c r="T74" s="188"/>
    </row>
    <row r="75" spans="1:20" x14ac:dyDescent="0.3">
      <c r="A75" s="178" t="str">
        <f>'402A Input'!B79</f>
        <v>D.1</v>
      </c>
      <c r="B75" s="408" t="str">
        <f>'402A Input'!C79</f>
        <v>Total DVOP Balance Remaining</v>
      </c>
      <c r="C75" s="410">
        <f>ROUND('402A Input'!D79,0)</f>
        <v>0</v>
      </c>
      <c r="D75" s="410">
        <f>ROUND('402A Input'!E79,0)</f>
        <v>0</v>
      </c>
      <c r="E75" s="410">
        <f>ROUND('402A Input'!F79,0)</f>
        <v>0</v>
      </c>
      <c r="F75" s="410">
        <f>ROUND('402A Input'!G79,0)</f>
        <v>0</v>
      </c>
      <c r="G75" s="410">
        <f>ROUND('402A Input'!H79,0)</f>
        <v>0</v>
      </c>
      <c r="H75" s="410">
        <f>ROUND('402A Input'!I79,0)</f>
        <v>0</v>
      </c>
      <c r="I75" s="410">
        <f>ROUND('402A Input'!J79,0)</f>
        <v>0</v>
      </c>
      <c r="J75" s="410">
        <f>ROUND('402A Input'!K79,0)</f>
        <v>0</v>
      </c>
      <c r="K75" s="410">
        <f>ROUND('402A Input'!L79,0)</f>
        <v>0</v>
      </c>
      <c r="L75" s="410">
        <f>ROUND('402A Input'!M79,0)</f>
        <v>0</v>
      </c>
      <c r="M75" s="410">
        <f>ROUND('402A Input'!N79,0)</f>
        <v>0</v>
      </c>
      <c r="N75" s="410">
        <f>ROUND('402A Input'!O79,0)</f>
        <v>0</v>
      </c>
      <c r="O75" s="188"/>
      <c r="P75" s="188"/>
      <c r="Q75" s="188"/>
      <c r="R75" s="188"/>
      <c r="S75" s="188"/>
      <c r="T75" s="188"/>
    </row>
    <row r="76" spans="1:20" x14ac:dyDescent="0.3">
      <c r="A76" s="178" t="str">
        <f>'402A Input'!B80</f>
        <v>D.2</v>
      </c>
      <c r="B76" s="408" t="str">
        <f>'402A Input'!C80</f>
        <v>Total Cons Balance Remaining</v>
      </c>
      <c r="C76" s="410">
        <f>ROUND('402A Input'!D80,0)</f>
        <v>0</v>
      </c>
      <c r="D76" s="410">
        <f>ROUND('402A Input'!E80,0)</f>
        <v>0</v>
      </c>
      <c r="E76" s="410">
        <f>ROUND('402A Input'!F80,0)</f>
        <v>0</v>
      </c>
      <c r="F76" s="410">
        <f>ROUND('402A Input'!G80,0)</f>
        <v>0</v>
      </c>
      <c r="G76" s="410">
        <f>ROUND('402A Input'!H80,0)</f>
        <v>0</v>
      </c>
      <c r="H76" s="410">
        <f>ROUND('402A Input'!I80,0)</f>
        <v>0</v>
      </c>
      <c r="I76" s="410">
        <f>ROUND('402A Input'!J80,0)</f>
        <v>0</v>
      </c>
      <c r="J76" s="410">
        <f>ROUND('402A Input'!K80,0)</f>
        <v>0</v>
      </c>
      <c r="K76" s="410">
        <f>ROUND('402A Input'!L80,0)</f>
        <v>0</v>
      </c>
      <c r="L76" s="410">
        <f>ROUND('402A Input'!M80,0)</f>
        <v>0</v>
      </c>
      <c r="M76" s="410">
        <f>ROUND('402A Input'!N80,0)</f>
        <v>0</v>
      </c>
      <c r="N76" s="410">
        <f>ROUND('402A Input'!O80,0)</f>
        <v>0</v>
      </c>
      <c r="O76" s="188"/>
      <c r="P76" s="188"/>
      <c r="Q76" s="188"/>
      <c r="R76" s="188"/>
      <c r="S76" s="188"/>
      <c r="T76" s="188"/>
    </row>
    <row r="77" spans="1:20" x14ac:dyDescent="0.3">
      <c r="A77" s="178" t="str">
        <f>'402A Input'!B81</f>
        <v>D.3</v>
      </c>
      <c r="B77" s="408" t="str">
        <f>'402A Input'!C81</f>
        <v>Total LVER Balance Remaining</v>
      </c>
      <c r="C77" s="410">
        <f>ROUND('402A Input'!D81,0)</f>
        <v>0</v>
      </c>
      <c r="D77" s="410">
        <f>ROUND('402A Input'!E81,0)</f>
        <v>0</v>
      </c>
      <c r="E77" s="410">
        <f>ROUND('402A Input'!F81,0)</f>
        <v>0</v>
      </c>
      <c r="F77" s="410">
        <f>ROUND('402A Input'!G81,0)</f>
        <v>0</v>
      </c>
      <c r="G77" s="410">
        <f>ROUND('402A Input'!H81,0)</f>
        <v>0</v>
      </c>
      <c r="H77" s="410">
        <f>ROUND('402A Input'!I81,0)</f>
        <v>0</v>
      </c>
      <c r="I77" s="410">
        <f>ROUND('402A Input'!J81,0)</f>
        <v>0</v>
      </c>
      <c r="J77" s="410">
        <f>ROUND('402A Input'!K81,0)</f>
        <v>0</v>
      </c>
      <c r="K77" s="410">
        <f>ROUND('402A Input'!L81,0)</f>
        <v>0</v>
      </c>
      <c r="L77" s="410">
        <f>ROUND('402A Input'!M81,0)</f>
        <v>0</v>
      </c>
      <c r="M77" s="410">
        <f>ROUND('402A Input'!N81,0)</f>
        <v>0</v>
      </c>
      <c r="N77" s="410">
        <f>ROUND('402A Input'!O81,0)</f>
        <v>0</v>
      </c>
      <c r="O77" s="188"/>
      <c r="P77" s="188"/>
      <c r="Q77" s="188"/>
      <c r="R77" s="188"/>
      <c r="S77" s="188"/>
      <c r="T77" s="188"/>
    </row>
    <row r="78" spans="1:20" x14ac:dyDescent="0.3">
      <c r="A78" s="178" t="str">
        <f>'402A Input'!B82</f>
        <v>D.4</v>
      </c>
      <c r="B78" s="408" t="str">
        <f>'402A Input'!C82</f>
        <v>Total Incentive Balance Remaining</v>
      </c>
      <c r="C78" s="410">
        <f>ROUND('402A Input'!D82,0)</f>
        <v>0</v>
      </c>
      <c r="D78" s="410">
        <f>ROUND('402A Input'!E82,0)</f>
        <v>0</v>
      </c>
      <c r="E78" s="410">
        <f>ROUND('402A Input'!F82,0)</f>
        <v>0</v>
      </c>
      <c r="F78" s="410">
        <f>ROUND('402A Input'!G82,0)</f>
        <v>0</v>
      </c>
      <c r="G78" s="410">
        <f>ROUND('402A Input'!H82,0)</f>
        <v>0</v>
      </c>
      <c r="H78" s="410">
        <f>ROUND('402A Input'!I82,0)</f>
        <v>0</v>
      </c>
      <c r="I78" s="410">
        <f>ROUND('402A Input'!J82,0)</f>
        <v>0</v>
      </c>
      <c r="J78" s="410">
        <f>ROUND('402A Input'!K82,0)</f>
        <v>0</v>
      </c>
      <c r="K78" s="410">
        <f>ROUND('402A Input'!L82,0)</f>
        <v>0</v>
      </c>
      <c r="L78" s="410">
        <f>ROUND('402A Input'!M82,0)</f>
        <v>0</v>
      </c>
      <c r="M78" s="410">
        <f>ROUND('402A Input'!N82,0)</f>
        <v>0</v>
      </c>
      <c r="N78" s="410">
        <f>ROUND('402A Input'!O82,0)</f>
        <v>0</v>
      </c>
      <c r="O78" s="188"/>
      <c r="P78" s="188"/>
      <c r="Q78" s="188"/>
      <c r="R78" s="188"/>
      <c r="S78" s="188"/>
      <c r="T78" s="188"/>
    </row>
    <row r="79" spans="1:20" x14ac:dyDescent="0.3">
      <c r="A79" s="178" t="str">
        <f>'402A Input'!B83</f>
        <v>D.5</v>
      </c>
      <c r="B79" s="408" t="str">
        <f>'402A Input'!C83</f>
        <v>Total Balance Remaining</v>
      </c>
      <c r="C79" s="410">
        <f>ROUND('402A Input'!D83,0)</f>
        <v>0</v>
      </c>
      <c r="D79" s="410">
        <f>ROUND('402A Input'!E83,0)</f>
        <v>0</v>
      </c>
      <c r="E79" s="410">
        <f>ROUND('402A Input'!F83,0)</f>
        <v>0</v>
      </c>
      <c r="F79" s="410">
        <f>ROUND('402A Input'!G83,0)</f>
        <v>0</v>
      </c>
      <c r="G79" s="410">
        <f>ROUND('402A Input'!H83,0)</f>
        <v>0</v>
      </c>
      <c r="H79" s="410">
        <f>ROUND('402A Input'!I83,0)</f>
        <v>0</v>
      </c>
      <c r="I79" s="410">
        <f>ROUND('402A Input'!J83,0)</f>
        <v>0</v>
      </c>
      <c r="J79" s="410">
        <f>ROUND('402A Input'!K83,0)</f>
        <v>0</v>
      </c>
      <c r="K79" s="410">
        <f>ROUND('402A Input'!L83,0)</f>
        <v>0</v>
      </c>
      <c r="L79" s="410">
        <f>ROUND('402A Input'!M83,0)</f>
        <v>0</v>
      </c>
      <c r="M79" s="410">
        <f>ROUND('402A Input'!N83,0)</f>
        <v>0</v>
      </c>
      <c r="N79" s="410">
        <f>ROUND('402A Input'!O83,0)</f>
        <v>0</v>
      </c>
      <c r="O79" s="188"/>
      <c r="P79" s="188"/>
      <c r="Q79" s="188"/>
      <c r="R79" s="188"/>
      <c r="S79" s="188"/>
      <c r="T79" s="188"/>
    </row>
    <row r="80" spans="1:20" x14ac:dyDescent="0.3">
      <c r="A80" s="184" t="str">
        <f>'402A Input'!B84</f>
        <v>E.a</v>
      </c>
      <c r="B80" s="189" t="str">
        <f>'402A Input'!C84</f>
        <v>Code</v>
      </c>
      <c r="C80" s="190" t="str">
        <f>'402A Input'!D84</f>
        <v>SD43830</v>
      </c>
      <c r="D80" s="190" t="str">
        <f>'402A Input'!E84</f>
        <v>SD43921</v>
      </c>
      <c r="E80" s="190" t="str">
        <f>'402A Input'!F84</f>
        <v>SD44012</v>
      </c>
      <c r="F80" s="190">
        <f>'402A Input'!G84</f>
        <v>0</v>
      </c>
      <c r="G80" s="190">
        <f>'402A Input'!H84</f>
        <v>0</v>
      </c>
      <c r="H80" s="190">
        <f>'402A Input'!I84</f>
        <v>0</v>
      </c>
      <c r="I80" s="190">
        <f>'402A Input'!J84</f>
        <v>0</v>
      </c>
      <c r="J80" s="190">
        <f>'402A Input'!K84</f>
        <v>0</v>
      </c>
      <c r="K80" s="190">
        <f>'402A Input'!L84</f>
        <v>0</v>
      </c>
      <c r="L80" s="190">
        <f>'402A Input'!M84</f>
        <v>0</v>
      </c>
      <c r="M80" s="190">
        <f>'402A Input'!N84</f>
        <v>0</v>
      </c>
      <c r="N80" s="190" t="str">
        <f>'402A Input'!O84</f>
        <v>VETS-402A</v>
      </c>
      <c r="O80" s="188"/>
      <c r="P80" s="188"/>
      <c r="Q80" s="188"/>
      <c r="R80" s="188"/>
      <c r="S80" s="188"/>
      <c r="T80" s="188"/>
    </row>
    <row r="81" spans="2:20" x14ac:dyDescent="0.3">
      <c r="B81" s="188"/>
      <c r="C81" s="191"/>
      <c r="D81" s="191"/>
      <c r="E81" s="191"/>
      <c r="F81" s="191"/>
      <c r="G81" s="191"/>
      <c r="H81" s="191"/>
      <c r="I81" s="191"/>
      <c r="J81" s="191"/>
      <c r="K81" s="191"/>
      <c r="L81" s="191"/>
      <c r="M81" s="191"/>
      <c r="N81" s="191"/>
      <c r="O81" s="188"/>
      <c r="P81" s="188"/>
      <c r="Q81" s="188"/>
      <c r="R81" s="188"/>
      <c r="S81" s="188"/>
      <c r="T81" s="188"/>
    </row>
    <row r="82" spans="2:20" x14ac:dyDescent="0.3">
      <c r="B82" s="188"/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1"/>
      <c r="O82" s="188"/>
      <c r="P82" s="188"/>
      <c r="Q82" s="188"/>
      <c r="R82" s="188"/>
      <c r="S82" s="188"/>
      <c r="T82" s="188"/>
    </row>
    <row r="83" spans="2:20" x14ac:dyDescent="0.3">
      <c r="B83" s="188"/>
      <c r="C83" s="191"/>
      <c r="D83" s="191"/>
      <c r="E83" s="191"/>
      <c r="F83" s="191"/>
      <c r="G83" s="191"/>
      <c r="H83" s="191"/>
      <c r="I83" s="191"/>
      <c r="J83" s="191"/>
      <c r="K83" s="191"/>
      <c r="L83" s="191"/>
      <c r="M83" s="191"/>
      <c r="N83" s="191"/>
      <c r="O83" s="188"/>
      <c r="P83" s="188"/>
      <c r="Q83" s="188"/>
      <c r="R83" s="188"/>
      <c r="S83" s="188"/>
      <c r="T83" s="188"/>
    </row>
    <row r="84" spans="2:20" x14ac:dyDescent="0.3">
      <c r="B84" s="188"/>
      <c r="C84" s="191"/>
      <c r="D84" s="191"/>
      <c r="E84" s="191"/>
      <c r="F84" s="191"/>
      <c r="G84" s="191"/>
      <c r="H84" s="191"/>
      <c r="I84" s="191"/>
      <c r="J84" s="191"/>
      <c r="K84" s="191"/>
      <c r="L84" s="191"/>
      <c r="M84" s="191"/>
      <c r="N84" s="191"/>
      <c r="O84" s="188"/>
      <c r="P84" s="188"/>
      <c r="Q84" s="188"/>
      <c r="R84" s="188"/>
      <c r="S84" s="188"/>
      <c r="T84" s="188"/>
    </row>
  </sheetData>
  <sheetProtection algorithmName="SHA-512" hashValue="o9RNyYkccKLuo0gEWlqRsHjhorLwYAyZZLEnKOreGM/Le4kSh1eQiz4PHD8S0psT5BnH7iyvJq/O+89b3Wjksw==" saltValue="1QehQYWpDrgOE1YAGSCXpA==" spinCount="100000" sheet="1" objects="1" scenarios="1"/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O53"/>
  <sheetViews>
    <sheetView showGridLines="0" zoomScaleNormal="100" workbookViewId="0">
      <selection activeCell="D5" sqref="D5"/>
    </sheetView>
  </sheetViews>
  <sheetFormatPr defaultColWidth="9" defaultRowHeight="18.75" customHeight="1" x14ac:dyDescent="0.3"/>
  <cols>
    <col min="1" max="1" width="1.77734375" style="1" customWidth="1"/>
    <col min="2" max="2" width="14.77734375" style="1" customWidth="1"/>
    <col min="3" max="4" width="22.77734375" style="1" customWidth="1"/>
    <col min="5" max="5" width="1.5546875" style="1" customWidth="1"/>
    <col min="6" max="6" width="22.77734375" style="1" customWidth="1"/>
    <col min="7" max="7" width="1.77734375" style="1" customWidth="1"/>
    <col min="8" max="8" width="22.77734375" style="1" customWidth="1"/>
    <col min="9" max="9" width="1.77734375" style="1" customWidth="1"/>
    <col min="10" max="10" width="22.77734375" style="1" customWidth="1"/>
    <col min="11" max="11" width="2.77734375" style="1" customWidth="1"/>
    <col min="12" max="12" width="13.77734375" style="119" customWidth="1"/>
    <col min="13" max="13" width="3" style="1" customWidth="1"/>
    <col min="14" max="14" width="17.77734375" style="1" customWidth="1"/>
    <col min="15" max="15" width="9" style="1"/>
  </cols>
  <sheetData>
    <row r="1" spans="1:15" ht="26.1" customHeight="1" thickTop="1" x14ac:dyDescent="0.3">
      <c r="A1" s="378"/>
      <c r="B1" s="379"/>
      <c r="C1" s="49"/>
      <c r="D1" s="383"/>
      <c r="E1" s="383"/>
      <c r="F1" s="412" t="s">
        <v>485</v>
      </c>
      <c r="G1" s="383"/>
      <c r="H1" s="383"/>
      <c r="I1" s="389"/>
      <c r="J1" s="389"/>
      <c r="K1" s="390"/>
      <c r="L1" s="115"/>
      <c r="M1" s="115"/>
      <c r="N1" s="116" t="str">
        <f>CONCATENATE($D$4,$D$5)</f>
        <v>044196</v>
      </c>
    </row>
    <row r="2" spans="1:15" ht="26.1" customHeight="1" thickBot="1" x14ac:dyDescent="0.35">
      <c r="A2" s="380"/>
      <c r="B2" s="381"/>
      <c r="C2" s="2"/>
      <c r="D2" s="384"/>
      <c r="E2" s="384"/>
      <c r="F2" s="419" t="s">
        <v>498</v>
      </c>
      <c r="G2" s="384"/>
      <c r="H2" s="384"/>
      <c r="I2" s="391"/>
      <c r="J2" s="391"/>
      <c r="K2" s="392"/>
      <c r="L2" s="115"/>
      <c r="M2" s="115"/>
      <c r="N2" s="115"/>
    </row>
    <row r="3" spans="1:15" ht="15" customHeight="1" thickTop="1" thickBot="1" x14ac:dyDescent="0.35">
      <c r="A3" s="368"/>
      <c r="B3" s="369"/>
      <c r="C3" s="369"/>
      <c r="D3" s="407" t="s">
        <v>493</v>
      </c>
      <c r="E3" s="369"/>
      <c r="F3" s="369"/>
      <c r="G3" s="369"/>
      <c r="H3" s="369"/>
      <c r="I3" s="369"/>
      <c r="J3" s="369"/>
      <c r="K3" s="370"/>
      <c r="L3" s="115"/>
      <c r="M3" s="115"/>
      <c r="N3" s="115"/>
      <c r="O3" s="3"/>
    </row>
    <row r="4" spans="1:15" ht="18" customHeight="1" thickTop="1" x14ac:dyDescent="0.3">
      <c r="A4" s="4"/>
      <c r="B4" s="393"/>
      <c r="C4" s="192" t="s">
        <v>0</v>
      </c>
      <c r="D4" s="175">
        <f>'402A Input'!D6</f>
        <v>0</v>
      </c>
      <c r="E4" s="69"/>
      <c r="F4" s="171" t="s">
        <v>1</v>
      </c>
      <c r="G4" s="5"/>
      <c r="H4" s="186">
        <f>'402A Input'!C4</f>
        <v>0</v>
      </c>
      <c r="I4" s="120"/>
      <c r="J4" s="114"/>
      <c r="K4" s="6"/>
      <c r="L4" s="117" t="str">
        <f>VLOOKUP(D5,Lists!$L$2:$O$13,2,)</f>
        <v>2021Q1</v>
      </c>
      <c r="M4" s="118"/>
      <c r="N4" s="115"/>
      <c r="O4" s="7"/>
    </row>
    <row r="5" spans="1:15" ht="18" customHeight="1" x14ac:dyDescent="0.3">
      <c r="A5" s="4"/>
      <c r="B5" s="393"/>
      <c r="C5" s="192" t="s">
        <v>409</v>
      </c>
      <c r="D5" s="185">
        <v>44196</v>
      </c>
      <c r="E5" s="70"/>
      <c r="F5" s="171" t="s">
        <v>2</v>
      </c>
      <c r="G5" s="5"/>
      <c r="H5" s="96">
        <f>IF(ISERROR(GETPIVOTDATA("Max of Date Prepared",Pivot_A!$A$1,"State",$D$4,"FY_Q",$D$5)),0,GETPIVOTDATA("Max of Date Prepared",Pivot_A!$A$1,"State",$D$4,"FY_Q",$D$5))</f>
        <v>0</v>
      </c>
      <c r="I5" s="13"/>
      <c r="J5" s="176"/>
      <c r="K5" s="8"/>
      <c r="L5" s="117" t="str">
        <f>VLOOKUP($D$5,Lists!$L$2:$O$14,3,)</f>
        <v>2020Q4</v>
      </c>
      <c r="M5" s="118"/>
      <c r="N5" s="115"/>
    </row>
    <row r="6" spans="1:15" ht="6" customHeight="1" thickBot="1" x14ac:dyDescent="0.35">
      <c r="A6" s="193"/>
      <c r="B6" s="194"/>
      <c r="C6" s="194"/>
      <c r="D6" s="194"/>
      <c r="E6" s="194"/>
      <c r="F6" s="194"/>
      <c r="G6" s="194"/>
      <c r="H6" s="194"/>
      <c r="I6" s="194"/>
      <c r="J6" s="194"/>
      <c r="K6" s="195"/>
      <c r="L6" s="117">
        <f>VLOOKUP($D$5,Lists!$L$2:$O$14,4,)</f>
        <v>1</v>
      </c>
      <c r="M6" s="177">
        <f>VLOOKUP($D$5,Lists!$L$2:$P$14,5,)</f>
        <v>4</v>
      </c>
      <c r="N6" s="119"/>
    </row>
    <row r="7" spans="1:15" ht="15" customHeight="1" thickTop="1" thickBot="1" x14ac:dyDescent="0.35">
      <c r="A7" s="368"/>
      <c r="B7" s="369"/>
      <c r="C7" s="369"/>
      <c r="D7" s="407" t="s">
        <v>494</v>
      </c>
      <c r="E7" s="369"/>
      <c r="F7" s="369"/>
      <c r="G7" s="369"/>
      <c r="H7" s="369"/>
      <c r="I7" s="369"/>
      <c r="J7" s="369"/>
      <c r="K7" s="370"/>
      <c r="L7" s="121"/>
      <c r="M7" s="3"/>
      <c r="N7" s="3"/>
    </row>
    <row r="8" spans="1:15" ht="18" customHeight="1" thickTop="1" x14ac:dyDescent="0.3">
      <c r="A8" s="10"/>
      <c r="B8" s="394" t="s">
        <v>482</v>
      </c>
      <c r="C8" s="394"/>
      <c r="D8" s="394"/>
      <c r="E8" s="394"/>
      <c r="F8" s="394"/>
      <c r="G8" s="394"/>
      <c r="H8" s="394"/>
      <c r="I8" s="394"/>
      <c r="J8" s="394"/>
      <c r="K8" s="395"/>
      <c r="L8" s="121"/>
      <c r="M8" s="3"/>
      <c r="N8" s="3"/>
    </row>
    <row r="9" spans="1:15" ht="18" customHeight="1" x14ac:dyDescent="0.3">
      <c r="A9" s="10"/>
      <c r="B9" s="393"/>
      <c r="C9" s="192" t="s">
        <v>3</v>
      </c>
      <c r="D9" s="92">
        <f>IF(ISERROR(GETPIVOTDATA("Sum of DVOP Total Funds",Pivot_A!$A$1,"State",$D$4,"FY_Q",$D$5)),0,GETPIVOTDATA("Sum of DVOP Total Funds",Pivot_A!$A$1,"State",$D$4,"FY_Q",$D$5))</f>
        <v>0</v>
      </c>
      <c r="E9" s="11"/>
      <c r="F9" s="9"/>
      <c r="H9" s="72"/>
      <c r="I9" s="196" t="s">
        <v>4</v>
      </c>
      <c r="J9" s="92">
        <f>IF(ISERROR(GETPIVOTDATA("Sum of Lver Total Funds",Pivot_A!$A$1,"State",$D$4,"FY_Q",$D$5)),0,GETPIVOTDATA("Sum of Lver Total Funds",Pivot_A!$A$1,"State",$D$4,"FY_Q",$D$5))</f>
        <v>0</v>
      </c>
      <c r="K9" s="12"/>
      <c r="L9" s="121"/>
      <c r="M9" s="3"/>
      <c r="N9" s="3"/>
    </row>
    <row r="10" spans="1:15" ht="18" customHeight="1" x14ac:dyDescent="0.3">
      <c r="A10" s="10"/>
      <c r="B10" s="393"/>
      <c r="C10" s="192" t="s">
        <v>5</v>
      </c>
      <c r="D10" s="93">
        <f>IF(ISERROR(GETPIVOTDATA("Sum of Consolidated Total Funds",Pivot_A!$A$1,"State",$D$4,"FY_Q",$D$5)),0,GETPIVOTDATA("Sum of Consolidated Total Funds",Pivot_A!$A$1,"State",$D$4,"FY_Q",$D$5))</f>
        <v>0</v>
      </c>
      <c r="E10" s="11"/>
      <c r="F10" s="9"/>
      <c r="G10" s="72"/>
      <c r="H10" s="72"/>
      <c r="I10" s="171" t="s">
        <v>6</v>
      </c>
      <c r="J10" s="92">
        <f>IF(ISERROR(GETPIVOTDATA("Sum of Incentive Award Total Funds",Pivot_A!$A$1,"State",$D$4,"FY_Q",$D$5)),0,GETPIVOTDATA("Sum of Incentive Award Total Funds",Pivot_A!$A$1,"State",$D$4,"FY_Q",$D$5))</f>
        <v>0</v>
      </c>
      <c r="K10" s="14"/>
      <c r="L10" s="121"/>
      <c r="M10" s="3"/>
      <c r="N10" s="59"/>
    </row>
    <row r="11" spans="1:15" ht="18" customHeight="1" x14ac:dyDescent="0.3">
      <c r="A11" s="10"/>
      <c r="B11" s="169"/>
      <c r="C11" s="170"/>
      <c r="D11" s="68"/>
      <c r="E11" s="11"/>
      <c r="F11" s="9"/>
      <c r="G11" s="171"/>
      <c r="I11" s="171" t="s">
        <v>7</v>
      </c>
      <c r="J11" s="71">
        <f>ROUND((SUM(D9:D10:J9:J10)),0)</f>
        <v>0</v>
      </c>
      <c r="K11" s="14"/>
      <c r="L11" s="121"/>
      <c r="M11" s="3"/>
      <c r="N11" s="59"/>
    </row>
    <row r="12" spans="1:15" ht="6" customHeight="1" thickBot="1" x14ac:dyDescent="0.35">
      <c r="A12" s="387"/>
      <c r="B12" s="388"/>
      <c r="C12" s="388"/>
      <c r="D12" s="388"/>
      <c r="E12" s="388"/>
      <c r="F12" s="388"/>
      <c r="G12" s="388"/>
      <c r="H12" s="388"/>
      <c r="I12" s="388"/>
      <c r="J12" s="388"/>
      <c r="K12" s="388"/>
      <c r="L12" s="388"/>
      <c r="M12" s="388"/>
      <c r="N12" s="388"/>
      <c r="O12" s="388"/>
    </row>
    <row r="13" spans="1:15" ht="15" customHeight="1" thickTop="1" thickBot="1" x14ac:dyDescent="0.35">
      <c r="A13" s="368"/>
      <c r="B13" s="369"/>
      <c r="C13" s="369"/>
      <c r="D13" s="407" t="s">
        <v>495</v>
      </c>
      <c r="E13" s="369"/>
      <c r="F13" s="369"/>
      <c r="G13" s="369"/>
      <c r="H13" s="369"/>
      <c r="I13" s="369"/>
      <c r="J13" s="369"/>
      <c r="K13" s="370"/>
      <c r="L13" s="121"/>
      <c r="M13" s="3"/>
      <c r="N13" s="3"/>
    </row>
    <row r="14" spans="1:15" ht="27" customHeight="1" thickTop="1" thickBot="1" x14ac:dyDescent="0.35">
      <c r="A14" s="15"/>
      <c r="B14" s="16"/>
      <c r="C14" s="16"/>
      <c r="D14" s="16"/>
      <c r="E14" s="17"/>
      <c r="F14" s="18" t="s">
        <v>8</v>
      </c>
      <c r="G14" s="19"/>
      <c r="H14" s="20" t="s">
        <v>9</v>
      </c>
      <c r="I14" s="21"/>
      <c r="J14" s="18" t="s">
        <v>10</v>
      </c>
      <c r="K14" s="22"/>
      <c r="L14" s="122"/>
      <c r="M14" s="24"/>
      <c r="N14" s="23"/>
      <c r="O14" s="23"/>
    </row>
    <row r="15" spans="1:15" ht="21.75" customHeight="1" thickTop="1" thickBot="1" x14ac:dyDescent="0.35">
      <c r="A15" s="374" t="s">
        <v>11</v>
      </c>
      <c r="B15" s="197"/>
      <c r="C15" s="197"/>
      <c r="D15" s="197"/>
      <c r="E15" s="197"/>
      <c r="F15" s="197"/>
      <c r="G15" s="197"/>
      <c r="H15" s="197"/>
      <c r="I15" s="197"/>
      <c r="J15" s="197"/>
      <c r="K15" s="198"/>
      <c r="L15" s="121"/>
      <c r="M15" s="3"/>
      <c r="N15" s="3"/>
      <c r="O15" s="3"/>
    </row>
    <row r="16" spans="1:15" ht="21" customHeight="1" thickTop="1" x14ac:dyDescent="0.3">
      <c r="A16" s="10"/>
      <c r="B16" s="371" t="s">
        <v>12</v>
      </c>
      <c r="C16" s="371"/>
      <c r="D16" s="371"/>
      <c r="E16" s="172"/>
      <c r="F16" s="50">
        <f>IF(ISERROR(GETPIVOTDATA("Sum of DVOP BPP (Previous)",Pivot_A!$A$1,"State",$D$4,"FY_Q",$D$5)),0,GETPIVOTDATA("Sum of DVOP BPP (Previous)",Pivot_A!$A$1,"State",$D$4,"FY_Q",$D$5))</f>
        <v>0</v>
      </c>
      <c r="G16" s="55"/>
      <c r="H16" s="94">
        <f>IF(ISERROR(GETPIVOTDATA("Sum of DVOP BPP (This Qtr)",Pivot_A!$A$1,"State",$D$4,"FY_Q",$D$5)),0,GETPIVOTDATA("Sum of DVOP BPP (This Qtr)",Pivot_A!$A$1,"State",$D$4,"FY_Q",$D$5))</f>
        <v>0</v>
      </c>
      <c r="I16" s="58"/>
      <c r="J16" s="57">
        <f>IF(ISERROR(GETPIVOTDATA("Sum of DVOP BPP (YTD)",Pivot_A!$A$1,"State",$D$4,"FY_Q",$D$5)),0,GETPIVOTDATA("Sum of DVOP BPP (YTD)",Pivot_A!$A$1,"State",$D$4,"FY_Q",$D$5))</f>
        <v>0</v>
      </c>
      <c r="K16" s="14"/>
      <c r="L16" s="121"/>
      <c r="M16" s="3"/>
      <c r="N16" s="3"/>
      <c r="O16" s="3"/>
    </row>
    <row r="17" spans="1:15" ht="21" customHeight="1" x14ac:dyDescent="0.3">
      <c r="A17" s="10"/>
      <c r="B17" s="372" t="s">
        <v>13</v>
      </c>
      <c r="C17" s="372"/>
      <c r="D17" s="372"/>
      <c r="E17" s="172"/>
      <c r="F17" s="413">
        <f>IF(ISERROR(GETPIVOTDATA("Sum of DVOP PS (Previous)",Pivot_A!$A$1,"State",$D$4,"FY_Q",$D$5)),0,GETPIVOTDATA("Sum of DVOP PS (Previous)",Pivot_A!$A$1,"State",$D$4,"FY_Q",$D$5))</f>
        <v>0</v>
      </c>
      <c r="G17" s="52"/>
      <c r="H17" s="95">
        <f>IF(ISERROR(GETPIVOTDATA("Sum of DVOP PS (This Qtr)",Pivot_A!$A$1,"State",$D$4,"FY_Q",$D$5)),0,GETPIVOTDATA("Sum of DVOP PS (This Qtr)",Pivot_A!$A$1,"State",$D$4,"FY_Q",$D$5))</f>
        <v>0</v>
      </c>
      <c r="I17" s="26"/>
      <c r="J17" s="65">
        <f>IF(ISERROR(GETPIVOTDATA("Sum of DVOP PS (YTD)",Pivot_A!$A$1,"State",$D$4,"FY_Q",$D$5)),0,GETPIVOTDATA("Sum of DVOP PS (YTD)",Pivot_A!$A$1,"State",$D$4,"FY_Q",$D$5))</f>
        <v>0</v>
      </c>
      <c r="K17" s="27"/>
      <c r="L17" s="163"/>
      <c r="M17" s="26"/>
      <c r="N17" s="26"/>
      <c r="O17" s="7"/>
    </row>
    <row r="18" spans="1:15" ht="21" customHeight="1" x14ac:dyDescent="0.3">
      <c r="A18" s="10"/>
      <c r="B18" s="372" t="s">
        <v>14</v>
      </c>
      <c r="C18" s="372"/>
      <c r="D18" s="372"/>
      <c r="E18" s="172"/>
      <c r="F18" s="413">
        <f>IF(ISERROR(GETPIVOTDATA("Sum of DVOP PB (Previous)",Pivot_A!$A$1,"State",$D$4,"FY_Q",$D$5)),0,GETPIVOTDATA("Sum of DVOP PB (Previous)",Pivot_A!$A$1,"State",$D$4,"FY_Q",$D$5))</f>
        <v>0</v>
      </c>
      <c r="G18" s="52"/>
      <c r="H18" s="95">
        <f>IF(ISERROR(GETPIVOTDATA("Sum of DVOP PB (This Qtr)",Pivot_A!$A$1,"State",$D$4,"FY_Q",$D$5)),0,GETPIVOTDATA("Sum of DVOP PB (This Qtr)",Pivot_A!$A$1,"State",$D$4,"FY_Q",$D$5))</f>
        <v>0</v>
      </c>
      <c r="I18" s="26"/>
      <c r="J18" s="65">
        <f>IF(ISERROR(GETPIVOTDATA("Sum of DVOP PB (YTD)",Pivot_A!$A$1,"State",$D$4,"FY_Q",$D$5)),0,GETPIVOTDATA("Sum of DVOP PB (YTD)",Pivot_A!$A$1,"State",$D$4,"FY_Q",$D$5))</f>
        <v>0</v>
      </c>
      <c r="K18" s="27"/>
      <c r="L18" s="163"/>
      <c r="M18" s="26"/>
      <c r="N18" s="26"/>
      <c r="O18" s="28"/>
    </row>
    <row r="19" spans="1:15" ht="21" customHeight="1" x14ac:dyDescent="0.3">
      <c r="A19" s="10"/>
      <c r="B19" s="372" t="s">
        <v>15</v>
      </c>
      <c r="C19" s="372"/>
      <c r="D19" s="372"/>
      <c r="E19" s="173"/>
      <c r="F19" s="413">
        <f>IF(ISERROR(GETPIVOTDATA("Sum of Total DVOP Outlays (Previous)",Pivot_A!$A$1,"State",$D$4,"FY_Q",$D$5)),0,GETPIVOTDATA("Sum of Total DVOP Outlays (Previous)",Pivot_A!$A$1,"State",$D$4,"FY_Q",$D$5))</f>
        <v>0</v>
      </c>
      <c r="G19" s="56"/>
      <c r="H19" s="95">
        <f>IF(ISERROR(GETPIVOTDATA("Sum of Total DVOP Outlays (This Qtr)",Pivot_A!$A$1,"State",$D$4,"FY_Q",$D$5)),0,GETPIVOTDATA("Sum of Total DVOP Outlays (This Qtr)",Pivot_A!$A$1,"State",$D$4,"FY_Q",$D$5))</f>
        <v>0</v>
      </c>
      <c r="I19" s="26"/>
      <c r="J19" s="65">
        <f>IF(ISERROR(GETPIVOTDATA("Sum of Total DVOP Outlays (YTD)",Pivot_A!$A$1,"State",$D$4,"FY_Q",$D$5)),0,GETPIVOTDATA("Sum of Total DVOP Outlays (YTD)",Pivot_A!$A$1,"State",$D$4,"FY_Q",$D$5))</f>
        <v>0</v>
      </c>
      <c r="K19" s="14"/>
      <c r="L19" s="163"/>
      <c r="M19" s="26"/>
      <c r="N19" s="26"/>
      <c r="O19" s="25"/>
    </row>
    <row r="20" spans="1:15" ht="21" customHeight="1" x14ac:dyDescent="0.3">
      <c r="A20" s="10"/>
      <c r="B20" s="372" t="s">
        <v>16</v>
      </c>
      <c r="C20" s="372"/>
      <c r="D20" s="372"/>
      <c r="E20" s="172"/>
      <c r="F20" s="413">
        <f>IF(ISERROR(GETPIVOTDATA("Sum of DVOP Unliquidated Obs (Previous)",Pivot_A!$A$1,"State",$D$4,"FY_Q",$D$5)),0,GETPIVOTDATA("Sum of DVOP Unliquidated Obs (Previous)",Pivot_A!$A$1,"State",$D$4,"FY_Q",$D$5))</f>
        <v>0</v>
      </c>
      <c r="G20" s="52"/>
      <c r="H20" s="95">
        <f>IF(ISERROR(GETPIVOTDATA("Sum of DVOP Unliquidated Obs (This Qtr)",Pivot_A!$A$1,"State",$D$4,"FY_Q",$D$5)),0,GETPIVOTDATA("Sum of DVOP Unliquidated Obs (This Qtr)",Pivot_A!$A$1,"State",$D$4,"FY_Q",$D$5))</f>
        <v>0</v>
      </c>
      <c r="I20" s="26"/>
      <c r="J20" s="65">
        <f>IF(ISERROR(GETPIVOTDATA("Sum of DVOP Unliquidated Obs (YTD)",Pivot_A!$A$1,"State",$D$4,"FY_Q",$D$5)),0,GETPIVOTDATA("Sum of DVOP Unliquidated Obs (YTD)",Pivot_A!$A$1,"State",$D$4,"FY_Q",$D$5))</f>
        <v>0</v>
      </c>
      <c r="K20" s="14"/>
      <c r="O20" s="25"/>
    </row>
    <row r="21" spans="1:15" ht="21" customHeight="1" x14ac:dyDescent="0.3">
      <c r="A21" s="10"/>
      <c r="B21" s="372" t="s">
        <v>17</v>
      </c>
      <c r="C21" s="373"/>
      <c r="D21" s="373"/>
      <c r="E21" s="173"/>
      <c r="F21" s="413">
        <f>IF(ISERROR(GETPIVOTDATA("Sum of Total DVOP Outlays &amp; Obs (Previous)",Pivot_A!$A$1,"State",$D$4,"FY_Q",$D$5)),0,GETPIVOTDATA("Sum of Total DVOP Outlays &amp; Obs (Previous)",Pivot_A!$A$1,"State",$D$4,"FY_Q",$D$5))</f>
        <v>0</v>
      </c>
      <c r="G21" s="52"/>
      <c r="H21" s="65">
        <f>IF(ISERROR(GETPIVOTDATA("Sum of Total DVOP Outlays &amp; Obs (This Qtr)",Pivot_A!$A$1,"State",$D$4,"FY_Q",$D$5)),0,GETPIVOTDATA("Sum of Total DVOP Outlays &amp; Obs (This Qtr)",Pivot_A!$A$1,"State",$D$4,"FY_Q",$D$5))</f>
        <v>0</v>
      </c>
      <c r="I21" s="26"/>
      <c r="J21" s="65">
        <f>IF(ISERROR(GETPIVOTDATA("Sum of Total DVOP Outlays &amp; Obs (YTD)",Pivot_A!$A$1,"State",$D$4,"FY_Q",$D$5)),0,GETPIVOTDATA("Sum of Total DVOP Outlays &amp; Obs (YTD)",Pivot_A!$A$1,"State",$D$4,"FY_Q",$D$5))</f>
        <v>0</v>
      </c>
      <c r="K21" s="14"/>
      <c r="O21" s="25"/>
    </row>
    <row r="22" spans="1:15" ht="6" customHeight="1" thickBot="1" x14ac:dyDescent="0.35">
      <c r="A22" s="382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</row>
    <row r="23" spans="1:15" ht="21" customHeight="1" thickTop="1" thickBot="1" x14ac:dyDescent="0.35">
      <c r="A23" s="374" t="s">
        <v>18</v>
      </c>
      <c r="B23" s="375"/>
      <c r="C23" s="375"/>
      <c r="D23" s="375"/>
      <c r="E23" s="375"/>
      <c r="F23" s="375"/>
      <c r="G23" s="375"/>
      <c r="H23" s="375"/>
      <c r="I23" s="375"/>
      <c r="J23" s="375"/>
      <c r="K23" s="376"/>
      <c r="L23" s="121"/>
      <c r="M23" s="3"/>
      <c r="N23" s="3"/>
      <c r="O23" s="3"/>
    </row>
    <row r="24" spans="1:15" ht="21" customHeight="1" thickTop="1" x14ac:dyDescent="0.3">
      <c r="A24" s="10"/>
      <c r="B24" s="371" t="s">
        <v>19</v>
      </c>
      <c r="C24" s="371"/>
      <c r="D24" s="371"/>
      <c r="E24" s="30"/>
      <c r="F24" s="91">
        <f>IF(ISERROR(GETPIVOTDATA("Sum of Cons BPP (Previous)",Pivot_A!$A$1,"State",$D$4,"FY_Q",$D$5)),0,GETPIVOTDATA("Sum of Cons BPP (Previous)",Pivot_A!$A$1,"State",$D$4,"FY_Q",$D$5))</f>
        <v>0</v>
      </c>
      <c r="G24" s="51"/>
      <c r="H24" s="94">
        <f>IF(ISERROR(GETPIVOTDATA("Sum of Cons BPP (This Qtr)",Pivot_A!$A$1,"State",$D$4,"FY_Q",$D$5)),0,GETPIVOTDATA("Sum of Cons BPP (This Qtr)",Pivot_A!$A$1,"State",$D$4,"FY_Q",$D$5))</f>
        <v>0</v>
      </c>
      <c r="I24" s="58"/>
      <c r="J24" s="57">
        <f>IF(ISERROR(GETPIVOTDATA("Sum of Cons BPP (YTD)",Pivot_A!$A$1,"State",$D$4,"FY_Q",$D$5)),0,GETPIVOTDATA("Sum of Cons BPP (YTD)",Pivot_A!$A$1,"State",$D$4,"FY_Q",$D$5))</f>
        <v>0</v>
      </c>
      <c r="K24" s="48"/>
      <c r="O24" s="25"/>
    </row>
    <row r="25" spans="1:15" ht="21" customHeight="1" x14ac:dyDescent="0.3">
      <c r="A25" s="10"/>
      <c r="B25" s="372" t="s">
        <v>20</v>
      </c>
      <c r="C25" s="372"/>
      <c r="D25" s="372"/>
      <c r="E25" s="30"/>
      <c r="F25" s="414">
        <f>IF(ISERROR(GETPIVOTDATA("Sum of Cons PS (Previous)",Pivot_A!$A$1,"State",$D$4,"FY_Q",$D$5)),0,GETPIVOTDATA("Sum of Cons PS (Previous)",Pivot_A!$A$1,"State",$D$4,"FY_Q",$D$5))</f>
        <v>0</v>
      </c>
      <c r="G25" s="52"/>
      <c r="H25" s="95">
        <f>IF(ISERROR(GETPIVOTDATA("Sum of Cons PS (This Qtr)",Pivot_A!$A$1,"State",$D$4,"FY_Q",$D$5)),0,GETPIVOTDATA("Sum of Cons PS (This Qtr)",Pivot_A!$A$1,"State",$D$4,"FY_Q",$D$5))</f>
        <v>0</v>
      </c>
      <c r="I25" s="26"/>
      <c r="J25" s="65">
        <f>IF(ISERROR(GETPIVOTDATA("Sum of Cons PS (YTD)",Pivot_A!$A$1,"State",$D$4,"FY_Q",$D$5)),0,GETPIVOTDATA("Sum of Cons PS (YTD)",Pivot_A!$A$1,"State",$D$4,"FY_Q",$D$5))</f>
        <v>0</v>
      </c>
      <c r="K25" s="48"/>
      <c r="O25" s="25"/>
    </row>
    <row r="26" spans="1:15" ht="21" customHeight="1" x14ac:dyDescent="0.3">
      <c r="A26" s="10"/>
      <c r="B26" s="372" t="s">
        <v>21</v>
      </c>
      <c r="C26" s="372"/>
      <c r="D26" s="372"/>
      <c r="E26" s="30"/>
      <c r="F26" s="413">
        <f>IF(ISERROR(GETPIVOTDATA("Sum of CONS PB (Previous)",Pivot_A!$A$1,"State",$D$4,"FY_Q",$D$5)),0,GETPIVOTDATA("Sum of CONS PB (Previous)",Pivot_A!$A$1,"State",$D$4,"FY_Q",$D$5))</f>
        <v>0</v>
      </c>
      <c r="G26" s="52"/>
      <c r="H26" s="95">
        <f>IF(ISERROR(GETPIVOTDATA("Sum of CONS PB (This Qtr)",Pivot_A!$A$1,"State",$D$4,"FY_Q",$D$5)),0,GETPIVOTDATA("Sum of CONS PB (This Qtr)",Pivot_A!$A$1,"State",$D$4,"FY_Q",$D$5))</f>
        <v>0</v>
      </c>
      <c r="I26" s="26"/>
      <c r="J26" s="65">
        <f>IF(ISERROR(GETPIVOTDATA("Sum of CONS PB (YTD)",Pivot_A!$A$1,"State",$D$4,"FY_Q",$D$5)),0,GETPIVOTDATA("Sum of CONS PB (YTD)",Pivot_A!$A$1,"State",$D$4,"FY_Q",$D$5))</f>
        <v>0</v>
      </c>
      <c r="K26" s="48"/>
      <c r="O26" s="25"/>
    </row>
    <row r="27" spans="1:15" ht="21" customHeight="1" x14ac:dyDescent="0.3">
      <c r="A27" s="10"/>
      <c r="B27" s="372" t="s">
        <v>22</v>
      </c>
      <c r="C27" s="372"/>
      <c r="D27" s="372"/>
      <c r="E27" s="30"/>
      <c r="F27" s="413">
        <f>IF(ISERROR(GETPIVOTDATA("Sum of Total Cons Outlays (Previous)",Pivot_A!$A$1,"State",$D$4,"FY_Q",$D$5)),0,GETPIVOTDATA("Sum of Total Cons Outlays (Previous)",Pivot_A!$A$1,"State",$D$4,"FY_Q",$D$5))</f>
        <v>0</v>
      </c>
      <c r="G27" s="53"/>
      <c r="H27" s="95">
        <f>IF(ISERROR(GETPIVOTDATA("Sum of Total Cons Outlays (This Qtr)",Pivot_A!$A$1,"State",$D$4,"FY_Q",$D$5)),0,GETPIVOTDATA("Sum of Total Cons Outlays (This Qtr)",Pivot_A!$A$1,"State",$D$4,"FY_Q",$D$5))</f>
        <v>0</v>
      </c>
      <c r="I27" s="26"/>
      <c r="J27" s="65">
        <f>IF(ISERROR(GETPIVOTDATA("Sum of Total Cons Outlays (YTD)",Pivot_A!$A$1,"State",$D$4,"FY_Q",$D$5)),0,GETPIVOTDATA("Sum of Total Cons Outlays (YTD)",Pivot_A!$A$1,"State",$D$4,"FY_Q",$D$5))</f>
        <v>0</v>
      </c>
      <c r="K27" s="48"/>
      <c r="O27" s="25"/>
    </row>
    <row r="28" spans="1:15" ht="21" customHeight="1" x14ac:dyDescent="0.3">
      <c r="A28" s="10"/>
      <c r="B28" s="372" t="s">
        <v>23</v>
      </c>
      <c r="C28" s="372"/>
      <c r="D28" s="372"/>
      <c r="E28" s="30"/>
      <c r="F28" s="413">
        <f>IF(ISERROR(GETPIVOTDATA("Sum of Cons Unliquidated Obs (Previous)",Pivot_A!$A$1,"State",$D$4,"FY_Q",$D$5)),0,GETPIVOTDATA("Sum of Cons Unliquidated Obs (Previous)",Pivot_A!$A$1,"State",$D$4,"FY_Q",$D$5))</f>
        <v>0</v>
      </c>
      <c r="G28" s="54"/>
      <c r="H28" s="95">
        <f>IF(ISERROR(GETPIVOTDATA("Sum of Cons Unliquidated Obs (This Qtr)",Pivot_A!$A$1,"State",$D$4,"FY_Q",$D$5)),0,GETPIVOTDATA("Sum of Cons Unliquidated Obs (This Qtr)",Pivot_A!$A$1,"State",$D$4,"FY_Q",$D$5))</f>
        <v>0</v>
      </c>
      <c r="I28" s="26"/>
      <c r="J28" s="65">
        <f>IF(ISERROR(GETPIVOTDATA("Sum of Cons Unliquidated Obs (YTD)",Pivot_A!$A$1,"State",$D$4,"FY_Q",$D$5)),0,GETPIVOTDATA("Sum of Cons Unliquidated Obs (YTD)",Pivot_A!$A$1,"State",$D$4,"FY_Q",$D$5))</f>
        <v>0</v>
      </c>
      <c r="K28" s="48"/>
      <c r="O28" s="25"/>
    </row>
    <row r="29" spans="1:15" ht="21" customHeight="1" x14ac:dyDescent="0.3">
      <c r="A29" s="10"/>
      <c r="B29" s="377" t="s">
        <v>24</v>
      </c>
      <c r="C29" s="377"/>
      <c r="D29" s="377"/>
      <c r="E29" s="30"/>
      <c r="F29" s="413">
        <f>IF(ISERROR(GETPIVOTDATA("Sum of Total Cons Outlays &amp; Obs (Previous)",Pivot_A!$A$1,"State",$D$4,"FY_Q",$D$5)),0,GETPIVOTDATA("Sum of Total Cons Outlays &amp; Obs (Previous)",Pivot_A!$A$1,"State",$D$4,"FY_Q",$D$5))</f>
        <v>0</v>
      </c>
      <c r="G29" s="54"/>
      <c r="H29" s="65">
        <f>IF(ISERROR(GETPIVOTDATA("Sum of Total Cons Outlays &amp; Obs (This Qtr)",Pivot_A!$A$1,"State",$D$4,"FY_Q",$D$5)),0,GETPIVOTDATA("Sum of Total Cons Outlays &amp; Obs (This Qtr)",Pivot_A!$A$1,"State",$D$4,"FY_Q",$D$5))</f>
        <v>0</v>
      </c>
      <c r="I29" s="26"/>
      <c r="J29" s="65">
        <f>IF(ISERROR(GETPIVOTDATA("Sum of Total Cons Outlays &amp; Obs (YTD)",Pivot_A!$A$1,"State",$D$4,"FY_Q",$D$5)),0,GETPIVOTDATA("Sum of Total Cons Outlays &amp; Obs (YTD)",Pivot_A!$A$1,"State",$D$4,"FY_Q",$D$5))</f>
        <v>0</v>
      </c>
      <c r="K29" s="48"/>
      <c r="O29" s="25"/>
    </row>
    <row r="30" spans="1:15" ht="6" customHeight="1" thickBot="1" x14ac:dyDescent="0.35">
      <c r="A30" s="382"/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</row>
    <row r="31" spans="1:15" ht="21" customHeight="1" thickTop="1" thickBot="1" x14ac:dyDescent="0.35">
      <c r="A31" s="374" t="s">
        <v>25</v>
      </c>
      <c r="B31" s="375"/>
      <c r="C31" s="375"/>
      <c r="D31" s="375"/>
      <c r="E31" s="375"/>
      <c r="F31" s="375"/>
      <c r="G31" s="375"/>
      <c r="H31" s="375"/>
      <c r="I31" s="375"/>
      <c r="J31" s="375"/>
      <c r="K31" s="376"/>
      <c r="L31" s="121"/>
      <c r="M31" s="3"/>
      <c r="N31" s="3"/>
      <c r="O31" s="3"/>
    </row>
    <row r="32" spans="1:15" ht="21" customHeight="1" thickTop="1" x14ac:dyDescent="0.3">
      <c r="A32" s="10"/>
      <c r="B32" s="371" t="s">
        <v>26</v>
      </c>
      <c r="C32" s="371"/>
      <c r="D32" s="371"/>
      <c r="E32" s="172"/>
      <c r="F32" s="60">
        <f>IF(ISERROR(GETPIVOTDATA("Sum of LVER BPP (Previous)",Pivot_A!$A$1,"State",$D$4,"FY_Q",$D$5)),0,GETPIVOTDATA("Sum of LVER BPP (Previous)",Pivot_A!$A$1,"State",$D$4,"FY_Q",$D$5))</f>
        <v>0</v>
      </c>
      <c r="G32" s="51"/>
      <c r="H32" s="94">
        <f>IF(ISERROR(GETPIVOTDATA("Sum of LVER BPP (This Qtr)",Pivot_A!$A$1,"State",$D$4,"FY_Q",$D$5)),0,GETPIVOTDATA("Sum of LVER BPP (This Qtr)",Pivot_A!$A$1,"State",$D$4,"FY_Q",$D$5))</f>
        <v>0</v>
      </c>
      <c r="I32" s="58"/>
      <c r="J32" s="57">
        <f>IF(ISERROR(GETPIVOTDATA("Sum of LVER BPP (YTD)",Pivot_A!$A$1,"State",$D$4,"FY_Q",$D$5)),0,GETPIVOTDATA("Sum of LVER BPP (YTD)",Pivot_A!$A$1,"State",$D$4,"FY_Q",$D$5))</f>
        <v>0</v>
      </c>
      <c r="K32" s="27"/>
      <c r="L32" s="121"/>
      <c r="M32" s="3"/>
      <c r="N32" s="3"/>
      <c r="O32" s="3"/>
    </row>
    <row r="33" spans="1:15" ht="21" customHeight="1" x14ac:dyDescent="0.3">
      <c r="A33" s="10"/>
      <c r="B33" s="372" t="s">
        <v>27</v>
      </c>
      <c r="C33" s="372"/>
      <c r="D33" s="372"/>
      <c r="E33" s="172"/>
      <c r="F33" s="415">
        <f>IF(ISERROR(GETPIVOTDATA("Sum of LVER PS (Previous)",Pivot_A!$A$1,"State",$D$4,"FY_Q",$D$5)),0,GETPIVOTDATA("Sum of LVER PS (Previous)",Pivot_A!$A$1,"State",$D$4,"FY_Q",$D$5))</f>
        <v>0</v>
      </c>
      <c r="G33" s="52"/>
      <c r="H33" s="95">
        <f>IF(ISERROR(GETPIVOTDATA("Sum of LVER PS (This Qtr)",Pivot_A!$A$1,"State",$D$4,"FY_Q",$D$5)),0,GETPIVOTDATA("Sum of LVER PS (This Qtr)",Pivot_A!$A$1,"State",$D$4,"FY_Q",$D$5))</f>
        <v>0</v>
      </c>
      <c r="I33" s="26"/>
      <c r="J33" s="65">
        <f>IF(ISERROR(GETPIVOTDATA("Sum of LVER PS (YTD)",Pivot_A!$A$1,"State",$D$4,"FY_Q",$D$5)),0,GETPIVOTDATA("Sum of LVER PS (YTD)",Pivot_A!$A$1,"State",$D$4,"FY_Q",$D$5))</f>
        <v>0</v>
      </c>
      <c r="K33" s="14"/>
      <c r="L33" s="163"/>
      <c r="M33" s="26"/>
      <c r="N33" s="26"/>
      <c r="O33" s="25"/>
    </row>
    <row r="34" spans="1:15" ht="21" customHeight="1" x14ac:dyDescent="0.3">
      <c r="A34" s="10"/>
      <c r="B34" s="372" t="s">
        <v>28</v>
      </c>
      <c r="C34" s="372"/>
      <c r="D34" s="372"/>
      <c r="E34" s="172"/>
      <c r="F34" s="416">
        <f>IF(ISERROR(GETPIVOTDATA("Sum of LVER PB (Previous)",Pivot_A!$A$1,"State",$D$4,"FY_Q",$D$5)),0,GETPIVOTDATA("Sum of LVER PB (Previous)",Pivot_A!$A$1,"State",$D$4,"FY_Q",$D$5))</f>
        <v>0</v>
      </c>
      <c r="G34" s="52"/>
      <c r="H34" s="95">
        <f>IF(ISERROR(GETPIVOTDATA("Sum of LVER PB (This Qtr)",Pivot_A!$A$1,"State",$D$4,"FY_Q",$D$5)),0,GETPIVOTDATA("Sum of LVER PB (This Qtr)",Pivot_A!$A$1,"State",$D$4,"FY_Q",$D$5))</f>
        <v>0</v>
      </c>
      <c r="I34" s="26"/>
      <c r="J34" s="65">
        <f>IF(ISERROR(GETPIVOTDATA("Sum of LVER PB (YTD)",Pivot_A!$A$1,"State",$D$4,"FY_Q",$D$5)),0,GETPIVOTDATA("Sum of LVER PB (YTD)",Pivot_A!$A$1,"State",$D$4,"FY_Q",$D$5))</f>
        <v>0</v>
      </c>
      <c r="K34" s="14"/>
      <c r="L34" s="163"/>
      <c r="M34" s="26"/>
      <c r="N34" s="26"/>
      <c r="O34" s="25"/>
    </row>
    <row r="35" spans="1:15" ht="21" customHeight="1" x14ac:dyDescent="0.3">
      <c r="A35" s="10"/>
      <c r="B35" s="372" t="s">
        <v>29</v>
      </c>
      <c r="C35" s="372"/>
      <c r="D35" s="372"/>
      <c r="E35" s="32"/>
      <c r="F35" s="416">
        <f>IF(ISERROR(GETPIVOTDATA("Sum of Total LVER Outlays (Previous)",Pivot_A!$A$1,"State",$D$4,"FY_Q",$D$5)),0,GETPIVOTDATA("Sum of Total LVER Outlays (Previous)",Pivot_A!$A$1,"State",$D$4,"FY_Q",$D$5))</f>
        <v>0</v>
      </c>
      <c r="G35" s="53"/>
      <c r="H35" s="95">
        <f>IF(ISERROR(GETPIVOTDATA("Sum of Total LVER Outlays (This Qtr)",Pivot_A!$A$1,"State",$D$4,"FY_Q",$D$5)),0,GETPIVOTDATA("Sum of Total LVER Outlays (This Qtr)",Pivot_A!$A$1,"State",$D$4,"FY_Q",$D$5))</f>
        <v>0</v>
      </c>
      <c r="I35" s="26"/>
      <c r="J35" s="65">
        <f>IF(ISERROR(GETPIVOTDATA("Sum of Total LVER Outlays (YTD)",Pivot_A!$A$1,"State",$D$4,"FY_Q",$D$5)),0,GETPIVOTDATA("Sum of Total LVER Outlays (YTD)",Pivot_A!$A$1,"State",$D$4,"FY_Q",$D$5))</f>
        <v>0</v>
      </c>
      <c r="K35" s="27"/>
      <c r="L35" s="163"/>
      <c r="M35" s="26"/>
      <c r="N35" s="26"/>
      <c r="O35" s="28"/>
    </row>
    <row r="36" spans="1:15" ht="21" customHeight="1" x14ac:dyDescent="0.3">
      <c r="A36" s="10"/>
      <c r="B36" s="372" t="s">
        <v>30</v>
      </c>
      <c r="C36" s="372"/>
      <c r="D36" s="372"/>
      <c r="E36" s="30"/>
      <c r="F36" s="417">
        <f>IF(ISERROR(GETPIVOTDATA("Sum of LVER Unliquidated Obs (Previous)",Pivot_A!$A$1,"State",$D$4,"FY_Q",$D$5)),0,GETPIVOTDATA("Sum of LVER Unliquidated Obs (Previous)",Pivot_A!$A$1,"State",$D$4,"FY_Q",$D$5))</f>
        <v>0</v>
      </c>
      <c r="G36" s="54"/>
      <c r="H36" s="95">
        <f>IF(ISERROR(GETPIVOTDATA("Sum of LVER Unliquidated Obs (This Qtr)",Pivot_A!$A$1,"State",$D$4,"FY_Q",$D$5)),0,GETPIVOTDATA("Sum of LVER Unliquidated Obs (This Qtr)",Pivot_A!$A$1,"State",$D$4,"FY_Q",$D$5))</f>
        <v>0</v>
      </c>
      <c r="I36" s="26"/>
      <c r="J36" s="65">
        <f>IF(ISERROR(GETPIVOTDATA("Sum of LVER Unliquidated Obs (YTD)",Pivot_A!$A$1,"State",$D$4,"FY_Q",$D$5)),0,GETPIVOTDATA("Sum of LVER Unliquidated Obs (YTD)",Pivot_A!$A$1,"State",$D$4,"FY_Q",$D$5))</f>
        <v>0</v>
      </c>
      <c r="K36" s="14"/>
      <c r="L36" s="123"/>
      <c r="M36" s="25"/>
      <c r="N36" s="25"/>
      <c r="O36" s="25"/>
    </row>
    <row r="37" spans="1:15" ht="21" customHeight="1" x14ac:dyDescent="0.3">
      <c r="A37" s="10"/>
      <c r="B37" s="377" t="s">
        <v>31</v>
      </c>
      <c r="C37" s="377"/>
      <c r="D37" s="377"/>
      <c r="E37" s="30"/>
      <c r="F37" s="413">
        <f>IF(ISERROR(GETPIVOTDATA("Sum of Total LVER Outlays &amp; Obs (Previous)",Pivot_A!$A$1,"State",$D$4,"FY_Q",$D$5)),0,GETPIVOTDATA("Sum of Total LVER Outlays &amp; Obs (Previous)",Pivot_A!$A$1,"State",$D$4,"FY_Q",$D$5))</f>
        <v>0</v>
      </c>
      <c r="G37" s="54"/>
      <c r="H37" s="65">
        <f>IF(ISERROR(GETPIVOTDATA("Sum of Total LVER Outlays &amp; Obs (This Qtr)",Pivot_A!$A$1,"State",$D$4,"FY_Q",$D$5)),0,GETPIVOTDATA("Sum of Total LVER Outlays &amp; Obs (This Qtr)",Pivot_A!$A$1,"State",$D$4,"FY_Q",$D$5))</f>
        <v>0</v>
      </c>
      <c r="I37" s="26"/>
      <c r="J37" s="65">
        <f>IF(ISERROR(GETPIVOTDATA("Sum of Total LVER Outlays &amp; Obs (YTD)",Pivot_A!$A$1,"State",$D$4,"FY_Q",$D$5)),0,GETPIVOTDATA("Sum of Total LVER Outlays &amp; Obs (YTD)",Pivot_A!$A$1,"State",$D$4,"FY_Q",$D$5))</f>
        <v>0</v>
      </c>
      <c r="K37" s="14"/>
      <c r="L37" s="123"/>
      <c r="M37" s="25"/>
      <c r="N37" s="25"/>
      <c r="O37" s="25"/>
    </row>
    <row r="38" spans="1:15" ht="6.75" customHeight="1" thickBot="1" x14ac:dyDescent="0.35">
      <c r="A38" s="382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</row>
    <row r="39" spans="1:15" ht="21" customHeight="1" thickTop="1" thickBot="1" x14ac:dyDescent="0.35">
      <c r="A39" s="374" t="s">
        <v>32</v>
      </c>
      <c r="B39" s="375"/>
      <c r="C39" s="375"/>
      <c r="D39" s="375"/>
      <c r="E39" s="375"/>
      <c r="F39" s="375"/>
      <c r="G39" s="375"/>
      <c r="H39" s="375"/>
      <c r="I39" s="375"/>
      <c r="J39" s="375"/>
      <c r="K39" s="376"/>
      <c r="L39" s="123"/>
      <c r="M39" s="25"/>
      <c r="N39" s="25"/>
      <c r="O39" s="25"/>
    </row>
    <row r="40" spans="1:15" ht="21" customHeight="1" thickTop="1" x14ac:dyDescent="0.3">
      <c r="A40" s="61"/>
      <c r="B40" s="64" t="s">
        <v>33</v>
      </c>
      <c r="C40" s="62"/>
      <c r="D40" s="62"/>
      <c r="E40" s="62"/>
      <c r="F40" s="418">
        <f>IF(ISERROR(GETPIVOTDATA("Sum of Total Incentive Outlays (Previous)",Pivot_A!$A$1,"State",$D$4,"FY_Q",$D$5)),0,GETPIVOTDATA("Sum of Total Incentive Outlays (Previous)",Pivot_A!$A$1,"State",$D$4,"FY_Q",$D$5))</f>
        <v>0</v>
      </c>
      <c r="G40" s="62"/>
      <c r="H40" s="95">
        <f>IF(ISERROR(GETPIVOTDATA("Sum of Total Incentive Outlays (This Qtr)",Pivot_A!$A$1,"State",$D$4,"FY_Q",$D$5)),0,GETPIVOTDATA("Sum of Total Incentive Outlays (This Qtr)",Pivot_A!$A$1,"State",$D$4,"FY_Q",$D$5))</f>
        <v>0</v>
      </c>
      <c r="I40" s="26"/>
      <c r="J40" s="65">
        <f>IF(ISERROR(GETPIVOTDATA("Sum of Total Incentive Outlays (YTD)",Pivot_A!$A$1,"State",$D$4,"FY_Q",$D$5)),0,GETPIVOTDATA("Sum of Total Incentive Outlays (YTD)",Pivot_A!$A$1,"State",$D$4,"FY_Q",$D$5))</f>
        <v>0</v>
      </c>
      <c r="K40" s="63"/>
      <c r="L40" s="123"/>
      <c r="M40" s="25"/>
      <c r="N40" s="25"/>
      <c r="O40" s="25"/>
    </row>
    <row r="41" spans="1:15" ht="21" customHeight="1" x14ac:dyDescent="0.3">
      <c r="A41" s="61"/>
      <c r="B41" s="64" t="s">
        <v>34</v>
      </c>
      <c r="C41" s="62"/>
      <c r="D41" s="62"/>
      <c r="E41" s="62"/>
      <c r="F41" s="418">
        <f>IF(ISERROR(GETPIVOTDATA("Sum of Incentive Unliquidated Obs (Previous)",Pivot_A!$A$1,"State",$D$4,"FY_Q",$D$5)),0,GETPIVOTDATA("Sum of Incentive Unliquidated Obs (Previous)",Pivot_A!$A$1,"State",$D$4,"FY_Q",$D$5))</f>
        <v>0</v>
      </c>
      <c r="G41" s="62"/>
      <c r="H41" s="95">
        <f>IF(ISERROR(GETPIVOTDATA("Sum of Incentive Unliquidated Obs (This Qtr)",Pivot_A!$A$1,"State",$D$4,"FY_Q",$D$5)),0,GETPIVOTDATA("Sum of Incentive Unliquidated Obs (This Qtr)",Pivot_A!$A$1,"State",$D$4,"FY_Q",$D$5))</f>
        <v>0</v>
      </c>
      <c r="I41" s="26"/>
      <c r="J41" s="65">
        <f>IF(ISERROR(GETPIVOTDATA("Sum of Incentive Unliquidated Obs (YTD)",Pivot_A!$A$1,"State",$D$4,"FY_Q",$D$5)),0,(GETPIVOTDATA("Sum of Incentive Unliquidated Obs (YTD)",Pivot_A!$A$1,"State",$D$4,"FY_Q",$D$5)))</f>
        <v>0</v>
      </c>
      <c r="K41" s="63"/>
      <c r="L41" s="123"/>
      <c r="M41" s="25"/>
      <c r="N41" s="25"/>
      <c r="O41" s="25"/>
    </row>
    <row r="42" spans="1:15" ht="18" customHeight="1" x14ac:dyDescent="0.3">
      <c r="A42" s="10"/>
      <c r="B42" s="377" t="s">
        <v>35</v>
      </c>
      <c r="C42" s="377"/>
      <c r="D42" s="377"/>
      <c r="E42" s="29"/>
      <c r="F42" s="418">
        <f>IF(ISERROR(GETPIVOTDATA("Sum of Total Incentive Outlays &amp; Obs (Previous)",Pivot_A!$A$1,"State",$D$4,"FY_Q",$D$5)),0,GETPIVOTDATA("Sum of Total Incentive Outlays &amp; Obs (Previous)",Pivot_A!$A$1,"State",$D$4,"FY_Q",$D$5))</f>
        <v>0</v>
      </c>
      <c r="G42" s="54"/>
      <c r="H42" s="65">
        <f>IF(ISERROR(GETPIVOTDATA("Sum of Total Incentive Outlays &amp; Obs (This Qtr)",Pivot_A!$A$1,"State",$D$4,"FY_Q",$D$5)),0,GETPIVOTDATA("Sum of Total Incentive Outlays &amp; Obs (This Qtr)",Pivot_A!$A$1,"State",$D$4,"FY_Q",$D$5))</f>
        <v>0</v>
      </c>
      <c r="I42" s="26"/>
      <c r="J42" s="65">
        <f>IF(ISERROR(GETPIVOTDATA("Sum of Total Incentive Outlays &amp; Obs (YTD)",Pivot_A!$A$1,"State",$D$4,"FY_Q",$D$5)),0,GETPIVOTDATA("Sum of Total Incentive Outlays &amp; Obs (YTD)",Pivot_A!$A$1,"State",$D$4,"FY_Q",$D$5))</f>
        <v>0</v>
      </c>
      <c r="K42" s="14"/>
      <c r="L42" s="123"/>
      <c r="M42" s="25"/>
      <c r="N42" s="25"/>
      <c r="O42" s="25"/>
    </row>
    <row r="43" spans="1:15" ht="6" customHeight="1" thickBot="1" x14ac:dyDescent="0.35">
      <c r="A43" s="10"/>
      <c r="B43" s="25"/>
      <c r="C43" s="25"/>
      <c r="D43" s="30"/>
      <c r="E43" s="30"/>
      <c r="F43" s="31"/>
      <c r="G43" s="31"/>
      <c r="H43" s="33"/>
      <c r="I43" s="33"/>
      <c r="J43" s="33"/>
      <c r="K43" s="34"/>
      <c r="L43" s="123"/>
      <c r="M43" s="25"/>
      <c r="N43" s="25"/>
      <c r="O43" s="25"/>
    </row>
    <row r="44" spans="1:15" ht="15" customHeight="1" thickTop="1" thickBot="1" x14ac:dyDescent="0.35">
      <c r="A44" s="368"/>
      <c r="B44" s="369"/>
      <c r="C44" s="369"/>
      <c r="D44" s="407" t="s">
        <v>496</v>
      </c>
      <c r="E44" s="369"/>
      <c r="F44" s="369"/>
      <c r="G44" s="369"/>
      <c r="H44" s="369"/>
      <c r="I44" s="369"/>
      <c r="J44" s="369"/>
      <c r="K44" s="370"/>
      <c r="L44" s="123"/>
      <c r="M44" s="25"/>
      <c r="N44" s="25"/>
      <c r="O44" s="25"/>
    </row>
    <row r="45" spans="1:15" ht="21" customHeight="1" thickTop="1" x14ac:dyDescent="0.3">
      <c r="A45" s="10"/>
      <c r="B45" s="73"/>
      <c r="C45" s="73"/>
      <c r="D45" s="373"/>
      <c r="E45" s="373"/>
      <c r="F45" s="373"/>
      <c r="G45" s="373"/>
      <c r="H45" s="199" t="s">
        <v>36</v>
      </c>
      <c r="I45" s="35"/>
      <c r="J45" s="66">
        <f>IF(ISERROR(ROUND(D9-J21,0)),0,ROUND(D9-J21,0))</f>
        <v>0</v>
      </c>
      <c r="K45" s="14"/>
      <c r="L45" s="164"/>
      <c r="M45" s="36"/>
      <c r="N45" s="37"/>
      <c r="O45" s="25"/>
    </row>
    <row r="46" spans="1:15" ht="21" customHeight="1" x14ac:dyDescent="0.3">
      <c r="A46" s="10"/>
      <c r="B46" s="373"/>
      <c r="C46" s="373"/>
      <c r="D46" s="373"/>
      <c r="E46" s="373"/>
      <c r="F46" s="373"/>
      <c r="G46" s="373"/>
      <c r="H46" s="199" t="s">
        <v>37</v>
      </c>
      <c r="I46" s="35"/>
      <c r="J46" s="66">
        <f>IF(ISERROR(ROUND(D10-J29,0)),0,ROUND(D10-J29,0))</f>
        <v>0</v>
      </c>
      <c r="K46" s="14"/>
      <c r="L46" s="164"/>
      <c r="M46" s="36"/>
      <c r="N46" s="37"/>
      <c r="O46" s="25"/>
    </row>
    <row r="47" spans="1:15" ht="21" customHeight="1" x14ac:dyDescent="0.3">
      <c r="A47" s="10"/>
      <c r="B47" s="373"/>
      <c r="C47" s="373"/>
      <c r="D47" s="373"/>
      <c r="E47" s="373"/>
      <c r="F47" s="373"/>
      <c r="G47" s="373"/>
      <c r="H47" s="199" t="s">
        <v>38</v>
      </c>
      <c r="I47" s="35"/>
      <c r="J47" s="66">
        <f>IF(ISERROR(ROUND(J9-J37,0)),0,ROUND(J9-J37,0))</f>
        <v>0</v>
      </c>
      <c r="K47" s="14"/>
      <c r="L47" s="164"/>
      <c r="M47" s="36"/>
      <c r="N47" s="37"/>
      <c r="O47" s="25"/>
    </row>
    <row r="48" spans="1:15" ht="21" customHeight="1" x14ac:dyDescent="0.3">
      <c r="A48" s="10"/>
      <c r="B48" s="73"/>
      <c r="C48" s="373"/>
      <c r="D48" s="373"/>
      <c r="E48" s="373"/>
      <c r="F48" s="373"/>
      <c r="G48" s="373"/>
      <c r="H48" s="199" t="s">
        <v>39</v>
      </c>
      <c r="I48" s="38"/>
      <c r="J48" s="66">
        <f>IF(ISERROR(ROUND(J10-J42,0)),0,ROUND(J10-J42,0))</f>
        <v>0</v>
      </c>
      <c r="K48" s="14"/>
      <c r="L48" s="165"/>
      <c r="M48" s="36"/>
      <c r="N48" s="37"/>
      <c r="O48" s="25"/>
    </row>
    <row r="49" spans="1:15" ht="21" customHeight="1" x14ac:dyDescent="0.3">
      <c r="A49" s="10"/>
      <c r="B49" s="73"/>
      <c r="C49" s="173"/>
      <c r="D49" s="173"/>
      <c r="E49" s="173"/>
      <c r="F49" s="173"/>
      <c r="G49" s="173"/>
      <c r="H49" s="173" t="s">
        <v>40</v>
      </c>
      <c r="I49" s="38"/>
      <c r="J49" s="67">
        <f>ROUND((SUM(J45:J48)),0)</f>
        <v>0</v>
      </c>
      <c r="K49" s="14"/>
      <c r="L49" s="165"/>
      <c r="M49" s="36"/>
      <c r="N49" s="37"/>
      <c r="O49" s="25"/>
    </row>
    <row r="50" spans="1:15" ht="9" customHeight="1" thickBot="1" x14ac:dyDescent="0.35">
      <c r="A50" s="39"/>
      <c r="B50" s="40"/>
      <c r="C50" s="40"/>
      <c r="D50" s="41"/>
      <c r="E50" s="41"/>
      <c r="F50" s="41"/>
      <c r="G50" s="41"/>
      <c r="H50" s="41"/>
      <c r="I50" s="42"/>
      <c r="J50" s="43"/>
      <c r="K50" s="44"/>
      <c r="L50" s="165"/>
      <c r="M50" s="36"/>
      <c r="N50" s="37"/>
      <c r="O50" s="25"/>
    </row>
    <row r="51" spans="1:15" ht="6" customHeight="1" thickTop="1" x14ac:dyDescent="0.3">
      <c r="A51" s="45"/>
      <c r="B51" s="45"/>
      <c r="C51" s="45"/>
      <c r="D51" s="45"/>
      <c r="E51" s="45"/>
      <c r="F51" s="45"/>
      <c r="G51" s="45"/>
      <c r="H51" s="45"/>
      <c r="I51" s="46"/>
      <c r="J51" s="386"/>
      <c r="K51" s="386"/>
      <c r="L51" s="123"/>
      <c r="O51" s="25"/>
    </row>
    <row r="52" spans="1:15" ht="11.25" customHeight="1" x14ac:dyDescent="0.3">
      <c r="J52" s="385"/>
      <c r="K52" s="385"/>
    </row>
    <row r="53" spans="1:15" ht="18.75" customHeight="1" x14ac:dyDescent="0.3">
      <c r="I53" s="47"/>
      <c r="J53" s="47"/>
    </row>
  </sheetData>
  <sheetProtection algorithmName="SHA-512" hashValue="EbEFXAdRN/MxWk0foSkVkiMBtZXXI7ddks2J4byxoSJgEKzmMDbSqHBwtcddamqcuTe0UpOK4mz4EIBeVfEctA==" saltValue="vyf4FObI3BkfNTpDtSaH+g==" spinCount="100000" sheet="1" selectLockedCells="1"/>
  <dataValidations count="1">
    <dataValidation showErrorMessage="1" sqref="D4"/>
  </dataValidations>
  <printOptions horizontalCentered="1" verticalCentered="1"/>
  <pageMargins left="0.25" right="0.25" top="0.75" bottom="0.75" header="0.3" footer="0.3"/>
  <pageSetup scale="71" orientation="portrait" r:id="rId1"/>
  <headerFooter>
    <oddFooter>&amp;L&amp;A&amp;C&amp;F&amp;R&amp;D</oddFooter>
  </headerFooter>
  <ignoredErrors>
    <ignoredError sqref="M6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>
          <x14:formula1>
            <xm:f>Lists!$M$2:$M$5</xm:f>
          </x14:formula1>
          <xm:sqref>J5</xm:sqref>
        </x14:dataValidation>
        <x14:dataValidation type="list" showErrorMessage="1">
          <x14:formula1>
            <xm:f>Lists!$L$2:$L$13</xm:f>
          </x14:formula1>
          <xm:sqref>D5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CA14"/>
  <sheetViews>
    <sheetView workbookViewId="0">
      <pane ySplit="1" topLeftCell="A2" activePane="bottomLeft" state="frozen"/>
      <selection activeCell="G1" sqref="G1"/>
      <selection pane="bottomLeft" activeCell="E14" sqref="E14"/>
    </sheetView>
  </sheetViews>
  <sheetFormatPr defaultRowHeight="14.4" x14ac:dyDescent="0.3"/>
  <cols>
    <col min="1" max="1" width="7.77734375" style="89" customWidth="1"/>
    <col min="2" max="2" width="13.77734375" style="79" customWidth="1"/>
    <col min="3" max="3" width="20" style="89" customWidth="1"/>
    <col min="4" max="4" width="11.77734375" style="79" customWidth="1"/>
    <col min="5" max="5" width="23" customWidth="1"/>
    <col min="6" max="6" width="13.77734375" customWidth="1"/>
    <col min="7" max="7" width="12.5546875" customWidth="1"/>
    <col min="8" max="8" width="11" customWidth="1"/>
    <col min="9" max="9" width="11.44140625" customWidth="1"/>
    <col min="10" max="10" width="12.5546875" customWidth="1"/>
    <col min="11" max="11" width="12.21875" style="83" customWidth="1"/>
    <col min="12" max="13" width="13.44140625" style="83" customWidth="1"/>
    <col min="14" max="28" width="13.44140625" style="86" customWidth="1"/>
    <col min="29" max="31" width="13.44140625" style="83" customWidth="1"/>
    <col min="32" max="46" width="13.44140625" style="86" customWidth="1"/>
    <col min="47" max="49" width="13.44140625" style="83" customWidth="1"/>
    <col min="50" max="78" width="13.44140625" style="86" customWidth="1"/>
    <col min="79" max="79" width="13.44140625" customWidth="1"/>
  </cols>
  <sheetData>
    <row r="1" spans="1:79" s="80" customFormat="1" ht="43.8" thickBot="1" x14ac:dyDescent="0.35">
      <c r="A1" s="90" t="s">
        <v>44</v>
      </c>
      <c r="B1" s="162" t="s">
        <v>408</v>
      </c>
      <c r="C1" s="88" t="s">
        <v>47</v>
      </c>
      <c r="D1" s="87" t="s">
        <v>49</v>
      </c>
      <c r="E1" s="81" t="s">
        <v>51</v>
      </c>
      <c r="F1" s="97" t="s">
        <v>53</v>
      </c>
      <c r="G1" s="98" t="s">
        <v>55</v>
      </c>
      <c r="H1" s="99" t="s">
        <v>57</v>
      </c>
      <c r="I1" s="98" t="s">
        <v>59</v>
      </c>
      <c r="J1" s="100" t="s">
        <v>61</v>
      </c>
      <c r="K1" s="101" t="s">
        <v>63</v>
      </c>
      <c r="L1" s="102" t="s">
        <v>65</v>
      </c>
      <c r="M1" s="103" t="s">
        <v>67</v>
      </c>
      <c r="N1" s="104" t="s">
        <v>69</v>
      </c>
      <c r="O1" s="105" t="s">
        <v>71</v>
      </c>
      <c r="P1" s="104" t="s">
        <v>73</v>
      </c>
      <c r="Q1" s="105" t="s">
        <v>75</v>
      </c>
      <c r="R1" s="104" t="s">
        <v>77</v>
      </c>
      <c r="S1" s="105" t="s">
        <v>79</v>
      </c>
      <c r="T1" s="104" t="s">
        <v>81</v>
      </c>
      <c r="U1" s="105" t="s">
        <v>83</v>
      </c>
      <c r="V1" s="104" t="s">
        <v>85</v>
      </c>
      <c r="W1" s="105" t="s">
        <v>87</v>
      </c>
      <c r="X1" s="104" t="s">
        <v>89</v>
      </c>
      <c r="Y1" s="105" t="s">
        <v>91</v>
      </c>
      <c r="Z1" s="104" t="s">
        <v>93</v>
      </c>
      <c r="AA1" s="105" t="s">
        <v>95</v>
      </c>
      <c r="AB1" s="106" t="s">
        <v>97</v>
      </c>
      <c r="AC1" s="101" t="s">
        <v>99</v>
      </c>
      <c r="AD1" s="102" t="s">
        <v>101</v>
      </c>
      <c r="AE1" s="103" t="s">
        <v>103</v>
      </c>
      <c r="AF1" s="104" t="s">
        <v>105</v>
      </c>
      <c r="AG1" s="105" t="s">
        <v>107</v>
      </c>
      <c r="AH1" s="104" t="s">
        <v>109</v>
      </c>
      <c r="AI1" s="105" t="s">
        <v>111</v>
      </c>
      <c r="AJ1" s="104" t="s">
        <v>113</v>
      </c>
      <c r="AK1" s="105" t="s">
        <v>115</v>
      </c>
      <c r="AL1" s="104" t="s">
        <v>117</v>
      </c>
      <c r="AM1" s="105" t="s">
        <v>119</v>
      </c>
      <c r="AN1" s="104" t="s">
        <v>121</v>
      </c>
      <c r="AO1" s="105" t="s">
        <v>123</v>
      </c>
      <c r="AP1" s="104" t="s">
        <v>125</v>
      </c>
      <c r="AQ1" s="105" t="s">
        <v>127</v>
      </c>
      <c r="AR1" s="104" t="s">
        <v>129</v>
      </c>
      <c r="AS1" s="105" t="s">
        <v>131</v>
      </c>
      <c r="AT1" s="104" t="s">
        <v>133</v>
      </c>
      <c r="AU1" s="107" t="s">
        <v>135</v>
      </c>
      <c r="AV1" s="108" t="s">
        <v>137</v>
      </c>
      <c r="AW1" s="109" t="s">
        <v>139</v>
      </c>
      <c r="AX1" s="110" t="s">
        <v>141</v>
      </c>
      <c r="AY1" s="111" t="s">
        <v>143</v>
      </c>
      <c r="AZ1" s="110" t="s">
        <v>145</v>
      </c>
      <c r="BA1" s="111" t="s">
        <v>147</v>
      </c>
      <c r="BB1" s="110" t="s">
        <v>149</v>
      </c>
      <c r="BC1" s="111" t="s">
        <v>151</v>
      </c>
      <c r="BD1" s="110" t="s">
        <v>153</v>
      </c>
      <c r="BE1" s="111" t="s">
        <v>155</v>
      </c>
      <c r="BF1" s="110" t="s">
        <v>157</v>
      </c>
      <c r="BG1" s="111" t="s">
        <v>159</v>
      </c>
      <c r="BH1" s="110" t="s">
        <v>161</v>
      </c>
      <c r="BI1" s="111" t="s">
        <v>163</v>
      </c>
      <c r="BJ1" s="110" t="s">
        <v>165</v>
      </c>
      <c r="BK1" s="111" t="s">
        <v>167</v>
      </c>
      <c r="BL1" s="112" t="s">
        <v>169</v>
      </c>
      <c r="BM1" s="85" t="s">
        <v>171</v>
      </c>
      <c r="BN1" s="84" t="s">
        <v>173</v>
      </c>
      <c r="BO1" s="85" t="s">
        <v>175</v>
      </c>
      <c r="BP1" s="84" t="s">
        <v>177</v>
      </c>
      <c r="BQ1" s="85" t="s">
        <v>179</v>
      </c>
      <c r="BR1" s="84" t="s">
        <v>181</v>
      </c>
      <c r="BS1" s="85" t="s">
        <v>183</v>
      </c>
      <c r="BT1" s="84" t="s">
        <v>185</v>
      </c>
      <c r="BU1" s="85" t="s">
        <v>187</v>
      </c>
      <c r="BV1" s="84" t="s">
        <v>189</v>
      </c>
      <c r="BW1" s="85" t="s">
        <v>191</v>
      </c>
      <c r="BX1" s="84" t="s">
        <v>193</v>
      </c>
      <c r="BY1" s="85" t="s">
        <v>195</v>
      </c>
      <c r="BZ1" s="84" t="s">
        <v>197</v>
      </c>
      <c r="CA1" s="82" t="s">
        <v>395</v>
      </c>
    </row>
    <row r="2" spans="1:79" x14ac:dyDescent="0.3">
      <c r="A2" cm="1">
        <f t="array" ref="A2:CA13">TRANSPOSE('402A Input'!D6:O84)</f>
        <v>0</v>
      </c>
      <c r="B2" s="79" t="str">
        <v/>
      </c>
      <c r="C2">
        <v>0</v>
      </c>
      <c r="D2" s="79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 t="str">
        <v>SD43830</v>
      </c>
    </row>
    <row r="3" spans="1:79" x14ac:dyDescent="0.3">
      <c r="A3">
        <v>0</v>
      </c>
      <c r="B3" s="79" t="str">
        <v/>
      </c>
      <c r="C3">
        <v>0</v>
      </c>
      <c r="D3" s="79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 t="str">
        <v>SD43921</v>
      </c>
    </row>
    <row r="4" spans="1:79" x14ac:dyDescent="0.3">
      <c r="A4">
        <v>0</v>
      </c>
      <c r="B4" s="79" t="str">
        <v/>
      </c>
      <c r="C4">
        <v>0</v>
      </c>
      <c r="D4" s="79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 t="str">
        <v>SD44012</v>
      </c>
    </row>
    <row r="5" spans="1:79" x14ac:dyDescent="0.3">
      <c r="A5">
        <v>0</v>
      </c>
      <c r="B5" s="79" t="str">
        <v/>
      </c>
      <c r="C5">
        <v>0</v>
      </c>
      <c r="D5" s="79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</row>
    <row r="6" spans="1:79" x14ac:dyDescent="0.3">
      <c r="A6">
        <v>0</v>
      </c>
      <c r="B6" s="79" t="str">
        <v/>
      </c>
      <c r="C6">
        <v>0</v>
      </c>
      <c r="D6" s="79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</row>
    <row r="7" spans="1:79" x14ac:dyDescent="0.3">
      <c r="A7">
        <v>0</v>
      </c>
      <c r="B7" s="79" t="str">
        <v/>
      </c>
      <c r="C7">
        <v>0</v>
      </c>
      <c r="D7" s="79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</row>
    <row r="8" spans="1:79" x14ac:dyDescent="0.3">
      <c r="A8">
        <v>0</v>
      </c>
      <c r="B8" s="79" t="str">
        <v/>
      </c>
      <c r="C8">
        <v>0</v>
      </c>
      <c r="D8" s="79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</row>
    <row r="9" spans="1:79" x14ac:dyDescent="0.3">
      <c r="A9">
        <v>0</v>
      </c>
      <c r="B9" s="79" t="str">
        <v/>
      </c>
      <c r="C9">
        <v>0</v>
      </c>
      <c r="D9" s="7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</row>
    <row r="10" spans="1:79" x14ac:dyDescent="0.3">
      <c r="A10">
        <v>0</v>
      </c>
      <c r="B10" s="79" t="str">
        <v/>
      </c>
      <c r="C10">
        <v>0</v>
      </c>
      <c r="D10" s="79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</row>
    <row r="11" spans="1:79" x14ac:dyDescent="0.3">
      <c r="A11">
        <v>0</v>
      </c>
      <c r="B11" s="79" t="str">
        <v/>
      </c>
      <c r="C11">
        <v>0</v>
      </c>
      <c r="D11" s="79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</row>
    <row r="12" spans="1:79" x14ac:dyDescent="0.3">
      <c r="A12">
        <v>0</v>
      </c>
      <c r="B12" s="79" t="str">
        <v/>
      </c>
      <c r="C12">
        <v>0</v>
      </c>
      <c r="D12" s="79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</row>
    <row r="13" spans="1:79" x14ac:dyDescent="0.3">
      <c r="A13">
        <v>0</v>
      </c>
      <c r="B13" s="79" t="str">
        <v/>
      </c>
      <c r="C13">
        <v>0</v>
      </c>
      <c r="D13" s="79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 t="str">
        <v>VETS-402A</v>
      </c>
    </row>
    <row r="14" spans="1:79" x14ac:dyDescent="0.3">
      <c r="A14"/>
      <c r="C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</row>
  </sheetData>
  <autoFilter ref="A1:CA1">
    <sortState ref="A2:CA4">
      <sortCondition ref="B1:B500"/>
    </sortState>
  </autoFilter>
  <phoneticPr fontId="1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X25"/>
  <sheetViews>
    <sheetView workbookViewId="0">
      <selection activeCell="A8" sqref="A8"/>
    </sheetView>
  </sheetViews>
  <sheetFormatPr defaultRowHeight="14.4" x14ac:dyDescent="0.3"/>
  <cols>
    <col min="1" max="1" width="12.5546875" customWidth="1"/>
    <col min="2" max="3" width="19.5546875" customWidth="1"/>
    <col min="4" max="4" width="22.77734375" customWidth="1"/>
    <col min="5" max="5" width="29" customWidth="1"/>
    <col min="6" max="6" width="22.109375" customWidth="1"/>
    <col min="7" max="7" width="31.77734375" customWidth="1"/>
    <col min="8" max="8" width="26.33203125" customWidth="1"/>
    <col min="9" max="9" width="25.5546875" customWidth="1"/>
    <col min="10" max="10" width="24.6640625" customWidth="1"/>
    <col min="11" max="11" width="21.44140625" customWidth="1"/>
    <col min="12" max="12" width="24.21875" customWidth="1"/>
    <col min="13" max="13" width="23.44140625" customWidth="1"/>
    <col min="14" max="14" width="20.109375" customWidth="1"/>
    <col min="15" max="15" width="24.33203125" customWidth="1"/>
    <col min="16" max="16" width="23.5546875" customWidth="1"/>
    <col min="17" max="17" width="20.21875" customWidth="1"/>
    <col min="18" max="18" width="33.33203125" customWidth="1"/>
    <col min="19" max="19" width="32.5546875" customWidth="1"/>
    <col min="20" max="20" width="29.21875" customWidth="1"/>
    <col min="21" max="21" width="37" customWidth="1"/>
    <col min="22" max="22" width="36.21875" customWidth="1"/>
    <col min="23" max="23" width="32.88671875" customWidth="1"/>
    <col min="24" max="24" width="39.109375" customWidth="1"/>
    <col min="25" max="25" width="38.33203125" customWidth="1"/>
    <col min="26" max="26" width="35" customWidth="1"/>
    <col min="27" max="27" width="35.44140625" customWidth="1"/>
    <col min="28" max="28" width="23.88671875" customWidth="1"/>
    <col min="29" max="29" width="39.21875" customWidth="1"/>
    <col min="30" max="30" width="35.5546875" customWidth="1"/>
    <col min="31" max="31" width="24.6640625" customWidth="1"/>
    <col min="32" max="32" width="20.5546875" customWidth="1"/>
    <col min="33" max="33" width="23.44140625" customWidth="1"/>
    <col min="34" max="34" width="22.6640625" customWidth="1"/>
    <col min="35" max="35" width="19.33203125" customWidth="1"/>
    <col min="36" max="36" width="24" customWidth="1"/>
    <col min="37" max="37" width="31.88671875" customWidth="1"/>
    <col min="38" max="38" width="23.5546875" customWidth="1"/>
    <col min="39" max="39" width="22.77734375" customWidth="1"/>
    <col min="40" max="40" width="42.109375" customWidth="1"/>
    <col min="41" max="41" width="19.44140625" customWidth="1"/>
    <col min="42" max="42" width="32.5546875" customWidth="1"/>
    <col min="43" max="43" width="31.77734375" customWidth="1"/>
    <col min="44" max="44" width="28.44140625" customWidth="1"/>
    <col min="45" max="45" width="36.21875" customWidth="1"/>
    <col min="46" max="46" width="38.33203125" customWidth="1"/>
    <col min="47" max="47" width="32.109375" customWidth="1"/>
    <col min="48" max="48" width="41.21875" customWidth="1"/>
    <col min="49" max="49" width="37.44140625" customWidth="1"/>
    <col min="50" max="50" width="34.21875" customWidth="1"/>
    <col min="51" max="51" width="24.77734375" customWidth="1"/>
    <col min="52" max="52" width="20.6640625" customWidth="1"/>
    <col min="53" max="53" width="23.5546875" customWidth="1"/>
    <col min="54" max="54" width="22.77734375" customWidth="1"/>
    <col min="55" max="55" width="19.44140625" customWidth="1"/>
    <col min="56" max="56" width="23.6640625" customWidth="1"/>
    <col min="57" max="57" width="22.88671875" customWidth="1"/>
    <col min="58" max="58" width="19.5546875" customWidth="1"/>
    <col min="59" max="59" width="32.6640625" customWidth="1"/>
    <col min="60" max="60" width="28.5546875" customWidth="1"/>
    <col min="61" max="61" width="36.33203125" customWidth="1"/>
    <col min="62" max="62" width="35.5546875" customWidth="1"/>
    <col min="63" max="63" width="32.21875" customWidth="1"/>
    <col min="64" max="64" width="38.44140625" customWidth="1"/>
    <col min="65" max="65" width="37.5546875" customWidth="1"/>
    <col min="66" max="66" width="34.33203125" customWidth="1"/>
    <col min="67" max="67" width="36.33203125" customWidth="1"/>
    <col min="68" max="68" width="32.21875" customWidth="1"/>
    <col min="69" max="69" width="40" customWidth="1"/>
    <col min="70" max="70" width="35.88671875" customWidth="1"/>
    <col min="71" max="71" width="38" customWidth="1"/>
    <col min="72" max="72" width="34" customWidth="1"/>
    <col min="73" max="73" width="33.109375" customWidth="1"/>
    <col min="74" max="74" width="33.21875" customWidth="1"/>
    <col min="75" max="75" width="36.88671875" customWidth="1"/>
    <col min="76" max="76" width="28.44140625" customWidth="1"/>
    <col min="77" max="77" width="29.77734375" bestFit="1" customWidth="1"/>
  </cols>
  <sheetData>
    <row r="1" spans="1:76" x14ac:dyDescent="0.3">
      <c r="A1" s="75" t="s">
        <v>319</v>
      </c>
      <c r="B1" t="s">
        <v>412</v>
      </c>
      <c r="C1" t="s">
        <v>411</v>
      </c>
      <c r="D1" t="s">
        <v>321</v>
      </c>
      <c r="E1" t="s">
        <v>322</v>
      </c>
      <c r="F1" t="s">
        <v>323</v>
      </c>
      <c r="G1" t="s">
        <v>324</v>
      </c>
      <c r="H1" t="s">
        <v>325</v>
      </c>
      <c r="I1" t="s">
        <v>326</v>
      </c>
      <c r="J1" t="s">
        <v>388</v>
      </c>
      <c r="K1" t="s">
        <v>328</v>
      </c>
      <c r="L1" t="s">
        <v>329</v>
      </c>
      <c r="M1" t="s">
        <v>330</v>
      </c>
      <c r="N1" t="s">
        <v>331</v>
      </c>
      <c r="O1" t="s">
        <v>332</v>
      </c>
      <c r="P1" t="s">
        <v>333</v>
      </c>
      <c r="Q1" t="s">
        <v>334</v>
      </c>
      <c r="R1" t="s">
        <v>337</v>
      </c>
      <c r="S1" t="s">
        <v>336</v>
      </c>
      <c r="T1" t="s">
        <v>335</v>
      </c>
      <c r="U1" t="s">
        <v>338</v>
      </c>
      <c r="V1" t="s">
        <v>389</v>
      </c>
      <c r="W1" t="s">
        <v>339</v>
      </c>
      <c r="X1" t="s">
        <v>340</v>
      </c>
      <c r="Y1" t="s">
        <v>341</v>
      </c>
      <c r="Z1" t="s">
        <v>342</v>
      </c>
      <c r="AA1" t="s">
        <v>386</v>
      </c>
      <c r="AB1" t="s">
        <v>390</v>
      </c>
      <c r="AC1" t="s">
        <v>394</v>
      </c>
      <c r="AD1" t="s">
        <v>391</v>
      </c>
      <c r="AE1" t="s">
        <v>343</v>
      </c>
      <c r="AF1" t="s">
        <v>344</v>
      </c>
      <c r="AG1" t="s">
        <v>345</v>
      </c>
      <c r="AH1" t="s">
        <v>346</v>
      </c>
      <c r="AI1" t="s">
        <v>347</v>
      </c>
      <c r="AJ1" t="s">
        <v>387</v>
      </c>
      <c r="AK1" t="s">
        <v>393</v>
      </c>
      <c r="AL1" t="s">
        <v>348</v>
      </c>
      <c r="AM1" t="s">
        <v>349</v>
      </c>
      <c r="AN1" t="s">
        <v>379</v>
      </c>
      <c r="AO1" t="s">
        <v>350</v>
      </c>
      <c r="AP1" t="s">
        <v>351</v>
      </c>
      <c r="AQ1" t="s">
        <v>352</v>
      </c>
      <c r="AR1" t="s">
        <v>353</v>
      </c>
      <c r="AS1" t="s">
        <v>354</v>
      </c>
      <c r="AT1" t="s">
        <v>356</v>
      </c>
      <c r="AU1" t="s">
        <v>355</v>
      </c>
      <c r="AV1" t="s">
        <v>392</v>
      </c>
      <c r="AW1" t="s">
        <v>357</v>
      </c>
      <c r="AX1" t="s">
        <v>358</v>
      </c>
      <c r="AY1" t="s">
        <v>359</v>
      </c>
      <c r="AZ1" t="s">
        <v>360</v>
      </c>
      <c r="BA1" t="s">
        <v>361</v>
      </c>
      <c r="BB1" t="s">
        <v>362</v>
      </c>
      <c r="BC1" t="s">
        <v>363</v>
      </c>
      <c r="BD1" t="s">
        <v>364</v>
      </c>
      <c r="BE1" t="s">
        <v>365</v>
      </c>
      <c r="BF1" t="s">
        <v>366</v>
      </c>
      <c r="BG1" t="s">
        <v>367</v>
      </c>
      <c r="BH1" t="s">
        <v>368</v>
      </c>
      <c r="BI1" t="s">
        <v>369</v>
      </c>
      <c r="BJ1" t="s">
        <v>370</v>
      </c>
      <c r="BK1" t="s">
        <v>371</v>
      </c>
      <c r="BL1" t="s">
        <v>372</v>
      </c>
      <c r="BM1" t="s">
        <v>373</v>
      </c>
      <c r="BN1" t="s">
        <v>374</v>
      </c>
      <c r="BO1" t="s">
        <v>375</v>
      </c>
      <c r="BP1" t="s">
        <v>376</v>
      </c>
      <c r="BQ1" t="s">
        <v>377</v>
      </c>
      <c r="BR1" t="s">
        <v>378</v>
      </c>
      <c r="BS1" t="s">
        <v>380</v>
      </c>
      <c r="BT1" t="s">
        <v>381</v>
      </c>
      <c r="BU1" t="s">
        <v>382</v>
      </c>
      <c r="BV1" t="s">
        <v>383</v>
      </c>
      <c r="BW1" t="s">
        <v>384</v>
      </c>
      <c r="BX1" t="s">
        <v>385</v>
      </c>
    </row>
    <row r="2" spans="1:76" x14ac:dyDescent="0.3">
      <c r="A2" s="76" t="s">
        <v>327</v>
      </c>
      <c r="B2" s="78"/>
      <c r="C2" s="79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</row>
    <row r="3" spans="1:76" x14ac:dyDescent="0.3">
      <c r="A3" s="77" t="s">
        <v>327</v>
      </c>
      <c r="B3" s="78"/>
      <c r="C3" s="79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</row>
    <row r="4" spans="1:76" x14ac:dyDescent="0.3">
      <c r="A4" s="76">
        <v>0</v>
      </c>
      <c r="B4" s="78"/>
      <c r="C4" s="79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</row>
    <row r="5" spans="1:76" x14ac:dyDescent="0.3">
      <c r="A5" s="77"/>
      <c r="B5" s="78">
        <v>0</v>
      </c>
      <c r="C5" s="79">
        <v>0</v>
      </c>
      <c r="D5" s="78">
        <v>0</v>
      </c>
      <c r="E5" s="78">
        <v>0</v>
      </c>
      <c r="F5" s="78">
        <v>0</v>
      </c>
      <c r="G5" s="78">
        <v>0</v>
      </c>
      <c r="H5" s="78">
        <v>0</v>
      </c>
      <c r="I5" s="78">
        <v>0</v>
      </c>
      <c r="J5" s="78">
        <v>0</v>
      </c>
      <c r="K5" s="78">
        <v>0</v>
      </c>
      <c r="L5" s="78">
        <v>0</v>
      </c>
      <c r="M5" s="78">
        <v>0</v>
      </c>
      <c r="N5" s="78">
        <v>0</v>
      </c>
      <c r="O5" s="78">
        <v>0</v>
      </c>
      <c r="P5" s="78">
        <v>0</v>
      </c>
      <c r="Q5" s="78">
        <v>0</v>
      </c>
      <c r="R5" s="78">
        <v>0</v>
      </c>
      <c r="S5" s="78">
        <v>0</v>
      </c>
      <c r="T5" s="78">
        <v>0</v>
      </c>
      <c r="U5" s="78">
        <v>0</v>
      </c>
      <c r="V5" s="78">
        <v>0</v>
      </c>
      <c r="W5" s="78">
        <v>0</v>
      </c>
      <c r="X5" s="78">
        <v>0</v>
      </c>
      <c r="Y5" s="78">
        <v>0</v>
      </c>
      <c r="Z5" s="78">
        <v>0</v>
      </c>
      <c r="AA5" s="78">
        <v>0</v>
      </c>
      <c r="AB5" s="78">
        <v>0</v>
      </c>
      <c r="AC5" s="78">
        <v>0</v>
      </c>
      <c r="AD5" s="78">
        <v>0</v>
      </c>
      <c r="AE5" s="78">
        <v>0</v>
      </c>
      <c r="AF5" s="78">
        <v>0</v>
      </c>
      <c r="AG5" s="78">
        <v>0</v>
      </c>
      <c r="AH5" s="78">
        <v>0</v>
      </c>
      <c r="AI5" s="78">
        <v>0</v>
      </c>
      <c r="AJ5" s="78">
        <v>0</v>
      </c>
      <c r="AK5" s="78">
        <v>0</v>
      </c>
      <c r="AL5" s="78">
        <v>0</v>
      </c>
      <c r="AM5" s="78">
        <v>0</v>
      </c>
      <c r="AN5" s="78">
        <v>0</v>
      </c>
      <c r="AO5" s="78">
        <v>0</v>
      </c>
      <c r="AP5" s="78">
        <v>0</v>
      </c>
      <c r="AQ5" s="78">
        <v>0</v>
      </c>
      <c r="AR5" s="78">
        <v>0</v>
      </c>
      <c r="AS5" s="78">
        <v>0</v>
      </c>
      <c r="AT5" s="78">
        <v>0</v>
      </c>
      <c r="AU5" s="78">
        <v>0</v>
      </c>
      <c r="AV5" s="78">
        <v>0</v>
      </c>
      <c r="AW5" s="78">
        <v>0</v>
      </c>
      <c r="AX5" s="78">
        <v>0</v>
      </c>
      <c r="AY5" s="78">
        <v>0</v>
      </c>
      <c r="AZ5" s="78">
        <v>0</v>
      </c>
      <c r="BA5" s="78">
        <v>0</v>
      </c>
      <c r="BB5" s="78">
        <v>0</v>
      </c>
      <c r="BC5" s="78">
        <v>0</v>
      </c>
      <c r="BD5" s="78">
        <v>0</v>
      </c>
      <c r="BE5" s="78">
        <v>0</v>
      </c>
      <c r="BF5" s="78">
        <v>0</v>
      </c>
      <c r="BG5" s="78">
        <v>0</v>
      </c>
      <c r="BH5" s="78">
        <v>0</v>
      </c>
      <c r="BI5" s="78">
        <v>0</v>
      </c>
      <c r="BJ5" s="78">
        <v>0</v>
      </c>
      <c r="BK5" s="78">
        <v>0</v>
      </c>
      <c r="BL5" s="78">
        <v>0</v>
      </c>
      <c r="BM5" s="78">
        <v>0</v>
      </c>
      <c r="BN5" s="78">
        <v>0</v>
      </c>
      <c r="BO5" s="78">
        <v>0</v>
      </c>
      <c r="BP5" s="78">
        <v>0</v>
      </c>
      <c r="BQ5" s="78">
        <v>0</v>
      </c>
      <c r="BR5" s="78">
        <v>0</v>
      </c>
      <c r="BS5" s="78">
        <v>0</v>
      </c>
      <c r="BT5" s="78">
        <v>0</v>
      </c>
      <c r="BU5" s="78">
        <v>0</v>
      </c>
      <c r="BV5" s="78">
        <v>0</v>
      </c>
      <c r="BW5" s="78">
        <v>0</v>
      </c>
      <c r="BX5" s="78">
        <v>0</v>
      </c>
    </row>
    <row r="6" spans="1:76" x14ac:dyDescent="0.3">
      <c r="A6" s="76" t="s">
        <v>320</v>
      </c>
      <c r="B6" s="78">
        <v>0</v>
      </c>
      <c r="C6" s="79">
        <v>0</v>
      </c>
      <c r="D6" s="78">
        <v>0</v>
      </c>
      <c r="E6" s="78">
        <v>0</v>
      </c>
      <c r="F6" s="78">
        <v>0</v>
      </c>
      <c r="G6" s="78">
        <v>0</v>
      </c>
      <c r="H6" s="78">
        <v>0</v>
      </c>
      <c r="I6" s="78">
        <v>0</v>
      </c>
      <c r="J6" s="78">
        <v>0</v>
      </c>
      <c r="K6" s="78">
        <v>0</v>
      </c>
      <c r="L6" s="78">
        <v>0</v>
      </c>
      <c r="M6" s="78">
        <v>0</v>
      </c>
      <c r="N6" s="78">
        <v>0</v>
      </c>
      <c r="O6" s="78">
        <v>0</v>
      </c>
      <c r="P6" s="78">
        <v>0</v>
      </c>
      <c r="Q6" s="78">
        <v>0</v>
      </c>
      <c r="R6" s="78">
        <v>0</v>
      </c>
      <c r="S6" s="78">
        <v>0</v>
      </c>
      <c r="T6" s="78">
        <v>0</v>
      </c>
      <c r="U6" s="78">
        <v>0</v>
      </c>
      <c r="V6" s="78">
        <v>0</v>
      </c>
      <c r="W6" s="78">
        <v>0</v>
      </c>
      <c r="X6" s="78">
        <v>0</v>
      </c>
      <c r="Y6" s="78">
        <v>0</v>
      </c>
      <c r="Z6" s="78">
        <v>0</v>
      </c>
      <c r="AA6" s="78">
        <v>0</v>
      </c>
      <c r="AB6" s="78">
        <v>0</v>
      </c>
      <c r="AC6" s="78">
        <v>0</v>
      </c>
      <c r="AD6" s="78">
        <v>0</v>
      </c>
      <c r="AE6" s="78">
        <v>0</v>
      </c>
      <c r="AF6" s="78">
        <v>0</v>
      </c>
      <c r="AG6" s="78">
        <v>0</v>
      </c>
      <c r="AH6" s="78">
        <v>0</v>
      </c>
      <c r="AI6" s="78">
        <v>0</v>
      </c>
      <c r="AJ6" s="78">
        <v>0</v>
      </c>
      <c r="AK6" s="78">
        <v>0</v>
      </c>
      <c r="AL6" s="78">
        <v>0</v>
      </c>
      <c r="AM6" s="78">
        <v>0</v>
      </c>
      <c r="AN6" s="78">
        <v>0</v>
      </c>
      <c r="AO6" s="78">
        <v>0</v>
      </c>
      <c r="AP6" s="78">
        <v>0</v>
      </c>
      <c r="AQ6" s="78">
        <v>0</v>
      </c>
      <c r="AR6" s="78">
        <v>0</v>
      </c>
      <c r="AS6" s="78">
        <v>0</v>
      </c>
      <c r="AT6" s="78">
        <v>0</v>
      </c>
      <c r="AU6" s="78">
        <v>0</v>
      </c>
      <c r="AV6" s="78">
        <v>0</v>
      </c>
      <c r="AW6" s="78">
        <v>0</v>
      </c>
      <c r="AX6" s="78">
        <v>0</v>
      </c>
      <c r="AY6" s="78">
        <v>0</v>
      </c>
      <c r="AZ6" s="78">
        <v>0</v>
      </c>
      <c r="BA6" s="78">
        <v>0</v>
      </c>
      <c r="BB6" s="78">
        <v>0</v>
      </c>
      <c r="BC6" s="78">
        <v>0</v>
      </c>
      <c r="BD6" s="78">
        <v>0</v>
      </c>
      <c r="BE6" s="78">
        <v>0</v>
      </c>
      <c r="BF6" s="78">
        <v>0</v>
      </c>
      <c r="BG6" s="78">
        <v>0</v>
      </c>
      <c r="BH6" s="78">
        <v>0</v>
      </c>
      <c r="BI6" s="78">
        <v>0</v>
      </c>
      <c r="BJ6" s="78">
        <v>0</v>
      </c>
      <c r="BK6" s="78">
        <v>0</v>
      </c>
      <c r="BL6" s="78">
        <v>0</v>
      </c>
      <c r="BM6" s="78">
        <v>0</v>
      </c>
      <c r="BN6" s="78">
        <v>0</v>
      </c>
      <c r="BO6" s="78">
        <v>0</v>
      </c>
      <c r="BP6" s="78">
        <v>0</v>
      </c>
      <c r="BQ6" s="78">
        <v>0</v>
      </c>
      <c r="BR6" s="78">
        <v>0</v>
      </c>
      <c r="BS6" s="78">
        <v>0</v>
      </c>
      <c r="BT6" s="78">
        <v>0</v>
      </c>
      <c r="BU6" s="78">
        <v>0</v>
      </c>
      <c r="BV6" s="78">
        <v>0</v>
      </c>
      <c r="BW6" s="78">
        <v>0</v>
      </c>
      <c r="BX6" s="78">
        <v>0</v>
      </c>
    </row>
    <row r="25" spans="1:74" s="113" customForma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L55"/>
  <sheetViews>
    <sheetView workbookViewId="0">
      <selection activeCell="N22" sqref="N22"/>
    </sheetView>
  </sheetViews>
  <sheetFormatPr defaultRowHeight="14.4" x14ac:dyDescent="0.3"/>
  <cols>
    <col min="1" max="1" width="7.77734375" style="130" customWidth="1"/>
    <col min="2" max="2" width="4" style="130" bestFit="1" customWidth="1"/>
    <col min="3" max="3" width="16" style="130" bestFit="1" customWidth="1"/>
    <col min="4" max="10" width="4.21875" customWidth="1"/>
    <col min="12" max="12" width="10.77734375" bestFit="1" customWidth="1"/>
    <col min="13" max="13" width="13.21875" customWidth="1"/>
    <col min="14" max="14" width="24.77734375" customWidth="1"/>
    <col min="15" max="15" width="10.21875" customWidth="1"/>
    <col min="17" max="17" width="9.77734375" style="83" bestFit="1" customWidth="1"/>
    <col min="19" max="19" width="10.5546875" bestFit="1" customWidth="1"/>
    <col min="20" max="22" width="9.5546875" bestFit="1" customWidth="1"/>
    <col min="23" max="23" width="10.5546875" bestFit="1" customWidth="1"/>
    <col min="24" max="26" width="9.5546875" bestFit="1" customWidth="1"/>
    <col min="27" max="27" width="10.5546875" bestFit="1" customWidth="1"/>
    <col min="28" max="30" width="9.5546875" bestFit="1" customWidth="1"/>
    <col min="31" max="31" width="10.5546875" bestFit="1" customWidth="1"/>
    <col min="32" max="34" width="9.5546875" bestFit="1" customWidth="1"/>
    <col min="35" max="35" width="10.5546875" bestFit="1" customWidth="1"/>
    <col min="36" max="38" width="9.5546875" bestFit="1" customWidth="1"/>
    <col min="39" max="39" width="10.5546875" bestFit="1" customWidth="1"/>
    <col min="40" max="42" width="9.5546875" bestFit="1" customWidth="1"/>
    <col min="43" max="43" width="10.5546875" bestFit="1" customWidth="1"/>
    <col min="44" max="46" width="9.5546875" bestFit="1" customWidth="1"/>
    <col min="47" max="47" width="10.5546875" bestFit="1" customWidth="1"/>
    <col min="48" max="50" width="9.5546875" bestFit="1" customWidth="1"/>
    <col min="51" max="53" width="8.77734375" customWidth="1"/>
  </cols>
  <sheetData>
    <row r="1" spans="1:38" x14ac:dyDescent="0.3">
      <c r="A1" s="129" t="s">
        <v>435</v>
      </c>
      <c r="B1" s="129" t="s">
        <v>436</v>
      </c>
      <c r="C1" s="129" t="s">
        <v>44</v>
      </c>
      <c r="D1" s="124"/>
    </row>
    <row r="2" spans="1:38" x14ac:dyDescent="0.3">
      <c r="A2" s="132">
        <v>1</v>
      </c>
      <c r="B2" s="131" t="s">
        <v>212</v>
      </c>
      <c r="C2" s="131" t="s">
        <v>211</v>
      </c>
      <c r="D2" s="74"/>
      <c r="L2" s="79">
        <v>43830</v>
      </c>
      <c r="M2" t="s">
        <v>398</v>
      </c>
      <c r="N2" t="s">
        <v>410</v>
      </c>
      <c r="O2">
        <v>1</v>
      </c>
      <c r="P2">
        <v>4</v>
      </c>
    </row>
    <row r="3" spans="1:38" x14ac:dyDescent="0.3">
      <c r="A3" s="132">
        <v>2</v>
      </c>
      <c r="B3" s="131" t="s">
        <v>214</v>
      </c>
      <c r="C3" s="131" t="s">
        <v>213</v>
      </c>
      <c r="D3" s="74"/>
      <c r="L3" s="79">
        <v>43921</v>
      </c>
      <c r="M3" t="s">
        <v>399</v>
      </c>
      <c r="N3" t="s">
        <v>398</v>
      </c>
      <c r="O3">
        <v>2</v>
      </c>
      <c r="P3">
        <v>1</v>
      </c>
    </row>
    <row r="4" spans="1:38" x14ac:dyDescent="0.3">
      <c r="A4" s="132">
        <v>4</v>
      </c>
      <c r="B4" s="131" t="s">
        <v>216</v>
      </c>
      <c r="C4" s="131" t="s">
        <v>215</v>
      </c>
      <c r="D4" s="74"/>
      <c r="L4" s="79">
        <v>44012</v>
      </c>
      <c r="M4" t="s">
        <v>400</v>
      </c>
      <c r="N4" t="s">
        <v>399</v>
      </c>
      <c r="O4">
        <v>3</v>
      </c>
      <c r="P4">
        <v>2</v>
      </c>
    </row>
    <row r="5" spans="1:38" x14ac:dyDescent="0.3">
      <c r="A5" s="132">
        <v>5</v>
      </c>
      <c r="B5" s="131" t="s">
        <v>218</v>
      </c>
      <c r="C5" s="131" t="s">
        <v>217</v>
      </c>
      <c r="D5" s="74"/>
      <c r="L5" s="79">
        <v>44104</v>
      </c>
      <c r="M5" t="s">
        <v>401</v>
      </c>
      <c r="N5" t="s">
        <v>400</v>
      </c>
      <c r="O5">
        <v>4</v>
      </c>
      <c r="P5">
        <v>3</v>
      </c>
      <c r="AE5" s="79"/>
      <c r="AF5" s="79"/>
      <c r="AG5" s="79"/>
      <c r="AH5" s="79"/>
      <c r="AI5" s="79"/>
      <c r="AJ5" s="79"/>
      <c r="AK5" s="79"/>
      <c r="AL5" s="79"/>
    </row>
    <row r="6" spans="1:38" x14ac:dyDescent="0.3">
      <c r="A6" s="132">
        <v>6</v>
      </c>
      <c r="B6" s="131" t="s">
        <v>220</v>
      </c>
      <c r="C6" s="131" t="s">
        <v>219</v>
      </c>
      <c r="D6" s="74"/>
      <c r="L6" s="79">
        <v>44196</v>
      </c>
      <c r="M6" t="s">
        <v>396</v>
      </c>
      <c r="N6" t="s">
        <v>401</v>
      </c>
      <c r="O6">
        <v>1</v>
      </c>
      <c r="P6">
        <v>4</v>
      </c>
      <c r="AE6" s="79"/>
      <c r="AF6" s="79"/>
      <c r="AG6" s="79"/>
      <c r="AH6" s="79"/>
    </row>
    <row r="7" spans="1:38" x14ac:dyDescent="0.3">
      <c r="A7" s="132">
        <v>8</v>
      </c>
      <c r="B7" s="131" t="s">
        <v>222</v>
      </c>
      <c r="C7" s="131" t="s">
        <v>221</v>
      </c>
      <c r="D7" s="74"/>
      <c r="L7" s="79">
        <v>44286</v>
      </c>
      <c r="M7" t="s">
        <v>397</v>
      </c>
      <c r="N7" t="s">
        <v>396</v>
      </c>
      <c r="O7">
        <v>2</v>
      </c>
      <c r="P7">
        <v>4</v>
      </c>
    </row>
    <row r="8" spans="1:38" x14ac:dyDescent="0.3">
      <c r="A8" s="132">
        <v>9</v>
      </c>
      <c r="B8" s="131" t="s">
        <v>224</v>
      </c>
      <c r="C8" s="131" t="s">
        <v>223</v>
      </c>
      <c r="D8" s="74"/>
      <c r="L8" s="79">
        <v>44377</v>
      </c>
      <c r="M8" t="s">
        <v>402</v>
      </c>
      <c r="N8" t="s">
        <v>397</v>
      </c>
      <c r="O8">
        <v>3</v>
      </c>
      <c r="P8">
        <v>1</v>
      </c>
    </row>
    <row r="9" spans="1:38" x14ac:dyDescent="0.3">
      <c r="A9" s="132">
        <v>10</v>
      </c>
      <c r="B9" s="131" t="s">
        <v>226</v>
      </c>
      <c r="C9" s="131" t="s">
        <v>225</v>
      </c>
      <c r="D9" s="74"/>
      <c r="L9" s="79">
        <v>44469</v>
      </c>
      <c r="M9" t="s">
        <v>403</v>
      </c>
      <c r="N9" t="s">
        <v>402</v>
      </c>
      <c r="O9">
        <v>4</v>
      </c>
      <c r="P9">
        <v>2</v>
      </c>
    </row>
    <row r="10" spans="1:38" ht="15" customHeight="1" x14ac:dyDescent="0.3">
      <c r="A10" s="132">
        <v>11</v>
      </c>
      <c r="B10" s="131" t="s">
        <v>228</v>
      </c>
      <c r="C10" s="131" t="s">
        <v>227</v>
      </c>
      <c r="D10" s="74"/>
      <c r="L10" s="79">
        <v>44561</v>
      </c>
      <c r="M10" t="s">
        <v>404</v>
      </c>
      <c r="N10" t="s">
        <v>403</v>
      </c>
      <c r="O10">
        <v>1</v>
      </c>
      <c r="P10">
        <v>3</v>
      </c>
    </row>
    <row r="11" spans="1:38" x14ac:dyDescent="0.3">
      <c r="A11" s="132">
        <v>12</v>
      </c>
      <c r="B11" s="131" t="s">
        <v>230</v>
      </c>
      <c r="C11" s="131" t="s">
        <v>229</v>
      </c>
      <c r="D11" s="74"/>
      <c r="L11" s="79">
        <v>44651</v>
      </c>
      <c r="M11" t="s">
        <v>405</v>
      </c>
      <c r="N11" t="s">
        <v>404</v>
      </c>
      <c r="O11">
        <v>2</v>
      </c>
      <c r="P11">
        <v>4</v>
      </c>
    </row>
    <row r="12" spans="1:38" x14ac:dyDescent="0.3">
      <c r="A12" s="132">
        <v>13</v>
      </c>
      <c r="B12" s="131" t="s">
        <v>232</v>
      </c>
      <c r="C12" s="131" t="s">
        <v>231</v>
      </c>
      <c r="D12" s="74"/>
      <c r="L12" s="79">
        <v>44742</v>
      </c>
      <c r="M12" t="s">
        <v>406</v>
      </c>
      <c r="N12" t="s">
        <v>405</v>
      </c>
      <c r="O12">
        <v>3</v>
      </c>
      <c r="P12">
        <v>4</v>
      </c>
    </row>
    <row r="13" spans="1:38" x14ac:dyDescent="0.3">
      <c r="A13" s="132">
        <v>15</v>
      </c>
      <c r="B13" s="131" t="s">
        <v>236</v>
      </c>
      <c r="C13" s="131" t="s">
        <v>235</v>
      </c>
      <c r="D13" s="74"/>
      <c r="L13" s="79">
        <v>44834</v>
      </c>
      <c r="M13" t="s">
        <v>407</v>
      </c>
      <c r="N13" t="s">
        <v>406</v>
      </c>
      <c r="O13">
        <v>4</v>
      </c>
      <c r="P13">
        <v>1</v>
      </c>
    </row>
    <row r="14" spans="1:38" x14ac:dyDescent="0.3">
      <c r="A14" s="132">
        <v>16</v>
      </c>
      <c r="B14" s="131" t="s">
        <v>238</v>
      </c>
      <c r="C14" s="131" t="s">
        <v>237</v>
      </c>
      <c r="D14" s="74"/>
    </row>
    <row r="15" spans="1:38" x14ac:dyDescent="0.3">
      <c r="A15" s="132">
        <v>17</v>
      </c>
      <c r="B15" s="131" t="s">
        <v>240</v>
      </c>
      <c r="C15" s="131" t="s">
        <v>239</v>
      </c>
      <c r="D15" s="74"/>
    </row>
    <row r="16" spans="1:38" x14ac:dyDescent="0.3">
      <c r="A16" s="132">
        <v>18</v>
      </c>
      <c r="B16" s="131" t="s">
        <v>242</v>
      </c>
      <c r="C16" s="131" t="s">
        <v>241</v>
      </c>
      <c r="D16" s="74"/>
      <c r="J16" t="s">
        <v>413</v>
      </c>
    </row>
    <row r="17" spans="1:30" x14ac:dyDescent="0.3">
      <c r="A17" s="132">
        <v>19</v>
      </c>
      <c r="B17" s="131" t="s">
        <v>244</v>
      </c>
      <c r="C17" s="131" t="s">
        <v>243</v>
      </c>
      <c r="D17" s="74"/>
    </row>
    <row r="18" spans="1:30" x14ac:dyDescent="0.3">
      <c r="A18" s="132">
        <v>20</v>
      </c>
      <c r="B18" s="131" t="s">
        <v>246</v>
      </c>
      <c r="C18" s="131" t="s">
        <v>245</v>
      </c>
      <c r="D18" s="74"/>
      <c r="L18" s="125" t="s">
        <v>462</v>
      </c>
      <c r="M18" s="125" t="s">
        <v>47</v>
      </c>
      <c r="N18" s="126">
        <f>'402A Input'!C4</f>
        <v>0</v>
      </c>
      <c r="O18" s="125"/>
      <c r="S18">
        <v>1</v>
      </c>
      <c r="T18">
        <v>2</v>
      </c>
      <c r="U18">
        <v>3</v>
      </c>
      <c r="V18">
        <v>4</v>
      </c>
      <c r="W18">
        <v>5</v>
      </c>
      <c r="X18">
        <v>6</v>
      </c>
      <c r="Y18">
        <v>7</v>
      </c>
      <c r="Z18">
        <v>8</v>
      </c>
      <c r="AA18">
        <v>9</v>
      </c>
      <c r="AB18">
        <v>10</v>
      </c>
      <c r="AC18">
        <v>11</v>
      </c>
      <c r="AD18">
        <v>12</v>
      </c>
    </row>
    <row r="19" spans="1:30" x14ac:dyDescent="0.3">
      <c r="A19" s="132">
        <v>21</v>
      </c>
      <c r="B19" s="131" t="s">
        <v>248</v>
      </c>
      <c r="C19" s="131" t="s">
        <v>247</v>
      </c>
      <c r="D19" s="74"/>
      <c r="L19" s="125"/>
      <c r="M19" s="125" t="s">
        <v>461</v>
      </c>
      <c r="N19" s="134" t="e">
        <f>VALUE(MID(N18,10,2))</f>
        <v>#VALUE!</v>
      </c>
      <c r="O19" s="127" t="e">
        <f>"20"&amp;N19</f>
        <v>#VALUE!</v>
      </c>
      <c r="P19" t="e">
        <f>VALUE(O19)</f>
        <v>#VALUE!</v>
      </c>
      <c r="Q19" s="83">
        <v>20</v>
      </c>
      <c r="R19">
        <v>2020</v>
      </c>
      <c r="S19" s="79">
        <v>43830</v>
      </c>
      <c r="T19" s="79">
        <v>43921</v>
      </c>
      <c r="U19" s="79">
        <v>44012</v>
      </c>
      <c r="V19" s="79">
        <v>44104</v>
      </c>
      <c r="W19" s="79">
        <v>44196</v>
      </c>
      <c r="X19" s="79">
        <v>44286</v>
      </c>
      <c r="Y19" s="79">
        <v>44377</v>
      </c>
      <c r="Z19" s="79">
        <v>44469</v>
      </c>
      <c r="AA19" s="79">
        <v>44561</v>
      </c>
      <c r="AB19" s="79">
        <v>44651</v>
      </c>
      <c r="AC19" s="79">
        <v>44742</v>
      </c>
      <c r="AD19" s="79">
        <v>44834</v>
      </c>
    </row>
    <row r="20" spans="1:30" x14ac:dyDescent="0.3">
      <c r="A20" s="132">
        <v>22</v>
      </c>
      <c r="B20" s="131" t="s">
        <v>250</v>
      </c>
      <c r="C20" s="131" t="s">
        <v>249</v>
      </c>
      <c r="D20" s="74"/>
      <c r="L20" s="125"/>
      <c r="M20" s="125" t="s">
        <v>44</v>
      </c>
      <c r="N20" s="133" t="str">
        <f>MID(N18,18,2)</f>
        <v/>
      </c>
      <c r="O20" s="83" t="e">
        <f>VALUE(N20)</f>
        <v>#VALUE!</v>
      </c>
      <c r="P20" t="e">
        <f>VLOOKUP(O20,States,2,FALSE)</f>
        <v>#VALUE!</v>
      </c>
      <c r="Q20" s="83">
        <v>21</v>
      </c>
      <c r="R20">
        <v>2021</v>
      </c>
      <c r="S20" s="79">
        <v>44196</v>
      </c>
      <c r="T20" s="79">
        <v>44286</v>
      </c>
      <c r="U20" s="79">
        <v>44377</v>
      </c>
      <c r="V20" s="79">
        <v>44469</v>
      </c>
      <c r="W20" s="79">
        <v>44561</v>
      </c>
      <c r="X20" s="79">
        <v>44651</v>
      </c>
      <c r="Y20" s="79">
        <v>44742</v>
      </c>
      <c r="Z20" s="79">
        <v>44834</v>
      </c>
      <c r="AA20" s="79">
        <v>44926</v>
      </c>
      <c r="AB20" s="79">
        <v>45016</v>
      </c>
      <c r="AC20" s="79">
        <v>45107</v>
      </c>
      <c r="AD20" s="79">
        <v>45199</v>
      </c>
    </row>
    <row r="21" spans="1:30" x14ac:dyDescent="0.3">
      <c r="A21" s="132">
        <v>23</v>
      </c>
      <c r="B21" s="131" t="s">
        <v>252</v>
      </c>
      <c r="C21" s="131" t="s">
        <v>251</v>
      </c>
      <c r="D21" s="74"/>
      <c r="L21" s="125" t="s">
        <v>463</v>
      </c>
      <c r="M21" s="125" t="s">
        <v>47</v>
      </c>
      <c r="N21" s="125" t="e">
        <f>#REF!</f>
        <v>#REF!</v>
      </c>
      <c r="O21" s="125"/>
      <c r="Q21" s="83">
        <v>22</v>
      </c>
      <c r="R21">
        <v>2022</v>
      </c>
      <c r="S21" s="79">
        <v>44561</v>
      </c>
      <c r="T21" s="79">
        <v>44651</v>
      </c>
      <c r="U21" s="79">
        <v>44742</v>
      </c>
      <c r="V21" s="79">
        <v>44834</v>
      </c>
      <c r="W21" s="79">
        <v>44926</v>
      </c>
      <c r="X21" s="79">
        <v>45016</v>
      </c>
      <c r="Y21" s="79">
        <v>45107</v>
      </c>
      <c r="Z21" s="79">
        <v>45199</v>
      </c>
      <c r="AA21" s="79">
        <v>44926</v>
      </c>
      <c r="AB21" s="79">
        <v>45016</v>
      </c>
      <c r="AC21" s="79">
        <v>45107</v>
      </c>
      <c r="AD21" s="79">
        <v>45199</v>
      </c>
    </row>
    <row r="22" spans="1:30" x14ac:dyDescent="0.3">
      <c r="A22" s="132">
        <v>24</v>
      </c>
      <c r="B22" s="131" t="s">
        <v>254</v>
      </c>
      <c r="C22" s="131" t="s">
        <v>253</v>
      </c>
      <c r="D22" s="74"/>
      <c r="L22" s="125"/>
      <c r="M22" s="125" t="s">
        <v>461</v>
      </c>
      <c r="N22" s="125" t="e">
        <f>VALUE(MID(N21,10,2))</f>
        <v>#REF!</v>
      </c>
      <c r="O22" s="128" t="e">
        <f>"20"&amp;N22</f>
        <v>#REF!</v>
      </c>
      <c r="P22" t="e">
        <f>VALUE(O22)</f>
        <v>#REF!</v>
      </c>
      <c r="Q22" s="83">
        <v>23</v>
      </c>
      <c r="R22">
        <v>2023</v>
      </c>
      <c r="S22" s="79">
        <v>44926</v>
      </c>
      <c r="T22" s="79">
        <v>45016</v>
      </c>
      <c r="U22" s="79">
        <v>45107</v>
      </c>
      <c r="V22" s="79">
        <v>45199</v>
      </c>
      <c r="W22" s="79">
        <v>45291</v>
      </c>
      <c r="X22" s="79">
        <v>45382</v>
      </c>
      <c r="Y22" s="79">
        <v>45473</v>
      </c>
      <c r="Z22" s="79">
        <v>45565</v>
      </c>
      <c r="AA22" s="79">
        <v>45657</v>
      </c>
      <c r="AB22" s="79">
        <v>45747</v>
      </c>
      <c r="AC22" s="79">
        <v>45838</v>
      </c>
      <c r="AD22" s="79">
        <v>45930</v>
      </c>
    </row>
    <row r="23" spans="1:30" x14ac:dyDescent="0.3">
      <c r="A23" s="132">
        <v>25</v>
      </c>
      <c r="B23" s="131" t="s">
        <v>256</v>
      </c>
      <c r="C23" s="131" t="s">
        <v>255</v>
      </c>
      <c r="D23" s="74"/>
      <c r="M23" s="125" t="s">
        <v>44</v>
      </c>
      <c r="N23" s="133" t="e">
        <f>MID(N21,18,2)</f>
        <v>#REF!</v>
      </c>
      <c r="O23" s="83" t="e">
        <f>VALUE(N23)</f>
        <v>#REF!</v>
      </c>
      <c r="P23" t="e">
        <f>VLOOKUP(O23,States,2,FALSE)</f>
        <v>#REF!</v>
      </c>
      <c r="Q23" s="83">
        <v>24</v>
      </c>
      <c r="R23">
        <v>2024</v>
      </c>
      <c r="S23" s="79">
        <v>45291</v>
      </c>
      <c r="T23" s="79">
        <v>45382</v>
      </c>
      <c r="U23" s="79">
        <v>45473</v>
      </c>
      <c r="V23" s="79">
        <v>45565</v>
      </c>
      <c r="W23" s="79">
        <v>45657</v>
      </c>
      <c r="X23" s="79">
        <v>45747</v>
      </c>
      <c r="Y23" s="79">
        <v>45838</v>
      </c>
      <c r="Z23" s="79">
        <v>45930</v>
      </c>
      <c r="AA23" s="79">
        <v>46022</v>
      </c>
      <c r="AB23" s="79">
        <v>46112</v>
      </c>
      <c r="AC23" s="79">
        <v>46203</v>
      </c>
      <c r="AD23" s="79">
        <v>46295</v>
      </c>
    </row>
    <row r="24" spans="1:30" x14ac:dyDescent="0.3">
      <c r="A24" s="132">
        <v>26</v>
      </c>
      <c r="B24" s="131" t="s">
        <v>258</v>
      </c>
      <c r="C24" s="131" t="s">
        <v>257</v>
      </c>
      <c r="D24" s="74"/>
      <c r="Q24" s="83">
        <v>25</v>
      </c>
      <c r="R24">
        <v>2025</v>
      </c>
      <c r="S24" s="79">
        <v>45657</v>
      </c>
      <c r="T24" s="79">
        <v>45747</v>
      </c>
      <c r="U24" s="79">
        <v>45838</v>
      </c>
      <c r="V24" s="79">
        <v>45930</v>
      </c>
      <c r="W24" s="79">
        <v>46022</v>
      </c>
      <c r="X24" s="79">
        <v>46112</v>
      </c>
      <c r="Y24" s="79">
        <v>46203</v>
      </c>
      <c r="Z24" s="79">
        <v>46295</v>
      </c>
      <c r="AA24" s="79">
        <v>46387</v>
      </c>
      <c r="AB24" s="79">
        <v>46477</v>
      </c>
      <c r="AC24" s="79">
        <v>46568</v>
      </c>
      <c r="AD24" s="79">
        <v>46660</v>
      </c>
    </row>
    <row r="25" spans="1:30" x14ac:dyDescent="0.3">
      <c r="A25" s="132">
        <v>27</v>
      </c>
      <c r="B25" s="131" t="s">
        <v>260</v>
      </c>
      <c r="C25" s="131" t="s">
        <v>259</v>
      </c>
      <c r="D25" s="74"/>
      <c r="Q25" s="83">
        <v>26</v>
      </c>
      <c r="R25">
        <v>2026</v>
      </c>
      <c r="S25" s="79">
        <v>46022</v>
      </c>
      <c r="T25" s="79">
        <v>46112</v>
      </c>
      <c r="U25" s="79">
        <v>46203</v>
      </c>
      <c r="V25" s="79">
        <v>46295</v>
      </c>
      <c r="W25" s="79">
        <v>46387</v>
      </c>
      <c r="X25" s="79">
        <v>46477</v>
      </c>
      <c r="Y25" s="79">
        <v>46568</v>
      </c>
      <c r="Z25" s="79">
        <v>46660</v>
      </c>
      <c r="AA25" s="79">
        <v>46752</v>
      </c>
      <c r="AB25" s="79">
        <v>46843</v>
      </c>
      <c r="AC25" s="79">
        <v>46934</v>
      </c>
      <c r="AD25" s="79">
        <v>47026</v>
      </c>
    </row>
    <row r="26" spans="1:30" x14ac:dyDescent="0.3">
      <c r="A26" s="132">
        <v>28</v>
      </c>
      <c r="B26" s="131" t="s">
        <v>262</v>
      </c>
      <c r="C26" s="131" t="s">
        <v>261</v>
      </c>
      <c r="D26" s="74"/>
      <c r="Q26" s="83">
        <v>27</v>
      </c>
      <c r="R26">
        <v>2027</v>
      </c>
      <c r="S26" s="79">
        <v>46387</v>
      </c>
      <c r="T26" s="79">
        <v>46477</v>
      </c>
      <c r="U26" s="79">
        <v>46568</v>
      </c>
      <c r="V26" s="79">
        <v>46660</v>
      </c>
      <c r="W26" s="79">
        <v>46752</v>
      </c>
      <c r="X26" s="79">
        <v>46843</v>
      </c>
      <c r="Y26" s="79">
        <v>46934</v>
      </c>
      <c r="Z26" s="79">
        <v>47026</v>
      </c>
      <c r="AA26" s="79">
        <v>47118</v>
      </c>
      <c r="AB26" s="79">
        <v>47208</v>
      </c>
      <c r="AC26" s="79">
        <v>47299</v>
      </c>
      <c r="AD26" s="79">
        <v>47391</v>
      </c>
    </row>
    <row r="27" spans="1:30" x14ac:dyDescent="0.3">
      <c r="A27" s="132">
        <v>29</v>
      </c>
      <c r="B27" s="131" t="s">
        <v>264</v>
      </c>
      <c r="C27" s="131" t="s">
        <v>263</v>
      </c>
      <c r="D27" s="74"/>
    </row>
    <row r="28" spans="1:30" x14ac:dyDescent="0.3">
      <c r="A28" s="132">
        <v>30</v>
      </c>
      <c r="B28" s="131" t="s">
        <v>266</v>
      </c>
      <c r="C28" s="131" t="s">
        <v>265</v>
      </c>
      <c r="D28" s="74"/>
    </row>
    <row r="29" spans="1:30" x14ac:dyDescent="0.3">
      <c r="A29" s="132">
        <v>31</v>
      </c>
      <c r="B29" s="131" t="s">
        <v>268</v>
      </c>
      <c r="C29" s="131" t="s">
        <v>267</v>
      </c>
      <c r="D29" s="74"/>
      <c r="N29" t="s">
        <v>439</v>
      </c>
    </row>
    <row r="30" spans="1:30" x14ac:dyDescent="0.3">
      <c r="A30" s="132">
        <v>32</v>
      </c>
      <c r="B30" s="131" t="s">
        <v>270</v>
      </c>
      <c r="C30" s="131" t="s">
        <v>269</v>
      </c>
      <c r="D30" s="74"/>
      <c r="N30" t="s">
        <v>437</v>
      </c>
    </row>
    <row r="31" spans="1:30" x14ac:dyDescent="0.3">
      <c r="A31" s="132">
        <v>33</v>
      </c>
      <c r="B31" s="131" t="s">
        <v>272</v>
      </c>
      <c r="C31" s="131" t="s">
        <v>271</v>
      </c>
      <c r="D31" s="74"/>
      <c r="N31" t="s">
        <v>438</v>
      </c>
    </row>
    <row r="32" spans="1:30" x14ac:dyDescent="0.3">
      <c r="A32" s="132">
        <v>34</v>
      </c>
      <c r="B32" s="131" t="s">
        <v>274</v>
      </c>
      <c r="C32" s="131" t="s">
        <v>273</v>
      </c>
      <c r="D32" s="74"/>
    </row>
    <row r="33" spans="1:4" x14ac:dyDescent="0.3">
      <c r="A33" s="132">
        <v>35</v>
      </c>
      <c r="B33" s="131" t="s">
        <v>276</v>
      </c>
      <c r="C33" s="131" t="s">
        <v>275</v>
      </c>
      <c r="D33" s="74"/>
    </row>
    <row r="34" spans="1:4" x14ac:dyDescent="0.3">
      <c r="A34" s="132">
        <v>36</v>
      </c>
      <c r="B34" s="131" t="s">
        <v>278</v>
      </c>
      <c r="C34" s="131" t="s">
        <v>277</v>
      </c>
      <c r="D34" s="74"/>
    </row>
    <row r="35" spans="1:4" ht="28.8" x14ac:dyDescent="0.3">
      <c r="A35" s="132">
        <v>37</v>
      </c>
      <c r="B35" s="131" t="s">
        <v>280</v>
      </c>
      <c r="C35" s="131" t="s">
        <v>279</v>
      </c>
      <c r="D35" s="74"/>
    </row>
    <row r="36" spans="1:4" x14ac:dyDescent="0.3">
      <c r="A36" s="132">
        <v>38</v>
      </c>
      <c r="B36" s="131" t="s">
        <v>282</v>
      </c>
      <c r="C36" s="131" t="s">
        <v>281</v>
      </c>
      <c r="D36" s="74"/>
    </row>
    <row r="37" spans="1:4" x14ac:dyDescent="0.3">
      <c r="A37" s="132">
        <v>39</v>
      </c>
      <c r="B37" s="131" t="s">
        <v>284</v>
      </c>
      <c r="C37" s="131" t="s">
        <v>283</v>
      </c>
      <c r="D37" s="74"/>
    </row>
    <row r="38" spans="1:4" x14ac:dyDescent="0.3">
      <c r="A38" s="132">
        <v>40</v>
      </c>
      <c r="B38" s="131" t="s">
        <v>286</v>
      </c>
      <c r="C38" s="131" t="s">
        <v>285</v>
      </c>
      <c r="D38" s="74"/>
    </row>
    <row r="39" spans="1:4" x14ac:dyDescent="0.3">
      <c r="A39" s="132">
        <v>41</v>
      </c>
      <c r="B39" s="131" t="s">
        <v>288</v>
      </c>
      <c r="C39" s="131" t="s">
        <v>287</v>
      </c>
      <c r="D39" s="74"/>
    </row>
    <row r="40" spans="1:4" x14ac:dyDescent="0.3">
      <c r="A40" s="132">
        <v>42</v>
      </c>
      <c r="B40" s="131" t="s">
        <v>290</v>
      </c>
      <c r="C40" s="131" t="s">
        <v>289</v>
      </c>
      <c r="D40" s="74"/>
    </row>
    <row r="41" spans="1:4" x14ac:dyDescent="0.3">
      <c r="A41" s="132">
        <v>44</v>
      </c>
      <c r="B41" s="131" t="s">
        <v>294</v>
      </c>
      <c r="C41" s="131" t="s">
        <v>293</v>
      </c>
      <c r="D41" s="74"/>
    </row>
    <row r="42" spans="1:4" x14ac:dyDescent="0.3">
      <c r="A42" s="132">
        <v>45</v>
      </c>
      <c r="B42" s="131" t="s">
        <v>296</v>
      </c>
      <c r="C42" s="131" t="s">
        <v>295</v>
      </c>
      <c r="D42" s="74"/>
    </row>
    <row r="43" spans="1:4" x14ac:dyDescent="0.3">
      <c r="A43" s="132">
        <v>46</v>
      </c>
      <c r="B43" s="131" t="s">
        <v>298</v>
      </c>
      <c r="C43" s="131" t="s">
        <v>297</v>
      </c>
      <c r="D43" s="74"/>
    </row>
    <row r="44" spans="1:4" x14ac:dyDescent="0.3">
      <c r="A44" s="132">
        <v>47</v>
      </c>
      <c r="B44" s="131" t="s">
        <v>300</v>
      </c>
      <c r="C44" s="131" t="s">
        <v>299</v>
      </c>
      <c r="D44" s="74"/>
    </row>
    <row r="45" spans="1:4" x14ac:dyDescent="0.3">
      <c r="A45" s="132">
        <v>48</v>
      </c>
      <c r="B45" s="131" t="s">
        <v>302</v>
      </c>
      <c r="C45" s="131" t="s">
        <v>301</v>
      </c>
      <c r="D45" s="74"/>
    </row>
    <row r="46" spans="1:4" x14ac:dyDescent="0.3">
      <c r="A46" s="132">
        <v>49</v>
      </c>
      <c r="B46" s="131" t="s">
        <v>304</v>
      </c>
      <c r="C46" s="131" t="s">
        <v>303</v>
      </c>
      <c r="D46" s="74"/>
    </row>
    <row r="47" spans="1:4" x14ac:dyDescent="0.3">
      <c r="A47" s="132">
        <v>50</v>
      </c>
      <c r="B47" s="131" t="s">
        <v>306</v>
      </c>
      <c r="C47" s="131" t="s">
        <v>305</v>
      </c>
      <c r="D47" s="74"/>
    </row>
    <row r="48" spans="1:4" x14ac:dyDescent="0.3">
      <c r="A48" s="132">
        <v>51</v>
      </c>
      <c r="B48" s="131" t="s">
        <v>308</v>
      </c>
      <c r="C48" s="131" t="s">
        <v>307</v>
      </c>
      <c r="D48" s="74"/>
    </row>
    <row r="49" spans="1:4" x14ac:dyDescent="0.3">
      <c r="A49" s="132">
        <v>53</v>
      </c>
      <c r="B49" s="131" t="s">
        <v>312</v>
      </c>
      <c r="C49" s="131" t="s">
        <v>311</v>
      </c>
      <c r="D49" s="74"/>
    </row>
    <row r="50" spans="1:4" x14ac:dyDescent="0.3">
      <c r="A50" s="132">
        <v>54</v>
      </c>
      <c r="B50" s="131" t="s">
        <v>314</v>
      </c>
      <c r="C50" s="131" t="s">
        <v>313</v>
      </c>
      <c r="D50" s="74"/>
    </row>
    <row r="51" spans="1:4" x14ac:dyDescent="0.3">
      <c r="A51" s="132">
        <v>55</v>
      </c>
      <c r="B51" s="131" t="s">
        <v>316</v>
      </c>
      <c r="C51" s="131" t="s">
        <v>315</v>
      </c>
      <c r="D51" s="74"/>
    </row>
    <row r="52" spans="1:4" x14ac:dyDescent="0.3">
      <c r="A52" s="132">
        <v>56</v>
      </c>
      <c r="B52" s="131" t="s">
        <v>318</v>
      </c>
      <c r="C52" s="131" t="s">
        <v>317</v>
      </c>
      <c r="D52" s="74"/>
    </row>
    <row r="53" spans="1:4" x14ac:dyDescent="0.3">
      <c r="A53" s="132">
        <v>66</v>
      </c>
      <c r="B53" s="131" t="s">
        <v>234</v>
      </c>
      <c r="C53" s="131" t="s">
        <v>233</v>
      </c>
      <c r="D53" s="74"/>
    </row>
    <row r="54" spans="1:4" x14ac:dyDescent="0.3">
      <c r="A54" s="132">
        <v>72</v>
      </c>
      <c r="B54" s="131" t="s">
        <v>292</v>
      </c>
      <c r="C54" s="131" t="s">
        <v>291</v>
      </c>
      <c r="D54" s="74"/>
    </row>
    <row r="55" spans="1:4" x14ac:dyDescent="0.3">
      <c r="A55" s="132">
        <v>78</v>
      </c>
      <c r="B55" s="131" t="s">
        <v>310</v>
      </c>
      <c r="C55" s="131" t="s">
        <v>309</v>
      </c>
      <c r="D55" s="74"/>
    </row>
  </sheetData>
  <sortState ref="A2:C55">
    <sortCondition ref="A2"/>
  </sortState>
  <phoneticPr fontId="10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0C50D09FA2EF46A398DA95E5B8B540" ma:contentTypeVersion="9" ma:contentTypeDescription="Create a new document." ma:contentTypeScope="" ma:versionID="52248ea83681d471b4e4fe5c07623d81">
  <xsd:schema xmlns:xsd="http://www.w3.org/2001/XMLSchema" xmlns:xs="http://www.w3.org/2001/XMLSchema" xmlns:p="http://schemas.microsoft.com/office/2006/metadata/properties" xmlns:ns3="c5c72234-e6f4-4693-9f04-f873565cce7a" xmlns:ns4="02216cd9-12ff-4a02-a9a2-5d9df685a022" targetNamespace="http://schemas.microsoft.com/office/2006/metadata/properties" ma:root="true" ma:fieldsID="d9bf0f15f22073b65d871ce836d98906" ns3:_="" ns4:_="">
    <xsd:import namespace="c5c72234-e6f4-4693-9f04-f873565cce7a"/>
    <xsd:import namespace="02216cd9-12ff-4a02-a9a2-5d9df685a02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c72234-e6f4-4693-9f04-f873565cce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216cd9-12ff-4a02-a9a2-5d9df685a02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469779-41C2-4562-89B3-2198F226687A}">
  <ds:schemaRefs>
    <ds:schemaRef ds:uri="http://purl.org/dc/terms/"/>
    <ds:schemaRef ds:uri="http://schemas.microsoft.com/office/2006/documentManagement/types"/>
    <ds:schemaRef ds:uri="02216cd9-12ff-4a02-a9a2-5d9df685a022"/>
    <ds:schemaRef ds:uri="http://purl.org/dc/elements/1.1/"/>
    <ds:schemaRef ds:uri="http://purl.org/dc/dcmitype/"/>
    <ds:schemaRef ds:uri="http://schemas.microsoft.com/office/infopath/2007/PartnerControls"/>
    <ds:schemaRef ds:uri="c5c72234-e6f4-4693-9f04-f873565cce7a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7257729-C01B-4361-908A-94FD7DE7871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0FD4F8-6C1F-44E2-BD85-7713F36673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c72234-e6f4-4693-9f04-f873565cce7a"/>
    <ds:schemaRef ds:uri="02216cd9-12ff-4a02-a9a2-5d9df685a0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402A Input</vt:lpstr>
      <vt:lpstr>Export_A</vt:lpstr>
      <vt:lpstr>Output_A</vt:lpstr>
      <vt:lpstr>Data_A</vt:lpstr>
      <vt:lpstr>Pivot_A</vt:lpstr>
      <vt:lpstr>Lists</vt:lpstr>
      <vt:lpstr>'402A Input'!ColumnTitle</vt:lpstr>
      <vt:lpstr>Export_A!ColumnTitle</vt:lpstr>
      <vt:lpstr>Output_A!Print_Area</vt:lpstr>
      <vt:lpstr>States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VETS-402B YTD JVSG Expenditure Detail Report (EDR) (EXP 05-31-2019)</dc:title>
  <dc:subject/>
  <dc:creator>U.S. Department of Labor</dc:creator>
  <cp:keywords/>
  <dc:description/>
  <cp:lastModifiedBy>Rebekah Haydin</cp:lastModifiedBy>
  <cp:revision/>
  <dcterms:created xsi:type="dcterms:W3CDTF">2016-01-22T17:41:49Z</dcterms:created>
  <dcterms:modified xsi:type="dcterms:W3CDTF">2021-06-01T13:18:13Z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0x010100C90C50D09FA2EF46A398DA95E5B8B540</vt:lpwstr>
  </property>
</Properties>
</file>