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haydin-rebekah\OneDrive - US Department of Labor - DOL\JVSG work\JVSG Forms\EDR PoP change\"/>
    </mc:Choice>
  </mc:AlternateContent>
  <workbookProtection workbookAlgorithmName="SHA-512" workbookHashValue="ARa5ctlH5rpP3cUibzceZcCs7sblhBqt8SZeQsCPE7ApfC5iPd9SuJ7pcFI60qhtpNCWBa1w+2LbNs8dvoJCbQ==" workbookSaltValue="XO/eqR2svzwp/txuwzT+3g==" workbookSpinCount="100000" lockStructure="1"/>
  <bookViews>
    <workbookView xWindow="-108" yWindow="-108" windowWidth="29004" windowHeight="15804" tabRatio="723"/>
  </bookViews>
  <sheets>
    <sheet name="402B Input" sheetId="31" r:id="rId1"/>
    <sheet name="Export_B" sheetId="36" r:id="rId2"/>
    <sheet name="Output_B" sheetId="33" r:id="rId3"/>
    <sheet name="Pivot_B" sheetId="34" state="hidden" r:id="rId4"/>
    <sheet name="Data_B" sheetId="32" state="hidden" r:id="rId5"/>
    <sheet name="Lists" sheetId="18" state="hidden" r:id="rId6"/>
  </sheets>
  <definedNames>
    <definedName name="_xlnm._FilterDatabase" localSheetId="4" hidden="1">Data_B!$A$1:$CA$1</definedName>
    <definedName name="ColumnTitle" localSheetId="0">'402B Input'!$B$5</definedName>
    <definedName name="ColumnTitle" localSheetId="1">Table1[[#Headers],[Item No.]]</definedName>
    <definedName name="_xlnm.Print_Area" localSheetId="2">Output_B!$A$1:$K$52</definedName>
    <definedName name="States">Lists!$A$2:$B$55</definedName>
  </definedNames>
  <calcPr calcId="162913"/>
  <pivotCaches>
    <pivotCache cacheId="57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31" l="1"/>
  <c r="I15" i="31" s="1"/>
  <c r="D8" i="31"/>
  <c r="E8" i="31" s="1"/>
  <c r="H74" i="31" l="1"/>
  <c r="G74" i="31"/>
  <c r="F74" i="31"/>
  <c r="E74" i="31"/>
  <c r="D74" i="31"/>
  <c r="E65" i="31" l="1"/>
  <c r="F65" i="31"/>
  <c r="G65" i="31"/>
  <c r="H65" i="31"/>
  <c r="I65" i="31"/>
  <c r="J65" i="31"/>
  <c r="K65" i="31"/>
  <c r="L65" i="31"/>
  <c r="M65" i="31"/>
  <c r="N65" i="31"/>
  <c r="O65" i="31"/>
  <c r="E47" i="31"/>
  <c r="F47" i="31"/>
  <c r="G47" i="31"/>
  <c r="H47" i="31"/>
  <c r="I47" i="31"/>
  <c r="J47" i="31"/>
  <c r="K47" i="31"/>
  <c r="L47" i="31"/>
  <c r="M47" i="31"/>
  <c r="N47" i="31"/>
  <c r="O47" i="31"/>
  <c r="E29" i="31"/>
  <c r="F29" i="31"/>
  <c r="G29" i="31"/>
  <c r="H29" i="31"/>
  <c r="I29" i="31"/>
  <c r="J29" i="31"/>
  <c r="K29" i="31"/>
  <c r="L29" i="31"/>
  <c r="M29" i="31"/>
  <c r="N29" i="31"/>
  <c r="O29" i="31"/>
  <c r="O14" i="31" l="1"/>
  <c r="N14" i="31"/>
  <c r="M14" i="31"/>
  <c r="L14" i="31"/>
  <c r="K14" i="31"/>
  <c r="J14" i="31"/>
  <c r="H14" i="31"/>
  <c r="D20" i="31" l="1"/>
  <c r="K25" i="31"/>
  <c r="C16" i="36" l="1"/>
  <c r="C51" i="36"/>
  <c r="C53" i="36"/>
  <c r="D53" i="36"/>
  <c r="E53" i="36"/>
  <c r="F53" i="36"/>
  <c r="G53" i="36"/>
  <c r="H53" i="36"/>
  <c r="I53" i="36"/>
  <c r="J53" i="36"/>
  <c r="K53" i="36"/>
  <c r="L53" i="36"/>
  <c r="M53" i="36"/>
  <c r="N53" i="36"/>
  <c r="C54" i="36"/>
  <c r="C56" i="36"/>
  <c r="D56" i="36"/>
  <c r="E56" i="36"/>
  <c r="F56" i="36"/>
  <c r="G56" i="36"/>
  <c r="H56" i="36"/>
  <c r="I56" i="36"/>
  <c r="J56" i="36"/>
  <c r="K56" i="36"/>
  <c r="L56" i="36"/>
  <c r="M56" i="36"/>
  <c r="N56" i="36"/>
  <c r="C57" i="36"/>
  <c r="C59" i="36"/>
  <c r="D59" i="36"/>
  <c r="E59" i="36"/>
  <c r="F59" i="36"/>
  <c r="G59" i="36"/>
  <c r="H59" i="36"/>
  <c r="I59" i="36"/>
  <c r="J59" i="36"/>
  <c r="K59" i="36"/>
  <c r="L59" i="36"/>
  <c r="M59" i="36"/>
  <c r="N59" i="36"/>
  <c r="C60" i="36"/>
  <c r="C62" i="36"/>
  <c r="D62" i="36"/>
  <c r="E62" i="36"/>
  <c r="F62" i="36"/>
  <c r="G62" i="36"/>
  <c r="H62" i="36"/>
  <c r="I62" i="36"/>
  <c r="J62" i="36"/>
  <c r="K62" i="36"/>
  <c r="L62" i="36"/>
  <c r="M62" i="36"/>
  <c r="N62" i="36"/>
  <c r="C63" i="36"/>
  <c r="C66" i="36"/>
  <c r="C68" i="36"/>
  <c r="D68" i="36"/>
  <c r="E68" i="36"/>
  <c r="F68" i="36"/>
  <c r="G68" i="36"/>
  <c r="H68" i="36"/>
  <c r="I68" i="36"/>
  <c r="J68" i="36"/>
  <c r="K68" i="36"/>
  <c r="L68" i="36"/>
  <c r="M68" i="36"/>
  <c r="N68" i="36"/>
  <c r="C69" i="36"/>
  <c r="C71" i="36"/>
  <c r="D71" i="36"/>
  <c r="E71" i="36"/>
  <c r="F71" i="36"/>
  <c r="G71" i="36"/>
  <c r="H71" i="36"/>
  <c r="I71" i="36"/>
  <c r="J71" i="36"/>
  <c r="K71" i="36"/>
  <c r="L71" i="36"/>
  <c r="M71" i="36"/>
  <c r="N71" i="36"/>
  <c r="C72" i="36"/>
  <c r="C33" i="36"/>
  <c r="C35" i="36"/>
  <c r="D35" i="36"/>
  <c r="E35" i="36"/>
  <c r="F35" i="36"/>
  <c r="G35" i="36"/>
  <c r="H35" i="36"/>
  <c r="I35" i="36"/>
  <c r="J35" i="36"/>
  <c r="K35" i="36"/>
  <c r="L35" i="36"/>
  <c r="M35" i="36"/>
  <c r="N35" i="36"/>
  <c r="C36" i="36"/>
  <c r="C38" i="36"/>
  <c r="D38" i="36"/>
  <c r="E38" i="36"/>
  <c r="F38" i="36"/>
  <c r="G38" i="36"/>
  <c r="H38" i="36"/>
  <c r="I38" i="36"/>
  <c r="J38" i="36"/>
  <c r="K38" i="36"/>
  <c r="L38" i="36"/>
  <c r="M38" i="36"/>
  <c r="N38" i="36"/>
  <c r="C39" i="36"/>
  <c r="C41" i="36"/>
  <c r="D41" i="36"/>
  <c r="E41" i="36"/>
  <c r="F41" i="36"/>
  <c r="G41" i="36"/>
  <c r="H41" i="36"/>
  <c r="I41" i="36"/>
  <c r="J41" i="36"/>
  <c r="K41" i="36"/>
  <c r="L41" i="36"/>
  <c r="M41" i="36"/>
  <c r="N41" i="36"/>
  <c r="C42" i="36"/>
  <c r="C44" i="36"/>
  <c r="D44" i="36"/>
  <c r="E44" i="36"/>
  <c r="F44" i="36"/>
  <c r="G44" i="36"/>
  <c r="H44" i="36"/>
  <c r="I44" i="36"/>
  <c r="J44" i="36"/>
  <c r="K44" i="36"/>
  <c r="L44" i="36"/>
  <c r="M44" i="36"/>
  <c r="N44" i="36"/>
  <c r="C45" i="36"/>
  <c r="C17" i="36"/>
  <c r="D17" i="36"/>
  <c r="E17" i="36"/>
  <c r="F17" i="36"/>
  <c r="G17" i="36"/>
  <c r="H17" i="36"/>
  <c r="I17" i="36"/>
  <c r="J17" i="36"/>
  <c r="K17" i="36"/>
  <c r="L17" i="36"/>
  <c r="M17" i="36"/>
  <c r="N17" i="36"/>
  <c r="C18" i="36"/>
  <c r="C20" i="36"/>
  <c r="D20" i="36"/>
  <c r="E20" i="36"/>
  <c r="F20" i="36"/>
  <c r="G20" i="36"/>
  <c r="H20" i="36"/>
  <c r="I20" i="36"/>
  <c r="J20" i="36"/>
  <c r="K20" i="36"/>
  <c r="L20" i="36"/>
  <c r="M20" i="36"/>
  <c r="N20" i="36"/>
  <c r="C21" i="36"/>
  <c r="C23" i="36"/>
  <c r="D23" i="36"/>
  <c r="E23" i="36"/>
  <c r="F23" i="36"/>
  <c r="G23" i="36"/>
  <c r="H23" i="36"/>
  <c r="I23" i="36"/>
  <c r="J23" i="36"/>
  <c r="K23" i="36"/>
  <c r="L23" i="36"/>
  <c r="M23" i="36"/>
  <c r="N23" i="36"/>
  <c r="C24" i="36"/>
  <c r="C26" i="36"/>
  <c r="D26" i="36"/>
  <c r="E26" i="36"/>
  <c r="F26" i="36"/>
  <c r="G26" i="36"/>
  <c r="H26" i="36"/>
  <c r="I26" i="36"/>
  <c r="J26" i="36"/>
  <c r="K26" i="36"/>
  <c r="L26" i="36"/>
  <c r="M26" i="36"/>
  <c r="N26" i="36"/>
  <c r="C27" i="36"/>
  <c r="C7" i="36"/>
  <c r="D7" i="36"/>
  <c r="E7" i="36"/>
  <c r="F7" i="36"/>
  <c r="G7" i="36"/>
  <c r="H7" i="36"/>
  <c r="I7" i="36"/>
  <c r="J7" i="36"/>
  <c r="K7" i="36"/>
  <c r="L7" i="36"/>
  <c r="M7" i="36"/>
  <c r="N7" i="36"/>
  <c r="C8" i="36"/>
  <c r="D8" i="36"/>
  <c r="E8" i="36"/>
  <c r="F8" i="36"/>
  <c r="G8" i="36"/>
  <c r="H8" i="36"/>
  <c r="I8" i="36"/>
  <c r="J8" i="36"/>
  <c r="K8" i="36"/>
  <c r="L8" i="36"/>
  <c r="M8" i="36"/>
  <c r="N8" i="36"/>
  <c r="C9" i="36"/>
  <c r="D9" i="36"/>
  <c r="E9" i="36"/>
  <c r="F9" i="36"/>
  <c r="G9" i="36"/>
  <c r="H9" i="36"/>
  <c r="I9" i="36"/>
  <c r="J9" i="36"/>
  <c r="K9" i="36"/>
  <c r="L9" i="36"/>
  <c r="M9" i="36"/>
  <c r="N9" i="36"/>
  <c r="C10" i="36"/>
  <c r="D10" i="36"/>
  <c r="E10" i="36"/>
  <c r="F10" i="36"/>
  <c r="G10" i="36"/>
  <c r="H10" i="36"/>
  <c r="I10" i="36"/>
  <c r="J10" i="36"/>
  <c r="K10" i="36"/>
  <c r="L10" i="36"/>
  <c r="M10" i="36"/>
  <c r="N10" i="36"/>
  <c r="E37" i="31" l="1"/>
  <c r="D33" i="36" s="1"/>
  <c r="F37" i="31"/>
  <c r="E33" i="36" s="1"/>
  <c r="G37" i="31"/>
  <c r="F33" i="36" s="1"/>
  <c r="H37" i="31"/>
  <c r="G33" i="36" s="1"/>
  <c r="I37" i="31"/>
  <c r="H33" i="36" s="1"/>
  <c r="J37" i="31"/>
  <c r="I33" i="36" s="1"/>
  <c r="K37" i="31"/>
  <c r="J33" i="36" s="1"/>
  <c r="L37" i="31"/>
  <c r="K33" i="36" s="1"/>
  <c r="M37" i="31"/>
  <c r="L33" i="36" s="1"/>
  <c r="N37" i="31"/>
  <c r="M33" i="36" s="1"/>
  <c r="O37" i="31"/>
  <c r="N33" i="36" s="1"/>
  <c r="E40" i="31"/>
  <c r="D36" i="36" s="1"/>
  <c r="I70" i="31" l="1"/>
  <c r="H66" i="36" s="1"/>
  <c r="J70" i="31"/>
  <c r="K70" i="31"/>
  <c r="L70" i="31"/>
  <c r="M70" i="31"/>
  <c r="L66" i="36" s="1"/>
  <c r="N70" i="31"/>
  <c r="O70" i="31"/>
  <c r="I71" i="31"/>
  <c r="H67" i="36" s="1"/>
  <c r="M71" i="31"/>
  <c r="L67" i="36" s="1"/>
  <c r="I73" i="31"/>
  <c r="J73" i="31"/>
  <c r="K73" i="31"/>
  <c r="J69" i="36" s="1"/>
  <c r="L73" i="31"/>
  <c r="M73" i="31"/>
  <c r="N73" i="31"/>
  <c r="O73" i="31"/>
  <c r="K74" i="31"/>
  <c r="J70" i="36" s="1"/>
  <c r="I78" i="31"/>
  <c r="J78" i="31"/>
  <c r="K78" i="31"/>
  <c r="L78" i="31"/>
  <c r="M78" i="31"/>
  <c r="N78" i="31"/>
  <c r="O78" i="31"/>
  <c r="N77" i="31" l="1"/>
  <c r="M73" i="36" s="1"/>
  <c r="M74" i="36"/>
  <c r="M77" i="31"/>
  <c r="L73" i="36" s="1"/>
  <c r="L74" i="36"/>
  <c r="J74" i="31"/>
  <c r="I70" i="36" s="1"/>
  <c r="I69" i="36"/>
  <c r="L77" i="31"/>
  <c r="K73" i="36" s="1"/>
  <c r="K74" i="36"/>
  <c r="I74" i="31"/>
  <c r="H70" i="36" s="1"/>
  <c r="H69" i="36"/>
  <c r="L76" i="31"/>
  <c r="K72" i="36" s="1"/>
  <c r="J74" i="36"/>
  <c r="J76" i="31"/>
  <c r="I72" i="36" s="1"/>
  <c r="H74" i="36"/>
  <c r="O71" i="31"/>
  <c r="N67" i="36" s="1"/>
  <c r="N66" i="36"/>
  <c r="K76" i="31"/>
  <c r="J72" i="36" s="1"/>
  <c r="I74" i="36"/>
  <c r="N71" i="31"/>
  <c r="M67" i="36" s="1"/>
  <c r="M66" i="36"/>
  <c r="O74" i="31"/>
  <c r="N70" i="36" s="1"/>
  <c r="N69" i="36"/>
  <c r="N74" i="31"/>
  <c r="M70" i="36" s="1"/>
  <c r="M69" i="36"/>
  <c r="K71" i="31"/>
  <c r="J67" i="36" s="1"/>
  <c r="J66" i="36"/>
  <c r="M74" i="31"/>
  <c r="L70" i="36" s="1"/>
  <c r="L69" i="36"/>
  <c r="J71" i="31"/>
  <c r="I67" i="36" s="1"/>
  <c r="I66" i="36"/>
  <c r="L71" i="31"/>
  <c r="K67" i="36" s="1"/>
  <c r="K66" i="36"/>
  <c r="O77" i="31"/>
  <c r="N73" i="36" s="1"/>
  <c r="N74" i="36"/>
  <c r="L74" i="31"/>
  <c r="K70" i="36" s="1"/>
  <c r="K69" i="36"/>
  <c r="M76" i="31"/>
  <c r="L72" i="36" s="1"/>
  <c r="I77" i="31"/>
  <c r="H73" i="36" s="1"/>
  <c r="O76" i="31"/>
  <c r="N72" i="36" s="1"/>
  <c r="K77" i="31"/>
  <c r="J73" i="36" s="1"/>
  <c r="J77" i="31"/>
  <c r="I73" i="36" s="1"/>
  <c r="N76" i="31"/>
  <c r="M72" i="36" s="1"/>
  <c r="H4" i="33" l="1"/>
  <c r="H78" i="31"/>
  <c r="H77" i="31" s="1"/>
  <c r="G73" i="36" s="1"/>
  <c r="G78" i="31"/>
  <c r="H76" i="31" s="1"/>
  <c r="G72" i="36" s="1"/>
  <c r="F78" i="31"/>
  <c r="E74" i="36" s="1"/>
  <c r="E78" i="31"/>
  <c r="D78" i="31"/>
  <c r="G70" i="36"/>
  <c r="F70" i="36"/>
  <c r="E70" i="36"/>
  <c r="C70" i="36"/>
  <c r="H73" i="31"/>
  <c r="G69" i="36" s="1"/>
  <c r="G73" i="31"/>
  <c r="F69" i="36" s="1"/>
  <c r="F73" i="31"/>
  <c r="E69" i="36" s="1"/>
  <c r="E73" i="31"/>
  <c r="H71" i="31"/>
  <c r="G67" i="36" s="1"/>
  <c r="D71" i="31"/>
  <c r="C67" i="36" s="1"/>
  <c r="H70" i="31"/>
  <c r="G66" i="36" s="1"/>
  <c r="G70" i="31"/>
  <c r="F66" i="36" s="1"/>
  <c r="F70" i="31"/>
  <c r="E66" i="36" s="1"/>
  <c r="E70" i="31"/>
  <c r="O69" i="31"/>
  <c r="N69" i="31"/>
  <c r="O67" i="31" s="1"/>
  <c r="N63" i="36" s="1"/>
  <c r="M69" i="31"/>
  <c r="N67" i="31" s="1"/>
  <c r="M63" i="36" s="1"/>
  <c r="L69" i="31"/>
  <c r="K69" i="31"/>
  <c r="L67" i="31" s="1"/>
  <c r="K63" i="36" s="1"/>
  <c r="J69" i="31"/>
  <c r="I69" i="31"/>
  <c r="J67" i="31" s="1"/>
  <c r="I63" i="36" s="1"/>
  <c r="H69" i="31"/>
  <c r="G65" i="36" s="1"/>
  <c r="G69" i="31"/>
  <c r="F69" i="31"/>
  <c r="E69" i="31"/>
  <c r="D69" i="31"/>
  <c r="D68" i="31" s="1"/>
  <c r="N61" i="36"/>
  <c r="M61" i="36"/>
  <c r="O64" i="31"/>
  <c r="N60" i="36" s="1"/>
  <c r="N64" i="31"/>
  <c r="M60" i="36" s="1"/>
  <c r="M64" i="31"/>
  <c r="L60" i="36" s="1"/>
  <c r="L64" i="31"/>
  <c r="K60" i="36" s="1"/>
  <c r="K64" i="31"/>
  <c r="J60" i="36" s="1"/>
  <c r="J64" i="31"/>
  <c r="I60" i="36" s="1"/>
  <c r="I64" i="31"/>
  <c r="H60" i="36" s="1"/>
  <c r="H64" i="31"/>
  <c r="G60" i="36" s="1"/>
  <c r="G64" i="31"/>
  <c r="F60" i="36" s="1"/>
  <c r="F64" i="31"/>
  <c r="E60" i="36" s="1"/>
  <c r="E64" i="31"/>
  <c r="N62" i="31"/>
  <c r="O61" i="31"/>
  <c r="N57" i="36" s="1"/>
  <c r="N61" i="31"/>
  <c r="M57" i="36" s="1"/>
  <c r="M61" i="31"/>
  <c r="L57" i="36" s="1"/>
  <c r="L61" i="31"/>
  <c r="K57" i="36" s="1"/>
  <c r="K61" i="31"/>
  <c r="J57" i="36" s="1"/>
  <c r="J61" i="31"/>
  <c r="I57" i="36" s="1"/>
  <c r="I61" i="31"/>
  <c r="H57" i="36" s="1"/>
  <c r="H61" i="31"/>
  <c r="G57" i="36" s="1"/>
  <c r="G61" i="31"/>
  <c r="F57" i="36" s="1"/>
  <c r="F61" i="31"/>
  <c r="E57" i="36" s="1"/>
  <c r="E61" i="31"/>
  <c r="O58" i="31"/>
  <c r="N54" i="36" s="1"/>
  <c r="N58" i="31"/>
  <c r="M54" i="36" s="1"/>
  <c r="M58" i="31"/>
  <c r="L54" i="36" s="1"/>
  <c r="L58" i="31"/>
  <c r="K54" i="36" s="1"/>
  <c r="K58" i="31"/>
  <c r="J54" i="36" s="1"/>
  <c r="J58" i="31"/>
  <c r="I54" i="36" s="1"/>
  <c r="I58" i="31"/>
  <c r="H54" i="36" s="1"/>
  <c r="H58" i="31"/>
  <c r="G54" i="36" s="1"/>
  <c r="G58" i="31"/>
  <c r="F54" i="36" s="1"/>
  <c r="F58" i="31"/>
  <c r="E54" i="36" s="1"/>
  <c r="E58" i="31"/>
  <c r="D54" i="36" s="1"/>
  <c r="O56" i="31"/>
  <c r="N52" i="36" s="1"/>
  <c r="N56" i="31"/>
  <c r="M52" i="36" s="1"/>
  <c r="M56" i="31"/>
  <c r="L52" i="36" s="1"/>
  <c r="L56" i="31"/>
  <c r="K52" i="36" s="1"/>
  <c r="K56" i="31"/>
  <c r="J52" i="36" s="1"/>
  <c r="O55" i="31"/>
  <c r="N51" i="36" s="1"/>
  <c r="N55" i="31"/>
  <c r="M51" i="36" s="1"/>
  <c r="M55" i="31"/>
  <c r="L51" i="36" s="1"/>
  <c r="L55" i="31"/>
  <c r="K51" i="36" s="1"/>
  <c r="K55" i="31"/>
  <c r="J51" i="36" s="1"/>
  <c r="J55" i="31"/>
  <c r="I51" i="36" s="1"/>
  <c r="I55" i="31"/>
  <c r="H51" i="36" s="1"/>
  <c r="H55" i="31"/>
  <c r="G51" i="36" s="1"/>
  <c r="G55" i="31"/>
  <c r="F51" i="36" s="1"/>
  <c r="F55" i="31"/>
  <c r="E51" i="36" s="1"/>
  <c r="E55" i="31"/>
  <c r="G52" i="31"/>
  <c r="G53" i="31" s="1"/>
  <c r="F52" i="31"/>
  <c r="F53" i="31" s="1"/>
  <c r="E52" i="31"/>
  <c r="E53" i="31" s="1"/>
  <c r="O51" i="31"/>
  <c r="N51" i="31"/>
  <c r="M47" i="36" s="1"/>
  <c r="M51" i="31"/>
  <c r="L51" i="31"/>
  <c r="K51" i="31"/>
  <c r="J51" i="31"/>
  <c r="K49" i="31" s="1"/>
  <c r="J45" i="36" s="1"/>
  <c r="I51" i="31"/>
  <c r="H51" i="31"/>
  <c r="G47" i="36" s="1"/>
  <c r="G51" i="31"/>
  <c r="F51" i="31"/>
  <c r="E47" i="36" s="1"/>
  <c r="E51" i="31"/>
  <c r="D51" i="31"/>
  <c r="N43" i="36"/>
  <c r="M43" i="36"/>
  <c r="L43" i="36"/>
  <c r="K43" i="36"/>
  <c r="J43" i="36"/>
  <c r="H43" i="36"/>
  <c r="D47" i="31"/>
  <c r="C43" i="36" s="1"/>
  <c r="O46" i="31"/>
  <c r="N42" i="36" s="1"/>
  <c r="N46" i="31"/>
  <c r="M42" i="36" s="1"/>
  <c r="M46" i="31"/>
  <c r="L42" i="36" s="1"/>
  <c r="L46" i="31"/>
  <c r="K42" i="36" s="1"/>
  <c r="K46" i="31"/>
  <c r="J42" i="36" s="1"/>
  <c r="J46" i="31"/>
  <c r="I42" i="36" s="1"/>
  <c r="I46" i="31"/>
  <c r="H42" i="36" s="1"/>
  <c r="H46" i="31"/>
  <c r="G42" i="36" s="1"/>
  <c r="G46" i="31"/>
  <c r="F42" i="36" s="1"/>
  <c r="F46" i="31"/>
  <c r="E42" i="36" s="1"/>
  <c r="E46" i="31"/>
  <c r="M44" i="31"/>
  <c r="L40" i="36" s="1"/>
  <c r="D44" i="31"/>
  <c r="C40" i="36" s="1"/>
  <c r="O43" i="31"/>
  <c r="N39" i="36" s="1"/>
  <c r="N43" i="31"/>
  <c r="M39" i="36" s="1"/>
  <c r="M43" i="31"/>
  <c r="L39" i="36" s="1"/>
  <c r="L43" i="31"/>
  <c r="K39" i="36" s="1"/>
  <c r="K43" i="31"/>
  <c r="J39" i="36" s="1"/>
  <c r="J43" i="31"/>
  <c r="I39" i="36" s="1"/>
  <c r="I43" i="31"/>
  <c r="H39" i="36" s="1"/>
  <c r="H43" i="31"/>
  <c r="G39" i="36" s="1"/>
  <c r="G43" i="31"/>
  <c r="F39" i="36" s="1"/>
  <c r="F43" i="31"/>
  <c r="E39" i="36" s="1"/>
  <c r="E43" i="31"/>
  <c r="O41" i="31"/>
  <c r="N37" i="36" s="1"/>
  <c r="N41" i="31"/>
  <c r="M37" i="36" s="1"/>
  <c r="M41" i="31"/>
  <c r="L37" i="36" s="1"/>
  <c r="D41" i="31"/>
  <c r="C37" i="36" s="1"/>
  <c r="O40" i="31"/>
  <c r="N36" i="36" s="1"/>
  <c r="N40" i="31"/>
  <c r="M36" i="36" s="1"/>
  <c r="M40" i="31"/>
  <c r="L36" i="36" s="1"/>
  <c r="L40" i="31"/>
  <c r="K36" i="36" s="1"/>
  <c r="K40" i="31"/>
  <c r="J36" i="36" s="1"/>
  <c r="J40" i="31"/>
  <c r="I36" i="36" s="1"/>
  <c r="I40" i="31"/>
  <c r="H36" i="36" s="1"/>
  <c r="H40" i="31"/>
  <c r="G36" i="36" s="1"/>
  <c r="G40" i="31"/>
  <c r="F36" i="36" s="1"/>
  <c r="F40" i="31"/>
  <c r="E36" i="36" s="1"/>
  <c r="E41" i="31"/>
  <c r="D37" i="36" s="1"/>
  <c r="O38" i="31"/>
  <c r="N34" i="36" s="1"/>
  <c r="N38" i="31"/>
  <c r="M34" i="36" s="1"/>
  <c r="M38" i="31"/>
  <c r="L34" i="36" s="1"/>
  <c r="L38" i="31"/>
  <c r="K34" i="36" s="1"/>
  <c r="K38" i="31"/>
  <c r="J34" i="36" s="1"/>
  <c r="J38" i="31"/>
  <c r="I34" i="36" s="1"/>
  <c r="I38" i="31"/>
  <c r="H34" i="36" s="1"/>
  <c r="H38" i="31"/>
  <c r="G34" i="36" s="1"/>
  <c r="G38" i="31"/>
  <c r="F34" i="36" s="1"/>
  <c r="F38" i="31"/>
  <c r="E34" i="36" s="1"/>
  <c r="D38" i="31"/>
  <c r="C34" i="36" s="1"/>
  <c r="E38" i="31"/>
  <c r="D34" i="36" s="1"/>
  <c r="D35" i="31"/>
  <c r="G34" i="31"/>
  <c r="G35" i="31" s="1"/>
  <c r="F34" i="31"/>
  <c r="F35" i="31" s="1"/>
  <c r="E34" i="31"/>
  <c r="E35" i="31" s="1"/>
  <c r="O33" i="31"/>
  <c r="N33" i="31"/>
  <c r="M33" i="31"/>
  <c r="L33" i="31"/>
  <c r="M31" i="31" s="1"/>
  <c r="L27" i="36" s="1"/>
  <c r="K33" i="31"/>
  <c r="J33" i="31"/>
  <c r="K31" i="31" s="1"/>
  <c r="J27" i="36" s="1"/>
  <c r="I33" i="31"/>
  <c r="H33" i="31"/>
  <c r="G29" i="36" s="1"/>
  <c r="G33" i="31"/>
  <c r="F29" i="36" s="1"/>
  <c r="F33" i="31"/>
  <c r="F79" i="31" s="1"/>
  <c r="E75" i="36" s="1"/>
  <c r="E33" i="31"/>
  <c r="D33" i="31"/>
  <c r="M25" i="36"/>
  <c r="L25" i="36"/>
  <c r="J25" i="36"/>
  <c r="D29" i="31"/>
  <c r="C25" i="36" s="1"/>
  <c r="O28" i="31"/>
  <c r="N24" i="36" s="1"/>
  <c r="N28" i="31"/>
  <c r="M24" i="36" s="1"/>
  <c r="M28" i="31"/>
  <c r="L24" i="36" s="1"/>
  <c r="L28" i="31"/>
  <c r="K24" i="36" s="1"/>
  <c r="K28" i="31"/>
  <c r="J24" i="36" s="1"/>
  <c r="J28" i="31"/>
  <c r="I24" i="36" s="1"/>
  <c r="I28" i="31"/>
  <c r="H24" i="36" s="1"/>
  <c r="H28" i="31"/>
  <c r="G24" i="36" s="1"/>
  <c r="G28" i="31"/>
  <c r="F24" i="36" s="1"/>
  <c r="F28" i="31"/>
  <c r="E24" i="36" s="1"/>
  <c r="E28" i="31"/>
  <c r="K26" i="31"/>
  <c r="J22" i="36" s="1"/>
  <c r="D26" i="31"/>
  <c r="C22" i="36" s="1"/>
  <c r="O25" i="31"/>
  <c r="N21" i="36" s="1"/>
  <c r="N25" i="31"/>
  <c r="M21" i="36" s="1"/>
  <c r="M25" i="31"/>
  <c r="L21" i="36" s="1"/>
  <c r="L25" i="31"/>
  <c r="K21" i="36" s="1"/>
  <c r="J21" i="36"/>
  <c r="J25" i="31"/>
  <c r="I21" i="36" s="1"/>
  <c r="I25" i="31"/>
  <c r="H21" i="36" s="1"/>
  <c r="H25" i="31"/>
  <c r="G21" i="36" s="1"/>
  <c r="G25" i="31"/>
  <c r="F21" i="36" s="1"/>
  <c r="F25" i="31"/>
  <c r="E21" i="36" s="1"/>
  <c r="E25" i="31"/>
  <c r="L23" i="31"/>
  <c r="K19" i="36" s="1"/>
  <c r="K23" i="31"/>
  <c r="J19" i="36" s="1"/>
  <c r="D23" i="31"/>
  <c r="C19" i="36" s="1"/>
  <c r="O22" i="31"/>
  <c r="N18" i="36" s="1"/>
  <c r="N22" i="31"/>
  <c r="M18" i="36" s="1"/>
  <c r="M22" i="31"/>
  <c r="L18" i="36" s="1"/>
  <c r="L22" i="31"/>
  <c r="K18" i="36" s="1"/>
  <c r="K22" i="31"/>
  <c r="J18" i="36" s="1"/>
  <c r="J22" i="31"/>
  <c r="I18" i="36" s="1"/>
  <c r="I22" i="31"/>
  <c r="H18" i="36" s="1"/>
  <c r="H22" i="31"/>
  <c r="G18" i="36" s="1"/>
  <c r="G22" i="31"/>
  <c r="F18" i="36" s="1"/>
  <c r="F22" i="31"/>
  <c r="E18" i="36" s="1"/>
  <c r="E22" i="31"/>
  <c r="O19" i="31"/>
  <c r="N19" i="31"/>
  <c r="M19" i="31"/>
  <c r="L19" i="31"/>
  <c r="K19" i="31"/>
  <c r="J19" i="31"/>
  <c r="I19" i="31"/>
  <c r="H19" i="31"/>
  <c r="G19" i="31"/>
  <c r="F19" i="31"/>
  <c r="E19" i="31"/>
  <c r="D17" i="31"/>
  <c r="G16" i="31"/>
  <c r="G17" i="31" s="1"/>
  <c r="F16" i="31"/>
  <c r="F17" i="31" s="1"/>
  <c r="E16" i="31"/>
  <c r="E17" i="31" s="1"/>
  <c r="O15" i="31"/>
  <c r="N11" i="36" s="1"/>
  <c r="N15" i="31"/>
  <c r="M11" i="36" s="1"/>
  <c r="M15" i="31"/>
  <c r="L11" i="36" s="1"/>
  <c r="L15" i="31"/>
  <c r="K11" i="36" s="1"/>
  <c r="K15" i="31"/>
  <c r="J11" i="36" s="1"/>
  <c r="J15" i="31"/>
  <c r="I11" i="36" s="1"/>
  <c r="H11" i="36"/>
  <c r="H15" i="31"/>
  <c r="G11" i="36" s="1"/>
  <c r="G15" i="31"/>
  <c r="F11" i="36" s="1"/>
  <c r="F15" i="31"/>
  <c r="E11" i="36" s="1"/>
  <c r="E15" i="31"/>
  <c r="D11" i="36" s="1"/>
  <c r="D15" i="31"/>
  <c r="C11" i="36" s="1"/>
  <c r="E15" i="36" l="1"/>
  <c r="F20" i="31"/>
  <c r="E16" i="36" s="1"/>
  <c r="D15" i="36"/>
  <c r="E20" i="31"/>
  <c r="D16" i="36" s="1"/>
  <c r="G71" i="31"/>
  <c r="F67" i="36" s="1"/>
  <c r="F71" i="31"/>
  <c r="E67" i="36" s="1"/>
  <c r="M58" i="36"/>
  <c r="N68" i="31"/>
  <c r="M64" i="36" s="1"/>
  <c r="M62" i="31"/>
  <c r="K62" i="31"/>
  <c r="L62" i="31"/>
  <c r="K59" i="31"/>
  <c r="J55" i="36" s="1"/>
  <c r="E61" i="36"/>
  <c r="F61" i="36"/>
  <c r="G61" i="36"/>
  <c r="H61" i="36"/>
  <c r="I61" i="36"/>
  <c r="J61" i="36"/>
  <c r="K61" i="36"/>
  <c r="L61" i="36"/>
  <c r="O62" i="31"/>
  <c r="F62" i="31"/>
  <c r="G62" i="31"/>
  <c r="I59" i="31"/>
  <c r="H55" i="36" s="1"/>
  <c r="J59" i="31"/>
  <c r="I55" i="36" s="1"/>
  <c r="L59" i="31"/>
  <c r="K55" i="36" s="1"/>
  <c r="M59" i="31"/>
  <c r="L55" i="36" s="1"/>
  <c r="N59" i="31"/>
  <c r="M55" i="36" s="1"/>
  <c r="O59" i="31"/>
  <c r="N55" i="36" s="1"/>
  <c r="F56" i="31"/>
  <c r="E52" i="36" s="1"/>
  <c r="G56" i="31"/>
  <c r="F52" i="36" s="1"/>
  <c r="H56" i="31"/>
  <c r="G52" i="36" s="1"/>
  <c r="G43" i="36"/>
  <c r="F44" i="31"/>
  <c r="E40" i="36" s="1"/>
  <c r="G44" i="31"/>
  <c r="F40" i="36" s="1"/>
  <c r="H44" i="31"/>
  <c r="H50" i="31" s="1"/>
  <c r="G46" i="36" s="1"/>
  <c r="K44" i="31"/>
  <c r="J40" i="36" s="1"/>
  <c r="L44" i="31"/>
  <c r="K40" i="36" s="1"/>
  <c r="N44" i="31"/>
  <c r="O44" i="31"/>
  <c r="N40" i="36" s="1"/>
  <c r="K41" i="31"/>
  <c r="J37" i="36" s="1"/>
  <c r="L41" i="31"/>
  <c r="K37" i="36" s="1"/>
  <c r="H25" i="36"/>
  <c r="N25" i="36"/>
  <c r="E25" i="36"/>
  <c r="F25" i="36"/>
  <c r="M23" i="31"/>
  <c r="L19" i="36" s="1"/>
  <c r="N23" i="31"/>
  <c r="M19" i="36" s="1"/>
  <c r="O23" i="31"/>
  <c r="N19" i="36" s="1"/>
  <c r="N15" i="36"/>
  <c r="O20" i="31"/>
  <c r="N16" i="36" s="1"/>
  <c r="M15" i="36"/>
  <c r="N20" i="31"/>
  <c r="M16" i="36" s="1"/>
  <c r="L15" i="36"/>
  <c r="M20" i="31"/>
  <c r="L16" i="36" s="1"/>
  <c r="K15" i="36"/>
  <c r="L20" i="31"/>
  <c r="K16" i="36" s="1"/>
  <c r="J15" i="36"/>
  <c r="K20" i="31"/>
  <c r="J16" i="36" s="1"/>
  <c r="I15" i="36"/>
  <c r="J20" i="31"/>
  <c r="I16" i="36" s="1"/>
  <c r="H15" i="36"/>
  <c r="I20" i="31"/>
  <c r="H16" i="36" s="1"/>
  <c r="G15" i="36"/>
  <c r="H20" i="31"/>
  <c r="G16" i="36" s="1"/>
  <c r="F15" i="36"/>
  <c r="G20" i="31"/>
  <c r="F16" i="36" s="1"/>
  <c r="O26" i="31"/>
  <c r="N22" i="36" s="1"/>
  <c r="N26" i="31"/>
  <c r="M22" i="36" s="1"/>
  <c r="M26" i="31"/>
  <c r="L22" i="36" s="1"/>
  <c r="L26" i="31"/>
  <c r="K22" i="36" s="1"/>
  <c r="H62" i="31"/>
  <c r="I62" i="31"/>
  <c r="J62" i="31"/>
  <c r="H59" i="31"/>
  <c r="G55" i="36" s="1"/>
  <c r="E59" i="31"/>
  <c r="D55" i="36" s="1"/>
  <c r="F59" i="31"/>
  <c r="E55" i="36" s="1"/>
  <c r="G59" i="31"/>
  <c r="F55" i="36" s="1"/>
  <c r="I56" i="31"/>
  <c r="H52" i="36" s="1"/>
  <c r="J56" i="31"/>
  <c r="I52" i="36" s="1"/>
  <c r="F43" i="36"/>
  <c r="I43" i="36"/>
  <c r="E43" i="36"/>
  <c r="I44" i="31"/>
  <c r="H40" i="36" s="1"/>
  <c r="J44" i="31"/>
  <c r="I40" i="36" s="1"/>
  <c r="F41" i="31"/>
  <c r="E37" i="36" s="1"/>
  <c r="G41" i="31"/>
  <c r="F37" i="36" s="1"/>
  <c r="H41" i="31"/>
  <c r="G37" i="36" s="1"/>
  <c r="I41" i="31"/>
  <c r="H37" i="36" s="1"/>
  <c r="J41" i="31"/>
  <c r="I37" i="36" s="1"/>
  <c r="F26" i="31"/>
  <c r="E22" i="36" s="1"/>
  <c r="H26" i="31"/>
  <c r="G22" i="36" s="1"/>
  <c r="I26" i="31"/>
  <c r="J26" i="31"/>
  <c r="I22" i="36" s="1"/>
  <c r="G25" i="36"/>
  <c r="I25" i="36"/>
  <c r="J23" i="31"/>
  <c r="I19" i="36" s="1"/>
  <c r="I23" i="31"/>
  <c r="H19" i="36" s="1"/>
  <c r="H23" i="31"/>
  <c r="G19" i="36" s="1"/>
  <c r="G23" i="31"/>
  <c r="F19" i="36" s="1"/>
  <c r="F23" i="31"/>
  <c r="E19" i="36" s="1"/>
  <c r="I67" i="31"/>
  <c r="H63" i="36" s="1"/>
  <c r="G49" i="31"/>
  <c r="F45" i="36" s="1"/>
  <c r="G76" i="31"/>
  <c r="F72" i="36" s="1"/>
  <c r="K50" i="31"/>
  <c r="J46" i="36" s="1"/>
  <c r="H81" i="31"/>
  <c r="G77" i="36" s="1"/>
  <c r="F82" i="31"/>
  <c r="E78" i="36" s="1"/>
  <c r="K25" i="36"/>
  <c r="O49" i="31"/>
  <c r="N45" i="36" s="1"/>
  <c r="L49" i="31"/>
  <c r="K45" i="36" s="1"/>
  <c r="J47" i="36"/>
  <c r="G74" i="36"/>
  <c r="I76" i="31"/>
  <c r="H72" i="36" s="1"/>
  <c r="L80" i="31"/>
  <c r="K76" i="36" s="1"/>
  <c r="K47" i="36"/>
  <c r="M80" i="31"/>
  <c r="L76" i="36" s="1"/>
  <c r="L47" i="36"/>
  <c r="E65" i="36"/>
  <c r="H79" i="31"/>
  <c r="G75" i="36" s="1"/>
  <c r="M50" i="31"/>
  <c r="L46" i="36" s="1"/>
  <c r="H67" i="31"/>
  <c r="G63" i="36" s="1"/>
  <c r="F65" i="36"/>
  <c r="F80" i="31"/>
  <c r="E76" i="36" s="1"/>
  <c r="I31" i="31"/>
  <c r="H27" i="36" s="1"/>
  <c r="J31" i="31"/>
  <c r="I27" i="36" s="1"/>
  <c r="H29" i="36"/>
  <c r="O50" i="31"/>
  <c r="N46" i="36" s="1"/>
  <c r="O80" i="31"/>
  <c r="N76" i="36" s="1"/>
  <c r="N47" i="36"/>
  <c r="H80" i="31"/>
  <c r="G76" i="36" s="1"/>
  <c r="G31" i="31"/>
  <c r="F27" i="36" s="1"/>
  <c r="E29" i="36"/>
  <c r="J79" i="31"/>
  <c r="I75" i="36" s="1"/>
  <c r="I29" i="36"/>
  <c r="I81" i="31"/>
  <c r="H77" i="36" s="1"/>
  <c r="H65" i="36"/>
  <c r="N80" i="31"/>
  <c r="M76" i="36" s="1"/>
  <c r="L31" i="31"/>
  <c r="K27" i="36" s="1"/>
  <c r="J29" i="36"/>
  <c r="K67" i="31"/>
  <c r="J63" i="36" s="1"/>
  <c r="I65" i="36"/>
  <c r="F77" i="31"/>
  <c r="E73" i="36" s="1"/>
  <c r="F81" i="31"/>
  <c r="E77" i="36" s="1"/>
  <c r="K32" i="31"/>
  <c r="J28" i="36" s="1"/>
  <c r="L79" i="31"/>
  <c r="K75" i="36" s="1"/>
  <c r="K29" i="36"/>
  <c r="K81" i="31"/>
  <c r="J77" i="36" s="1"/>
  <c r="J65" i="36"/>
  <c r="G81" i="31"/>
  <c r="F77" i="36" s="1"/>
  <c r="G80" i="31"/>
  <c r="F76" i="36" s="1"/>
  <c r="F47" i="36"/>
  <c r="M67" i="31"/>
  <c r="L63" i="36" s="1"/>
  <c r="K65" i="36"/>
  <c r="N79" i="31"/>
  <c r="M29" i="36"/>
  <c r="M81" i="31"/>
  <c r="L77" i="36" s="1"/>
  <c r="L65" i="36"/>
  <c r="M79" i="31"/>
  <c r="L75" i="36" s="1"/>
  <c r="L29" i="36"/>
  <c r="O79" i="31"/>
  <c r="N29" i="36"/>
  <c r="I49" i="31"/>
  <c r="H45" i="36" s="1"/>
  <c r="J49" i="31"/>
  <c r="I45" i="36" s="1"/>
  <c r="H47" i="36"/>
  <c r="N81" i="31"/>
  <c r="M77" i="36" s="1"/>
  <c r="M65" i="36"/>
  <c r="H82" i="31"/>
  <c r="N50" i="31"/>
  <c r="M46" i="36" s="1"/>
  <c r="M40" i="36"/>
  <c r="I32" i="31"/>
  <c r="H28" i="36" s="1"/>
  <c r="H22" i="36"/>
  <c r="J80" i="31"/>
  <c r="I76" i="36" s="1"/>
  <c r="I47" i="36"/>
  <c r="O81" i="31"/>
  <c r="N77" i="36" s="1"/>
  <c r="N65" i="36"/>
  <c r="G82" i="31"/>
  <c r="F78" i="36" s="1"/>
  <c r="F74" i="36"/>
  <c r="D70" i="36"/>
  <c r="D69" i="36"/>
  <c r="F76" i="31"/>
  <c r="E72" i="36" s="1"/>
  <c r="D74" i="36"/>
  <c r="E71" i="31"/>
  <c r="D67" i="36" s="1"/>
  <c r="D66" i="36"/>
  <c r="D77" i="31"/>
  <c r="C73" i="36" s="1"/>
  <c r="C74" i="36"/>
  <c r="D61" i="36"/>
  <c r="D60" i="36"/>
  <c r="D65" i="36"/>
  <c r="C64" i="36"/>
  <c r="C65" i="36"/>
  <c r="E62" i="31"/>
  <c r="D57" i="36"/>
  <c r="E56" i="31"/>
  <c r="D52" i="36" s="1"/>
  <c r="D51" i="36"/>
  <c r="D43" i="36"/>
  <c r="D42" i="36"/>
  <c r="E80" i="31"/>
  <c r="D76" i="36" s="1"/>
  <c r="D47" i="36"/>
  <c r="E44" i="31"/>
  <c r="D40" i="36" s="1"/>
  <c r="D39" i="36"/>
  <c r="E49" i="31"/>
  <c r="D45" i="36" s="1"/>
  <c r="C47" i="36"/>
  <c r="D25" i="36"/>
  <c r="D24" i="36"/>
  <c r="G79" i="31"/>
  <c r="F75" i="36" s="1"/>
  <c r="G26" i="31"/>
  <c r="H31" i="31"/>
  <c r="G27" i="36" s="1"/>
  <c r="E79" i="31"/>
  <c r="D75" i="36" s="1"/>
  <c r="D29" i="36"/>
  <c r="D79" i="31"/>
  <c r="C75" i="36" s="1"/>
  <c r="C29" i="36"/>
  <c r="E26" i="31"/>
  <c r="D22" i="36" s="1"/>
  <c r="D21" i="36"/>
  <c r="E23" i="31"/>
  <c r="D19" i="36" s="1"/>
  <c r="D18" i="36"/>
  <c r="E76" i="31"/>
  <c r="D72" i="36" s="1"/>
  <c r="E77" i="31"/>
  <c r="D73" i="36" s="1"/>
  <c r="E81" i="31"/>
  <c r="D77" i="36" s="1"/>
  <c r="D82" i="31"/>
  <c r="C78" i="36" s="1"/>
  <c r="E82" i="31"/>
  <c r="D78" i="36" s="1"/>
  <c r="F67" i="31"/>
  <c r="E63" i="36" s="1"/>
  <c r="F49" i="31"/>
  <c r="E45" i="36" s="1"/>
  <c r="D81" i="31"/>
  <c r="C77" i="36" s="1"/>
  <c r="D50" i="31"/>
  <c r="C46" i="36" s="1"/>
  <c r="D80" i="31"/>
  <c r="C76" i="36" s="1"/>
  <c r="E31" i="31"/>
  <c r="D27" i="36" s="1"/>
  <c r="D32" i="31"/>
  <c r="C28" i="36" s="1"/>
  <c r="O31" i="31"/>
  <c r="N27" i="36" s="1"/>
  <c r="M49" i="31"/>
  <c r="L45" i="36" s="1"/>
  <c r="N49" i="31"/>
  <c r="M45" i="36" s="1"/>
  <c r="E67" i="31"/>
  <c r="D63" i="36" s="1"/>
  <c r="G77" i="31"/>
  <c r="F73" i="36" s="1"/>
  <c r="I79" i="31"/>
  <c r="H75" i="36" s="1"/>
  <c r="I80" i="31"/>
  <c r="H76" i="36" s="1"/>
  <c r="N31" i="31"/>
  <c r="M27" i="36" s="1"/>
  <c r="J81" i="31"/>
  <c r="F31" i="31"/>
  <c r="E27" i="36" s="1"/>
  <c r="G67" i="31"/>
  <c r="F63" i="36" s="1"/>
  <c r="K79" i="31"/>
  <c r="K80" i="31"/>
  <c r="J76" i="36" s="1"/>
  <c r="L81" i="31"/>
  <c r="K77" i="36" s="1"/>
  <c r="H49" i="31"/>
  <c r="G45" i="36" s="1"/>
  <c r="B2" i="36"/>
  <c r="B3" i="36"/>
  <c r="B4" i="36"/>
  <c r="B5" i="36"/>
  <c r="C5" i="36"/>
  <c r="D5" i="36"/>
  <c r="E5" i="36"/>
  <c r="F5" i="36"/>
  <c r="G5" i="36"/>
  <c r="H5" i="36"/>
  <c r="I5" i="36"/>
  <c r="J5" i="36"/>
  <c r="K5" i="36"/>
  <c r="L5" i="36"/>
  <c r="M5" i="36"/>
  <c r="N5" i="36"/>
  <c r="B6" i="36"/>
  <c r="C6" i="36"/>
  <c r="D6" i="36"/>
  <c r="E6" i="36"/>
  <c r="F6" i="36"/>
  <c r="G6" i="36"/>
  <c r="H6" i="36"/>
  <c r="I6" i="36"/>
  <c r="J6" i="36"/>
  <c r="K6" i="36"/>
  <c r="L6" i="36"/>
  <c r="M6" i="36"/>
  <c r="N6" i="36"/>
  <c r="B7" i="36"/>
  <c r="B8" i="36"/>
  <c r="B9" i="36"/>
  <c r="B10" i="36"/>
  <c r="B11" i="36"/>
  <c r="B12" i="36"/>
  <c r="C12" i="36"/>
  <c r="G12" i="36"/>
  <c r="H12" i="36"/>
  <c r="I12" i="36"/>
  <c r="J12" i="36"/>
  <c r="K12" i="36"/>
  <c r="L12" i="36"/>
  <c r="M12" i="36"/>
  <c r="N12" i="36"/>
  <c r="B13" i="36"/>
  <c r="G13" i="36"/>
  <c r="H13" i="36"/>
  <c r="I13" i="36"/>
  <c r="J13" i="36"/>
  <c r="K13" i="36"/>
  <c r="L13" i="36"/>
  <c r="M13" i="36"/>
  <c r="N13" i="36"/>
  <c r="B14" i="36"/>
  <c r="C14" i="36"/>
  <c r="D14" i="36"/>
  <c r="E14" i="36"/>
  <c r="F14" i="36"/>
  <c r="G14" i="36"/>
  <c r="H14" i="36"/>
  <c r="I14" i="36"/>
  <c r="J14" i="36"/>
  <c r="K14" i="36"/>
  <c r="L14" i="36"/>
  <c r="M14" i="36"/>
  <c r="N14" i="36"/>
  <c r="B15" i="36"/>
  <c r="B16" i="36"/>
  <c r="B17" i="36"/>
  <c r="B18" i="36"/>
  <c r="B19" i="36"/>
  <c r="B20" i="36"/>
  <c r="B21" i="36"/>
  <c r="B22" i="36"/>
  <c r="B23" i="36"/>
  <c r="B24" i="36"/>
  <c r="B25" i="36"/>
  <c r="B26" i="36"/>
  <c r="B27" i="36"/>
  <c r="B28" i="36"/>
  <c r="B29" i="36"/>
  <c r="B30" i="36"/>
  <c r="C30" i="36"/>
  <c r="G30" i="36"/>
  <c r="H30" i="36"/>
  <c r="I30" i="36"/>
  <c r="J30" i="36"/>
  <c r="K30" i="36"/>
  <c r="L30" i="36"/>
  <c r="M30" i="36"/>
  <c r="N30" i="36"/>
  <c r="B31" i="36"/>
  <c r="G31" i="36"/>
  <c r="H31" i="36"/>
  <c r="I31" i="36"/>
  <c r="J31" i="36"/>
  <c r="K31" i="36"/>
  <c r="L31" i="36"/>
  <c r="M31" i="36"/>
  <c r="N31" i="36"/>
  <c r="B32" i="36"/>
  <c r="C32" i="36"/>
  <c r="D32" i="36"/>
  <c r="E32" i="36"/>
  <c r="F32" i="36"/>
  <c r="G32" i="36"/>
  <c r="H32" i="36"/>
  <c r="I32" i="36"/>
  <c r="J32" i="36"/>
  <c r="K32" i="36"/>
  <c r="L32" i="36"/>
  <c r="M32" i="36"/>
  <c r="N32" i="36"/>
  <c r="B33" i="36"/>
  <c r="B34" i="36"/>
  <c r="B35" i="36"/>
  <c r="B36" i="36"/>
  <c r="B37" i="36"/>
  <c r="B38" i="36"/>
  <c r="B39" i="36"/>
  <c r="B40" i="36"/>
  <c r="B41" i="36"/>
  <c r="B42" i="36"/>
  <c r="B43" i="36"/>
  <c r="B44" i="36"/>
  <c r="B45" i="36"/>
  <c r="B46" i="36"/>
  <c r="B47" i="36"/>
  <c r="B48" i="36"/>
  <c r="C48" i="36"/>
  <c r="G48" i="36"/>
  <c r="H48" i="36"/>
  <c r="I48" i="36"/>
  <c r="J48" i="36"/>
  <c r="K48" i="36"/>
  <c r="L48" i="36"/>
  <c r="M48" i="36"/>
  <c r="N48" i="36"/>
  <c r="B49" i="36"/>
  <c r="G49" i="36"/>
  <c r="H49" i="36"/>
  <c r="I49" i="36"/>
  <c r="J49" i="36"/>
  <c r="K49" i="36"/>
  <c r="L49" i="36"/>
  <c r="M49" i="36"/>
  <c r="N49" i="36"/>
  <c r="B50" i="36"/>
  <c r="C50" i="36"/>
  <c r="D50" i="36"/>
  <c r="E50" i="36"/>
  <c r="F50" i="36"/>
  <c r="G50" i="36"/>
  <c r="H50" i="36"/>
  <c r="I50" i="36"/>
  <c r="J50" i="36"/>
  <c r="K50" i="36"/>
  <c r="L50" i="36"/>
  <c r="M50" i="36"/>
  <c r="N50" i="36"/>
  <c r="B51" i="36"/>
  <c r="B52" i="36"/>
  <c r="B53" i="36"/>
  <c r="B54" i="36"/>
  <c r="B55" i="36"/>
  <c r="B56" i="36"/>
  <c r="B57" i="36"/>
  <c r="B58" i="36"/>
  <c r="B59" i="36"/>
  <c r="B60" i="36"/>
  <c r="B61" i="36"/>
  <c r="B62" i="36"/>
  <c r="B63" i="36"/>
  <c r="B64" i="36"/>
  <c r="B65" i="36"/>
  <c r="B66" i="36"/>
  <c r="B67" i="36"/>
  <c r="B68" i="36"/>
  <c r="B69" i="36"/>
  <c r="B70" i="36"/>
  <c r="B71" i="36"/>
  <c r="B72" i="36"/>
  <c r="B73" i="36"/>
  <c r="B74" i="36"/>
  <c r="B75" i="36"/>
  <c r="B76" i="36"/>
  <c r="B77" i="36"/>
  <c r="B78" i="36"/>
  <c r="B79" i="36"/>
  <c r="B80" i="36"/>
  <c r="C80" i="36"/>
  <c r="D80" i="36"/>
  <c r="E80" i="36"/>
  <c r="F80" i="36"/>
  <c r="G80" i="36"/>
  <c r="H80" i="36"/>
  <c r="I80" i="36"/>
  <c r="J80" i="36"/>
  <c r="K80" i="36"/>
  <c r="L80" i="36"/>
  <c r="M80" i="36"/>
  <c r="N80" i="36"/>
  <c r="A2" i="36"/>
  <c r="A3" i="36"/>
  <c r="A4" i="36"/>
  <c r="A5" i="36"/>
  <c r="A6" i="36"/>
  <c r="A7" i="36"/>
  <c r="A8" i="36"/>
  <c r="A9" i="36"/>
  <c r="A10" i="36"/>
  <c r="A11" i="36"/>
  <c r="A12" i="36"/>
  <c r="A13" i="36"/>
  <c r="A14" i="36"/>
  <c r="A15" i="36"/>
  <c r="A16" i="36"/>
  <c r="A17" i="36"/>
  <c r="A18" i="36"/>
  <c r="A19" i="36"/>
  <c r="A20" i="36"/>
  <c r="A21" i="36"/>
  <c r="A22" i="36"/>
  <c r="A23" i="36"/>
  <c r="A24" i="36"/>
  <c r="A25" i="36"/>
  <c r="A26" i="36"/>
  <c r="A27" i="36"/>
  <c r="A28" i="36"/>
  <c r="A29" i="36"/>
  <c r="A30" i="36"/>
  <c r="A31" i="36"/>
  <c r="A32" i="36"/>
  <c r="A33" i="36"/>
  <c r="A34" i="36"/>
  <c r="A35" i="36"/>
  <c r="A36" i="36"/>
  <c r="A37" i="36"/>
  <c r="A38" i="36"/>
  <c r="A39" i="36"/>
  <c r="A40" i="36"/>
  <c r="A41" i="36"/>
  <c r="A42" i="36"/>
  <c r="A43" i="36"/>
  <c r="A44" i="36"/>
  <c r="A45" i="36"/>
  <c r="A46" i="36"/>
  <c r="A47" i="36"/>
  <c r="A48" i="36"/>
  <c r="A49" i="36"/>
  <c r="A50" i="36"/>
  <c r="A51" i="36"/>
  <c r="A52" i="36"/>
  <c r="A53" i="36"/>
  <c r="A54" i="36"/>
  <c r="A55" i="36"/>
  <c r="A56" i="36"/>
  <c r="A57" i="36"/>
  <c r="A58" i="36"/>
  <c r="A59" i="36"/>
  <c r="A60" i="36"/>
  <c r="A61" i="36"/>
  <c r="A62" i="36"/>
  <c r="A63" i="36"/>
  <c r="A64" i="36"/>
  <c r="A65" i="36"/>
  <c r="A66" i="36"/>
  <c r="A67" i="36"/>
  <c r="A68" i="36"/>
  <c r="A69" i="36"/>
  <c r="A70" i="36"/>
  <c r="A71" i="36"/>
  <c r="A72" i="36"/>
  <c r="A73" i="36"/>
  <c r="A74" i="36"/>
  <c r="A75" i="36"/>
  <c r="A76" i="36"/>
  <c r="A77" i="36"/>
  <c r="A78" i="36"/>
  <c r="A79" i="36"/>
  <c r="A80" i="36"/>
  <c r="F49" i="36"/>
  <c r="F48" i="36"/>
  <c r="E49" i="36"/>
  <c r="D49" i="36"/>
  <c r="F31" i="36"/>
  <c r="E31" i="36"/>
  <c r="D31" i="36"/>
  <c r="C31" i="36"/>
  <c r="F30" i="36"/>
  <c r="E30" i="36"/>
  <c r="D30" i="36"/>
  <c r="E13" i="36"/>
  <c r="C13" i="36"/>
  <c r="F13" i="36"/>
  <c r="E12" i="36"/>
  <c r="D12" i="36"/>
  <c r="L50" i="31" l="1"/>
  <c r="K46" i="36" s="1"/>
  <c r="O82" i="31"/>
  <c r="N78" i="36" s="1"/>
  <c r="K82" i="31"/>
  <c r="J78" i="36" s="1"/>
  <c r="L82" i="31"/>
  <c r="K78" i="36" s="1"/>
  <c r="N82" i="31"/>
  <c r="M78" i="36" s="1"/>
  <c r="J82" i="31"/>
  <c r="I78" i="36" s="1"/>
  <c r="M82" i="31"/>
  <c r="L78" i="36" s="1"/>
  <c r="G78" i="36"/>
  <c r="I82" i="31"/>
  <c r="H78" i="36" s="1"/>
  <c r="I58" i="36"/>
  <c r="J68" i="31"/>
  <c r="I64" i="36" s="1"/>
  <c r="H58" i="36"/>
  <c r="I68" i="31"/>
  <c r="H64" i="36" s="1"/>
  <c r="G58" i="36"/>
  <c r="H68" i="31"/>
  <c r="G64" i="36" s="1"/>
  <c r="K58" i="36"/>
  <c r="L68" i="31"/>
  <c r="K64" i="36" s="1"/>
  <c r="E58" i="36"/>
  <c r="F68" i="31"/>
  <c r="E64" i="36" s="1"/>
  <c r="J58" i="36"/>
  <c r="K68" i="31"/>
  <c r="J64" i="36" s="1"/>
  <c r="F58" i="36"/>
  <c r="G68" i="31"/>
  <c r="F64" i="36" s="1"/>
  <c r="N58" i="36"/>
  <c r="O68" i="31"/>
  <c r="N64" i="36" s="1"/>
  <c r="L58" i="36"/>
  <c r="M68" i="31"/>
  <c r="L64" i="36" s="1"/>
  <c r="D58" i="36"/>
  <c r="E68" i="31"/>
  <c r="D64" i="36" s="1"/>
  <c r="L32" i="31"/>
  <c r="K28" i="36" s="1"/>
  <c r="H32" i="31"/>
  <c r="G28" i="36" s="1"/>
  <c r="O32" i="31"/>
  <c r="N28" i="36" s="1"/>
  <c r="G40" i="36"/>
  <c r="I50" i="31"/>
  <c r="H46" i="36" s="1"/>
  <c r="F50" i="31"/>
  <c r="E46" i="36" s="1"/>
  <c r="J50" i="31"/>
  <c r="I46" i="36" s="1"/>
  <c r="G50" i="31"/>
  <c r="F46" i="36" s="1"/>
  <c r="J32" i="31"/>
  <c r="I28" i="36" s="1"/>
  <c r="M32" i="31"/>
  <c r="L28" i="36" s="1"/>
  <c r="N32" i="31"/>
  <c r="M28" i="36" s="1"/>
  <c r="F32" i="31"/>
  <c r="E28" i="36" s="1"/>
  <c r="J75" i="36"/>
  <c r="H83" i="31"/>
  <c r="G79" i="36" s="1"/>
  <c r="N75" i="36"/>
  <c r="F83" i="31"/>
  <c r="E79" i="36" s="1"/>
  <c r="M75" i="36"/>
  <c r="E50" i="31"/>
  <c r="D46" i="36" s="1"/>
  <c r="I77" i="36"/>
  <c r="G32" i="31"/>
  <c r="F28" i="36" s="1"/>
  <c r="F22" i="36"/>
  <c r="G83" i="31"/>
  <c r="F79" i="36" s="1"/>
  <c r="E32" i="31"/>
  <c r="D28" i="36" s="1"/>
  <c r="E83" i="31"/>
  <c r="D79" i="36" s="1"/>
  <c r="D83" i="31"/>
  <c r="C79" i="36" s="1"/>
  <c r="D13" i="36"/>
  <c r="E48" i="36"/>
  <c r="D48" i="36"/>
  <c r="F12" i="36"/>
  <c r="O83" i="31" l="1"/>
  <c r="N79" i="36" s="1"/>
  <c r="N83" i="31"/>
  <c r="M79" i="36" s="1"/>
  <c r="I83" i="31"/>
  <c r="H79" i="36" s="1"/>
  <c r="L83" i="31"/>
  <c r="K79" i="36" s="1"/>
  <c r="J83" i="31"/>
  <c r="I79" i="36" s="1"/>
  <c r="K83" i="31"/>
  <c r="J79" i="36" s="1"/>
  <c r="M83" i="31"/>
  <c r="L79" i="36" s="1"/>
  <c r="C15" i="36"/>
  <c r="M6" i="33"/>
  <c r="L6" i="33"/>
  <c r="L5" i="33"/>
  <c r="L4" i="33"/>
  <c r="N21" i="18"/>
  <c r="N22" i="18" s="1"/>
  <c r="E7" i="31" s="1"/>
  <c r="N18" i="18"/>
  <c r="N19" i="18" s="1"/>
  <c r="O7" i="31" l="1"/>
  <c r="N3" i="36" s="1"/>
  <c r="J7" i="31"/>
  <c r="I3" i="36" s="1"/>
  <c r="G7" i="31"/>
  <c r="F3" i="36" s="1"/>
  <c r="N7" i="31"/>
  <c r="M3" i="36" s="1"/>
  <c r="K7" i="31"/>
  <c r="J3" i="36" s="1"/>
  <c r="H7" i="31"/>
  <c r="G3" i="36" s="1"/>
  <c r="F7" i="31"/>
  <c r="E3" i="36" s="1"/>
  <c r="M7" i="31"/>
  <c r="L3" i="36" s="1"/>
  <c r="I7" i="31"/>
  <c r="H3" i="36" s="1"/>
  <c r="D3" i="36"/>
  <c r="L7" i="31"/>
  <c r="K3" i="36" s="1"/>
  <c r="D7" i="31"/>
  <c r="C3" i="36" s="1"/>
  <c r="O19" i="18"/>
  <c r="P19" i="18" s="1"/>
  <c r="O22" i="18"/>
  <c r="P22" i="18" s="1"/>
  <c r="N20" i="18"/>
  <c r="O20" i="18" s="1"/>
  <c r="N23" i="18"/>
  <c r="B4" i="31"/>
  <c r="K8" i="31" l="1"/>
  <c r="J4" i="36" s="1"/>
  <c r="C4" i="36"/>
  <c r="O23" i="18"/>
  <c r="P23" i="18" s="1"/>
  <c r="D6" i="31" s="1"/>
  <c r="L8" i="31"/>
  <c r="K4" i="36" s="1"/>
  <c r="M8" i="31"/>
  <c r="L4" i="36" s="1"/>
  <c r="N8" i="31"/>
  <c r="M4" i="36" s="1"/>
  <c r="O8" i="31"/>
  <c r="N4" i="36" s="1"/>
  <c r="F8" i="31"/>
  <c r="E4" i="36" s="1"/>
  <c r="H8" i="31"/>
  <c r="G4" i="36" s="1"/>
  <c r="I8" i="31"/>
  <c r="H4" i="36" s="1"/>
  <c r="J8" i="31"/>
  <c r="I4" i="36" s="1"/>
  <c r="D4" i="36"/>
  <c r="G8" i="31"/>
  <c r="F4" i="36" s="1"/>
  <c r="C2" i="36" l="1"/>
  <c r="D4" i="33"/>
  <c r="O6" i="31"/>
  <c r="N2" i="36" s="1"/>
  <c r="H6" i="31"/>
  <c r="G2" i="36" s="1"/>
  <c r="L6" i="31"/>
  <c r="K2" i="36" s="1"/>
  <c r="G6" i="31"/>
  <c r="F2" i="36" s="1"/>
  <c r="M6" i="31"/>
  <c r="L2" i="36" s="1"/>
  <c r="N6" i="31"/>
  <c r="M2" i="36" s="1"/>
  <c r="J6" i="31"/>
  <c r="I2" i="36" s="1"/>
  <c r="E6" i="31"/>
  <c r="D2" i="36" s="1"/>
  <c r="F6" i="31"/>
  <c r="E2" i="36" s="1"/>
  <c r="I6" i="31"/>
  <c r="H2" i="36" s="1"/>
  <c r="K6" i="31"/>
  <c r="J2" i="36" s="1"/>
  <c r="H41" i="33"/>
  <c r="H29" i="33"/>
  <c r="J32" i="33"/>
  <c r="J33" i="33"/>
  <c r="N1" i="33" l="1"/>
  <c r="H36" i="33"/>
  <c r="D9" i="33"/>
  <c r="J35" i="33"/>
  <c r="J10" i="33"/>
  <c r="H26" i="33"/>
  <c r="F32" i="33"/>
  <c r="H5" i="33"/>
  <c r="F34" i="33"/>
  <c r="H20" i="33"/>
  <c r="H42" i="33"/>
  <c r="H17" i="33"/>
  <c r="H34" i="33"/>
  <c r="F21" i="33"/>
  <c r="J29" i="33"/>
  <c r="F29" i="33"/>
  <c r="H25" i="33"/>
  <c r="J28" i="33"/>
  <c r="H18" i="33"/>
  <c r="J20" i="33"/>
  <c r="F18" i="33"/>
  <c r="H19" i="33"/>
  <c r="F42" i="33"/>
  <c r="J27" i="33"/>
  <c r="J34" i="33"/>
  <c r="J41" i="33"/>
  <c r="F19" i="33"/>
  <c r="J26" i="33"/>
  <c r="F20" i="33"/>
  <c r="F40" i="33"/>
  <c r="F36" i="33"/>
  <c r="H28" i="33"/>
  <c r="H40" i="33"/>
  <c r="H16" i="33"/>
  <c r="J21" i="33"/>
  <c r="F35" i="33"/>
  <c r="F41" i="33"/>
  <c r="H32" i="33"/>
  <c r="D10" i="33"/>
  <c r="F33" i="33"/>
  <c r="J18" i="33"/>
  <c r="J9" i="33"/>
  <c r="H24" i="33"/>
  <c r="H27" i="33"/>
  <c r="J42" i="33"/>
  <c r="H37" i="33"/>
  <c r="H33" i="33"/>
  <c r="F26" i="33"/>
  <c r="J19" i="33"/>
  <c r="J40" i="33"/>
  <c r="F16" i="33"/>
  <c r="J36" i="33"/>
  <c r="J16" i="33"/>
  <c r="H21" i="33"/>
  <c r="H35" i="33"/>
  <c r="J25" i="33"/>
  <c r="F24" i="33"/>
  <c r="F25" i="33"/>
  <c r="F37" i="33"/>
  <c r="J37" i="33"/>
  <c r="F17" i="33"/>
  <c r="J24" i="33"/>
  <c r="F28" i="33"/>
  <c r="F27" i="33"/>
  <c r="J17" i="33"/>
  <c r="J45" i="33" l="1"/>
  <c r="J46" i="33"/>
  <c r="J11" i="33"/>
  <c r="J47" i="33"/>
  <c r="J48" i="33"/>
  <c r="J49" i="33" l="1"/>
  <c r="D53" i="31" l="1"/>
  <c r="C49" i="36" s="1"/>
  <c r="D65" i="31" l="1"/>
  <c r="C61" i="36" s="1"/>
  <c r="D59" i="31"/>
  <c r="C55" i="36" s="1"/>
  <c r="D56" i="31"/>
  <c r="C52" i="36" s="1"/>
  <c r="D62" i="31" l="1"/>
  <c r="C58" i="36" s="1"/>
  <c r="A2" i="32" l="1" a="1"/>
  <c r="A2" i="32" s="1"/>
  <c r="P20" i="18" l="1"/>
  <c r="CA13" i="32"/>
  <c r="BZ13" i="32"/>
  <c r="BY13" i="32"/>
  <c r="BX13" i="32"/>
  <c r="BW13" i="32"/>
  <c r="BV13" i="32"/>
  <c r="BU13" i="32"/>
  <c r="BT13" i="32"/>
  <c r="BS13" i="32"/>
  <c r="BR13" i="32"/>
  <c r="BQ13" i="32"/>
  <c r="BP13" i="32"/>
  <c r="BO13" i="32"/>
  <c r="BN13" i="32"/>
  <c r="BM13" i="32"/>
  <c r="BL13" i="32"/>
  <c r="BK13" i="32"/>
  <c r="BJ13" i="32"/>
  <c r="BI13" i="32"/>
  <c r="BH13" i="32"/>
  <c r="BG13" i="32"/>
  <c r="BF13" i="32"/>
  <c r="BE13" i="32"/>
  <c r="BD13" i="32"/>
  <c r="BC13" i="32"/>
  <c r="BB13" i="32"/>
  <c r="BA13" i="32"/>
  <c r="AZ13" i="32"/>
  <c r="AY13" i="32"/>
  <c r="AX13" i="32"/>
  <c r="AW13" i="32"/>
  <c r="AV13" i="32"/>
  <c r="AU13" i="32"/>
  <c r="AT13" i="32"/>
  <c r="AS13" i="32"/>
  <c r="AR13" i="32"/>
  <c r="AQ13" i="32"/>
  <c r="AP13" i="32"/>
  <c r="AO13" i="32"/>
  <c r="AN13" i="32"/>
  <c r="AM13" i="32"/>
  <c r="AL13" i="32"/>
  <c r="AK13" i="32"/>
  <c r="AJ13" i="32"/>
  <c r="AI13" i="32"/>
  <c r="AH13" i="32"/>
  <c r="AG13" i="32"/>
  <c r="AF13" i="32"/>
  <c r="AE13" i="32"/>
  <c r="AD13" i="32"/>
  <c r="AC13" i="32"/>
  <c r="AB13" i="32"/>
  <c r="AA13" i="32"/>
  <c r="Z13" i="32"/>
  <c r="Y13" i="32"/>
  <c r="X13" i="32"/>
  <c r="W13" i="32"/>
  <c r="V13" i="32"/>
  <c r="U13" i="32"/>
  <c r="T13" i="32"/>
  <c r="S13" i="32"/>
  <c r="R13" i="32"/>
  <c r="Q13" i="32"/>
  <c r="P13" i="32"/>
  <c r="O13" i="32"/>
  <c r="N13" i="32"/>
  <c r="M13" i="32"/>
  <c r="L13" i="32"/>
  <c r="K13" i="32"/>
  <c r="J13" i="32"/>
  <c r="I13" i="32"/>
  <c r="H13" i="32"/>
  <c r="G13" i="32"/>
  <c r="F13" i="32"/>
  <c r="E13" i="32"/>
  <c r="D13" i="32"/>
  <c r="C13" i="32"/>
  <c r="B13" i="32"/>
  <c r="A13" i="32"/>
  <c r="CA12" i="32"/>
  <c r="BZ12" i="32"/>
  <c r="BY12" i="32"/>
  <c r="BX12" i="32"/>
  <c r="BW12" i="32"/>
  <c r="BV12" i="32"/>
  <c r="BU12" i="32"/>
  <c r="BT12" i="32"/>
  <c r="BS12" i="32"/>
  <c r="BR12" i="32"/>
  <c r="BQ12" i="32"/>
  <c r="BP12" i="32"/>
  <c r="BO12" i="32"/>
  <c r="BN12" i="32"/>
  <c r="BM12" i="32"/>
  <c r="BL12" i="32"/>
  <c r="BK12" i="32"/>
  <c r="BJ12" i="32"/>
  <c r="BI12" i="32"/>
  <c r="BH12" i="32"/>
  <c r="BG12" i="32"/>
  <c r="BF12" i="32"/>
  <c r="BE12" i="32"/>
  <c r="BD12" i="32"/>
  <c r="BC12" i="32"/>
  <c r="BB12" i="32"/>
  <c r="BA12" i="32"/>
  <c r="AZ12" i="32"/>
  <c r="AY12" i="32"/>
  <c r="AX12" i="32"/>
  <c r="AW12" i="32"/>
  <c r="AV12" i="32"/>
  <c r="AU12" i="32"/>
  <c r="AT12" i="32"/>
  <c r="AS12" i="32"/>
  <c r="AR12" i="32"/>
  <c r="AQ12" i="32"/>
  <c r="AP12" i="32"/>
  <c r="AO12" i="32"/>
  <c r="AN12" i="32"/>
  <c r="AM12" i="32"/>
  <c r="AL12" i="32"/>
  <c r="AK12" i="32"/>
  <c r="AJ12" i="32"/>
  <c r="AI12" i="32"/>
  <c r="AH12" i="32"/>
  <c r="AG12" i="32"/>
  <c r="AF12" i="32"/>
  <c r="AE12" i="32"/>
  <c r="AD12" i="32"/>
  <c r="AC12" i="32"/>
  <c r="AB12" i="32"/>
  <c r="AA12" i="32"/>
  <c r="Z12" i="32"/>
  <c r="Y12" i="32"/>
  <c r="X12" i="32"/>
  <c r="W12" i="32"/>
  <c r="V12" i="32"/>
  <c r="U12" i="32"/>
  <c r="T12" i="32"/>
  <c r="S12" i="32"/>
  <c r="R12" i="32"/>
  <c r="Q12" i="32"/>
  <c r="P12" i="32"/>
  <c r="O12" i="32"/>
  <c r="N12" i="32"/>
  <c r="M12" i="32"/>
  <c r="L12" i="32"/>
  <c r="K12" i="32"/>
  <c r="J12" i="32"/>
  <c r="I12" i="32"/>
  <c r="H12" i="32"/>
  <c r="G12" i="32"/>
  <c r="F12" i="32"/>
  <c r="E12" i="32"/>
  <c r="D12" i="32"/>
  <c r="C12" i="32"/>
  <c r="B12" i="32"/>
  <c r="A12" i="32"/>
  <c r="CA11" i="32"/>
  <c r="BZ11" i="32"/>
  <c r="BY11" i="32"/>
  <c r="BX11" i="32"/>
  <c r="BW11" i="32"/>
  <c r="BV11" i="32"/>
  <c r="BU11" i="32"/>
  <c r="BT11" i="32"/>
  <c r="BS11" i="32"/>
  <c r="BR11" i="32"/>
  <c r="BQ11" i="32"/>
  <c r="BP11" i="32"/>
  <c r="BO11" i="32"/>
  <c r="BN11" i="32"/>
  <c r="BM11" i="32"/>
  <c r="BL11" i="32"/>
  <c r="BK11" i="32"/>
  <c r="BJ11" i="32"/>
  <c r="BI11" i="32"/>
  <c r="BH11" i="32"/>
  <c r="BG11" i="32"/>
  <c r="BF11" i="32"/>
  <c r="BE11" i="32"/>
  <c r="BD11" i="32"/>
  <c r="BC11" i="32"/>
  <c r="BB11" i="32"/>
  <c r="BA11" i="32"/>
  <c r="AZ11" i="32"/>
  <c r="AY11" i="32"/>
  <c r="AX11" i="32"/>
  <c r="AW11" i="32"/>
  <c r="AV11" i="32"/>
  <c r="AU11" i="32"/>
  <c r="AT11" i="32"/>
  <c r="AS11" i="32"/>
  <c r="AR11" i="32"/>
  <c r="AQ11" i="32"/>
  <c r="AP11" i="32"/>
  <c r="AO11" i="32"/>
  <c r="AN11" i="32"/>
  <c r="AM11" i="32"/>
  <c r="AL11" i="32"/>
  <c r="AK11" i="32"/>
  <c r="AJ11" i="32"/>
  <c r="AI11" i="32"/>
  <c r="AH11" i="32"/>
  <c r="AG11" i="32"/>
  <c r="AF11" i="32"/>
  <c r="AE11" i="32"/>
  <c r="AD11" i="32"/>
  <c r="AC11" i="32"/>
  <c r="AB11" i="32"/>
  <c r="AA11" i="32"/>
  <c r="Z11" i="32"/>
  <c r="Y11" i="32"/>
  <c r="X11" i="32"/>
  <c r="W11" i="32"/>
  <c r="V11" i="32"/>
  <c r="U11" i="32"/>
  <c r="T11" i="32"/>
  <c r="S11" i="32"/>
  <c r="R11" i="32"/>
  <c r="Q11" i="32"/>
  <c r="P11" i="32"/>
  <c r="O11" i="32"/>
  <c r="N11" i="32"/>
  <c r="M11" i="32"/>
  <c r="L11" i="32"/>
  <c r="K11" i="32"/>
  <c r="J11" i="32"/>
  <c r="I11" i="32"/>
  <c r="H11" i="32"/>
  <c r="G11" i="32"/>
  <c r="F11" i="32"/>
  <c r="E11" i="32"/>
  <c r="D11" i="32"/>
  <c r="C11" i="32"/>
  <c r="B11" i="32"/>
  <c r="A11" i="32"/>
  <c r="CA10" i="32"/>
  <c r="BZ10" i="32"/>
  <c r="BY10" i="32"/>
  <c r="BX10" i="32"/>
  <c r="BW10" i="32"/>
  <c r="BV10" i="32"/>
  <c r="BU10" i="32"/>
  <c r="BT10" i="32"/>
  <c r="BS10" i="32"/>
  <c r="BR10" i="32"/>
  <c r="BQ10" i="32"/>
  <c r="BP10" i="32"/>
  <c r="BO10" i="32"/>
  <c r="BN10" i="32"/>
  <c r="BM10" i="32"/>
  <c r="BL10" i="32"/>
  <c r="BK10" i="32"/>
  <c r="BJ10" i="32"/>
  <c r="BI10" i="32"/>
  <c r="BH10" i="32"/>
  <c r="BG10" i="32"/>
  <c r="BF10" i="32"/>
  <c r="BE10" i="32"/>
  <c r="BD10" i="32"/>
  <c r="BC10" i="32"/>
  <c r="BB10" i="32"/>
  <c r="BA10" i="32"/>
  <c r="AZ10" i="32"/>
  <c r="AY10" i="32"/>
  <c r="AX10" i="32"/>
  <c r="AW10" i="32"/>
  <c r="AV10" i="32"/>
  <c r="AU10" i="32"/>
  <c r="AT10" i="32"/>
  <c r="AS10" i="32"/>
  <c r="AR10" i="32"/>
  <c r="AQ10" i="32"/>
  <c r="AP10" i="32"/>
  <c r="AO10" i="32"/>
  <c r="AN10" i="32"/>
  <c r="AM10" i="32"/>
  <c r="AL10" i="32"/>
  <c r="AK10" i="32"/>
  <c r="AJ10" i="32"/>
  <c r="AI10" i="32"/>
  <c r="AH10" i="32"/>
  <c r="AG10" i="32"/>
  <c r="AF10" i="32"/>
  <c r="AE10" i="32"/>
  <c r="AD10" i="32"/>
  <c r="AC10" i="32"/>
  <c r="AB10" i="32"/>
  <c r="AA10" i="32"/>
  <c r="Z10" i="32"/>
  <c r="Y10" i="32"/>
  <c r="X10" i="32"/>
  <c r="W10" i="32"/>
  <c r="V10" i="32"/>
  <c r="U10" i="32"/>
  <c r="T10" i="32"/>
  <c r="S10" i="32"/>
  <c r="R10" i="32"/>
  <c r="Q10" i="32"/>
  <c r="P10" i="32"/>
  <c r="O10" i="32"/>
  <c r="N10" i="32"/>
  <c r="M10" i="32"/>
  <c r="L10" i="32"/>
  <c r="K10" i="32"/>
  <c r="J10" i="32"/>
  <c r="I10" i="32"/>
  <c r="H10" i="32"/>
  <c r="G10" i="32"/>
  <c r="F10" i="32"/>
  <c r="E10" i="32"/>
  <c r="D10" i="32"/>
  <c r="C10" i="32"/>
  <c r="B10" i="32"/>
  <c r="A10" i="32"/>
  <c r="CA9" i="32"/>
  <c r="BZ9" i="32"/>
  <c r="BY9" i="32"/>
  <c r="BX9" i="32"/>
  <c r="BW9" i="32"/>
  <c r="BV9" i="32"/>
  <c r="BU9" i="32"/>
  <c r="BT9" i="32"/>
  <c r="BS9" i="32"/>
  <c r="BR9" i="32"/>
  <c r="BQ9" i="32"/>
  <c r="BP9" i="32"/>
  <c r="BO9" i="32"/>
  <c r="BN9" i="32"/>
  <c r="BM9" i="32"/>
  <c r="BL9" i="32"/>
  <c r="BK9" i="32"/>
  <c r="BJ9" i="32"/>
  <c r="BI9" i="32"/>
  <c r="BH9" i="32"/>
  <c r="BG9" i="32"/>
  <c r="BF9" i="32"/>
  <c r="BE9" i="32"/>
  <c r="BD9" i="32"/>
  <c r="BC9" i="32"/>
  <c r="BB9" i="32"/>
  <c r="BA9" i="32"/>
  <c r="AZ9" i="32"/>
  <c r="AY9" i="32"/>
  <c r="AX9" i="32"/>
  <c r="AW9" i="32"/>
  <c r="AV9" i="32"/>
  <c r="AU9" i="32"/>
  <c r="AT9" i="32"/>
  <c r="AS9" i="32"/>
  <c r="AR9" i="32"/>
  <c r="AQ9" i="32"/>
  <c r="AP9" i="32"/>
  <c r="AO9" i="32"/>
  <c r="AN9" i="32"/>
  <c r="AM9" i="32"/>
  <c r="AL9" i="32"/>
  <c r="AK9" i="32"/>
  <c r="AJ9" i="32"/>
  <c r="AI9" i="32"/>
  <c r="AH9" i="32"/>
  <c r="AG9" i="32"/>
  <c r="AF9" i="32"/>
  <c r="AE9" i="32"/>
  <c r="AD9" i="32"/>
  <c r="AC9" i="32"/>
  <c r="AB9" i="32"/>
  <c r="AA9" i="32"/>
  <c r="Z9" i="32"/>
  <c r="Y9" i="32"/>
  <c r="X9" i="32"/>
  <c r="W9" i="32"/>
  <c r="V9" i="32"/>
  <c r="U9" i="32"/>
  <c r="T9" i="32"/>
  <c r="S9" i="32"/>
  <c r="R9" i="32"/>
  <c r="Q9" i="32"/>
  <c r="P9" i="32"/>
  <c r="O9" i="32"/>
  <c r="N9" i="32"/>
  <c r="M9" i="32"/>
  <c r="L9" i="32"/>
  <c r="K9" i="32"/>
  <c r="J9" i="32"/>
  <c r="I9" i="32"/>
  <c r="H9" i="32"/>
  <c r="G9" i="32"/>
  <c r="F9" i="32"/>
  <c r="E9" i="32"/>
  <c r="D9" i="32"/>
  <c r="C9" i="32"/>
  <c r="B9" i="32"/>
  <c r="A9" i="32"/>
  <c r="CA8" i="32"/>
  <c r="BZ8" i="32"/>
  <c r="BY8" i="32"/>
  <c r="BX8" i="32"/>
  <c r="BW8" i="32"/>
  <c r="BV8" i="32"/>
  <c r="BU8" i="32"/>
  <c r="BT8" i="32"/>
  <c r="BS8" i="32"/>
  <c r="BR8" i="32"/>
  <c r="BQ8" i="32"/>
  <c r="BP8" i="32"/>
  <c r="BO8" i="32"/>
  <c r="BN8" i="32"/>
  <c r="BM8" i="32"/>
  <c r="BL8" i="32"/>
  <c r="BK8" i="32"/>
  <c r="BJ8" i="32"/>
  <c r="BI8" i="32"/>
  <c r="BH8" i="32"/>
  <c r="BG8" i="32"/>
  <c r="BF8" i="32"/>
  <c r="BE8" i="32"/>
  <c r="BD8" i="32"/>
  <c r="BC8" i="32"/>
  <c r="BB8" i="32"/>
  <c r="BA8" i="32"/>
  <c r="AZ8" i="32"/>
  <c r="AY8" i="32"/>
  <c r="AX8" i="32"/>
  <c r="AW8" i="32"/>
  <c r="AV8" i="32"/>
  <c r="AU8" i="32"/>
  <c r="AT8" i="32"/>
  <c r="AS8" i="32"/>
  <c r="AR8" i="32"/>
  <c r="AQ8" i="32"/>
  <c r="AP8" i="32"/>
  <c r="AO8" i="32"/>
  <c r="AN8" i="32"/>
  <c r="AM8" i="32"/>
  <c r="AL8" i="32"/>
  <c r="AK8" i="32"/>
  <c r="AJ8" i="32"/>
  <c r="AI8" i="32"/>
  <c r="AH8" i="32"/>
  <c r="AG8" i="32"/>
  <c r="AF8" i="32"/>
  <c r="AE8" i="32"/>
  <c r="AD8" i="32"/>
  <c r="AC8" i="32"/>
  <c r="AB8" i="32"/>
  <c r="AA8" i="32"/>
  <c r="Z8" i="32"/>
  <c r="Y8" i="32"/>
  <c r="X8" i="32"/>
  <c r="W8" i="32"/>
  <c r="V8" i="32"/>
  <c r="U8" i="32"/>
  <c r="T8" i="32"/>
  <c r="S8" i="32"/>
  <c r="R8" i="32"/>
  <c r="Q8" i="32"/>
  <c r="P8" i="32"/>
  <c r="O8" i="32"/>
  <c r="N8" i="32"/>
  <c r="M8" i="32"/>
  <c r="L8" i="32"/>
  <c r="K8" i="32"/>
  <c r="J8" i="32"/>
  <c r="I8" i="32"/>
  <c r="H8" i="32"/>
  <c r="G8" i="32"/>
  <c r="F8" i="32"/>
  <c r="E8" i="32"/>
  <c r="D8" i="32"/>
  <c r="C8" i="32"/>
  <c r="B8" i="32"/>
  <c r="A8" i="32"/>
  <c r="CA7" i="32"/>
  <c r="BZ7" i="32"/>
  <c r="BY7" i="32"/>
  <c r="BX7" i="32"/>
  <c r="BW7" i="32"/>
  <c r="BV7" i="32"/>
  <c r="BU7" i="32"/>
  <c r="BT7" i="32"/>
  <c r="BS7" i="32"/>
  <c r="BR7" i="32"/>
  <c r="BQ7" i="32"/>
  <c r="BP7" i="32"/>
  <c r="BO7" i="32"/>
  <c r="BN7" i="32"/>
  <c r="BM7" i="32"/>
  <c r="BL7" i="32"/>
  <c r="BK7" i="32"/>
  <c r="BJ7" i="32"/>
  <c r="BI7" i="32"/>
  <c r="BH7" i="32"/>
  <c r="BG7" i="32"/>
  <c r="BF7" i="32"/>
  <c r="BE7" i="32"/>
  <c r="BD7" i="32"/>
  <c r="BC7" i="32"/>
  <c r="BB7" i="32"/>
  <c r="BA7" i="32"/>
  <c r="AZ7" i="32"/>
  <c r="AY7" i="32"/>
  <c r="AX7" i="32"/>
  <c r="AW7" i="32"/>
  <c r="AV7" i="32"/>
  <c r="AU7" i="32"/>
  <c r="AT7" i="32"/>
  <c r="AS7" i="32"/>
  <c r="AR7" i="32"/>
  <c r="AQ7" i="32"/>
  <c r="AP7" i="32"/>
  <c r="AO7" i="32"/>
  <c r="AN7" i="32"/>
  <c r="AM7" i="32"/>
  <c r="AL7" i="32"/>
  <c r="AK7" i="32"/>
  <c r="AJ7" i="32"/>
  <c r="AI7" i="32"/>
  <c r="AH7" i="32"/>
  <c r="AG7" i="32"/>
  <c r="AF7" i="32"/>
  <c r="AE7" i="32"/>
  <c r="AD7" i="32"/>
  <c r="AC7" i="32"/>
  <c r="AB7" i="32"/>
  <c r="AA7" i="32"/>
  <c r="Z7" i="32"/>
  <c r="Y7" i="32"/>
  <c r="X7" i="32"/>
  <c r="W7" i="32"/>
  <c r="V7" i="32"/>
  <c r="U7" i="32"/>
  <c r="T7" i="32"/>
  <c r="S7" i="32"/>
  <c r="R7" i="32"/>
  <c r="Q7" i="32"/>
  <c r="P7" i="32"/>
  <c r="O7" i="32"/>
  <c r="N7" i="32"/>
  <c r="M7" i="32"/>
  <c r="L7" i="32"/>
  <c r="K7" i="32"/>
  <c r="J7" i="32"/>
  <c r="I7" i="32"/>
  <c r="H7" i="32"/>
  <c r="G7" i="32"/>
  <c r="F7" i="32"/>
  <c r="E7" i="32"/>
  <c r="D7" i="32"/>
  <c r="C7" i="32"/>
  <c r="B7" i="32"/>
  <c r="A7" i="32"/>
  <c r="CA6" i="32"/>
  <c r="BZ6" i="32"/>
  <c r="BY6" i="32"/>
  <c r="BX6" i="32"/>
  <c r="BW6" i="32"/>
  <c r="BV6" i="32"/>
  <c r="BU6" i="32"/>
  <c r="BT6" i="32"/>
  <c r="BS6" i="32"/>
  <c r="BR6" i="32"/>
  <c r="BQ6" i="32"/>
  <c r="BP6" i="32"/>
  <c r="BO6" i="32"/>
  <c r="BN6" i="32"/>
  <c r="BM6" i="32"/>
  <c r="BL6" i="32"/>
  <c r="BK6" i="32"/>
  <c r="BJ6" i="32"/>
  <c r="BI6" i="32"/>
  <c r="BH6" i="32"/>
  <c r="BG6" i="32"/>
  <c r="BF6" i="32"/>
  <c r="BE6" i="32"/>
  <c r="BD6" i="32"/>
  <c r="BC6" i="32"/>
  <c r="BB6" i="32"/>
  <c r="BA6" i="32"/>
  <c r="AZ6" i="32"/>
  <c r="AY6" i="32"/>
  <c r="AX6" i="32"/>
  <c r="AW6" i="32"/>
  <c r="AV6" i="32"/>
  <c r="AU6" i="32"/>
  <c r="AT6" i="32"/>
  <c r="AS6" i="32"/>
  <c r="AR6" i="32"/>
  <c r="AQ6" i="32"/>
  <c r="AP6" i="32"/>
  <c r="AO6" i="32"/>
  <c r="AN6" i="32"/>
  <c r="AM6" i="32"/>
  <c r="AL6" i="32"/>
  <c r="AK6" i="32"/>
  <c r="AJ6" i="32"/>
  <c r="AI6" i="32"/>
  <c r="AH6" i="32"/>
  <c r="AG6" i="32"/>
  <c r="AF6" i="32"/>
  <c r="AE6" i="32"/>
  <c r="AD6" i="32"/>
  <c r="AC6" i="32"/>
  <c r="AB6" i="32"/>
  <c r="AA6" i="32"/>
  <c r="Z6" i="32"/>
  <c r="Y6" i="32"/>
  <c r="X6" i="32"/>
  <c r="W6" i="32"/>
  <c r="V6" i="32"/>
  <c r="U6" i="32"/>
  <c r="T6" i="32"/>
  <c r="S6" i="32"/>
  <c r="R6" i="32"/>
  <c r="Q6" i="32"/>
  <c r="P6" i="32"/>
  <c r="O6" i="32"/>
  <c r="N6" i="32"/>
  <c r="M6" i="32"/>
  <c r="L6" i="32"/>
  <c r="K6" i="32"/>
  <c r="J6" i="32"/>
  <c r="I6" i="32"/>
  <c r="H6" i="32"/>
  <c r="G6" i="32"/>
  <c r="F6" i="32"/>
  <c r="E6" i="32"/>
  <c r="D6" i="32"/>
  <c r="C6" i="32"/>
  <c r="B6" i="32"/>
  <c r="A6" i="32"/>
  <c r="CA5" i="32"/>
  <c r="BZ5" i="32"/>
  <c r="BY5" i="32"/>
  <c r="BX5" i="32"/>
  <c r="BW5" i="32"/>
  <c r="BV5" i="32"/>
  <c r="BU5" i="32"/>
  <c r="BT5" i="32"/>
  <c r="BS5" i="32"/>
  <c r="BR5" i="32"/>
  <c r="BQ5" i="32"/>
  <c r="BP5" i="32"/>
  <c r="BO5" i="32"/>
  <c r="BN5" i="32"/>
  <c r="BM5" i="32"/>
  <c r="BL5" i="32"/>
  <c r="BK5" i="32"/>
  <c r="BJ5" i="32"/>
  <c r="BI5" i="32"/>
  <c r="BH5" i="32"/>
  <c r="BG5" i="32"/>
  <c r="BF5" i="32"/>
  <c r="BE5" i="32"/>
  <c r="BD5" i="32"/>
  <c r="BC5" i="32"/>
  <c r="BB5" i="32"/>
  <c r="BA5" i="32"/>
  <c r="AZ5" i="32"/>
  <c r="AY5" i="32"/>
  <c r="AX5" i="32"/>
  <c r="AW5" i="32"/>
  <c r="AV5" i="32"/>
  <c r="AU5" i="32"/>
  <c r="AT5" i="32"/>
  <c r="AS5" i="32"/>
  <c r="AR5" i="32"/>
  <c r="AQ5" i="32"/>
  <c r="AP5" i="32"/>
  <c r="AO5" i="32"/>
  <c r="AN5" i="32"/>
  <c r="AM5" i="32"/>
  <c r="AL5" i="32"/>
  <c r="AK5" i="32"/>
  <c r="AJ5" i="32"/>
  <c r="AI5" i="32"/>
  <c r="AH5" i="32"/>
  <c r="AG5" i="32"/>
  <c r="AF5" i="32"/>
  <c r="AE5" i="32"/>
  <c r="AD5" i="32"/>
  <c r="AC5" i="32"/>
  <c r="AB5" i="32"/>
  <c r="AA5" i="32"/>
  <c r="Z5" i="32"/>
  <c r="Y5" i="32"/>
  <c r="X5" i="32"/>
  <c r="W5" i="32"/>
  <c r="V5" i="32"/>
  <c r="U5" i="32"/>
  <c r="T5" i="32"/>
  <c r="S5" i="32"/>
  <c r="R5" i="32"/>
  <c r="Q5" i="32"/>
  <c r="P5" i="32"/>
  <c r="O5" i="32"/>
  <c r="N5" i="32"/>
  <c r="M5" i="32"/>
  <c r="L5" i="32"/>
  <c r="K5" i="32"/>
  <c r="J5" i="32"/>
  <c r="I5" i="32"/>
  <c r="H5" i="32"/>
  <c r="G5" i="32"/>
  <c r="F5" i="32"/>
  <c r="E5" i="32"/>
  <c r="D5" i="32"/>
  <c r="C5" i="32"/>
  <c r="B5" i="32"/>
  <c r="A5" i="32"/>
  <c r="CA4" i="32"/>
  <c r="BZ4" i="32"/>
  <c r="BY4" i="32"/>
  <c r="BX4" i="32"/>
  <c r="BW4" i="32"/>
  <c r="BV4" i="32"/>
  <c r="BU4" i="32"/>
  <c r="BT4" i="32"/>
  <c r="BS4" i="32"/>
  <c r="BR4" i="32"/>
  <c r="BQ4" i="32"/>
  <c r="BP4" i="32"/>
  <c r="BO4" i="32"/>
  <c r="BN4" i="32"/>
  <c r="BM4" i="32"/>
  <c r="BL4" i="32"/>
  <c r="BK4" i="32"/>
  <c r="BJ4" i="32"/>
  <c r="BI4" i="32"/>
  <c r="BH4" i="32"/>
  <c r="BG4" i="32"/>
  <c r="BF4" i="32"/>
  <c r="BE4" i="32"/>
  <c r="BD4" i="32"/>
  <c r="BC4" i="32"/>
  <c r="BB4" i="32"/>
  <c r="BA4" i="32"/>
  <c r="AZ4" i="32"/>
  <c r="AY4" i="32"/>
  <c r="AX4" i="32"/>
  <c r="AW4" i="32"/>
  <c r="AV4" i="32"/>
  <c r="AU4" i="32"/>
  <c r="AT4" i="32"/>
  <c r="AS4" i="32"/>
  <c r="AR4" i="32"/>
  <c r="AQ4" i="32"/>
  <c r="AP4" i="32"/>
  <c r="AO4" i="32"/>
  <c r="AN4" i="32"/>
  <c r="AM4" i="32"/>
  <c r="AL4" i="32"/>
  <c r="AK4" i="32"/>
  <c r="AJ4" i="32"/>
  <c r="AI4" i="32"/>
  <c r="AH4" i="32"/>
  <c r="AG4" i="32"/>
  <c r="AF4" i="32"/>
  <c r="AE4" i="32"/>
  <c r="AD4" i="32"/>
  <c r="AC4" i="32"/>
  <c r="AB4" i="32"/>
  <c r="AA4" i="32"/>
  <c r="Z4" i="32"/>
  <c r="Y4" i="32"/>
  <c r="X4" i="32"/>
  <c r="W4" i="32"/>
  <c r="V4" i="32"/>
  <c r="U4" i="32"/>
  <c r="T4" i="32"/>
  <c r="S4" i="32"/>
  <c r="R4" i="32"/>
  <c r="Q4" i="32"/>
  <c r="P4" i="32"/>
  <c r="O4" i="32"/>
  <c r="N4" i="32"/>
  <c r="M4" i="32"/>
  <c r="L4" i="32"/>
  <c r="K4" i="32"/>
  <c r="J4" i="32"/>
  <c r="I4" i="32"/>
  <c r="H4" i="32"/>
  <c r="G4" i="32"/>
  <c r="F4" i="32"/>
  <c r="E4" i="32"/>
  <c r="D4" i="32"/>
  <c r="C4" i="32"/>
  <c r="B4" i="32"/>
  <c r="A4" i="32"/>
  <c r="CA3" i="32"/>
  <c r="BZ3" i="32"/>
  <c r="BY3" i="32"/>
  <c r="BX3" i="32"/>
  <c r="BW3" i="32"/>
  <c r="BV3" i="32"/>
  <c r="BU3" i="32"/>
  <c r="BT3" i="32"/>
  <c r="BS3" i="32"/>
  <c r="BR3" i="32"/>
  <c r="BQ3" i="32"/>
  <c r="BP3" i="32"/>
  <c r="BO3" i="32"/>
  <c r="BN3" i="32"/>
  <c r="BM3" i="32"/>
  <c r="BL3" i="32"/>
  <c r="BK3" i="32"/>
  <c r="BJ3" i="32"/>
  <c r="BI3" i="32"/>
  <c r="BH3" i="32"/>
  <c r="BG3" i="32"/>
  <c r="BF3" i="32"/>
  <c r="BE3" i="32"/>
  <c r="BD3" i="32"/>
  <c r="BC3" i="32"/>
  <c r="BB3" i="32"/>
  <c r="BA3" i="32"/>
  <c r="AZ3" i="32"/>
  <c r="AY3" i="32"/>
  <c r="AX3" i="32"/>
  <c r="AW3" i="32"/>
  <c r="AV3" i="32"/>
  <c r="AU3" i="32"/>
  <c r="AT3" i="32"/>
  <c r="AS3" i="32"/>
  <c r="AR3" i="32"/>
  <c r="AQ3" i="32"/>
  <c r="AP3" i="32"/>
  <c r="AO3" i="32"/>
  <c r="AN3" i="32"/>
  <c r="AM3" i="32"/>
  <c r="AL3" i="32"/>
  <c r="AK3" i="32"/>
  <c r="AJ3" i="32"/>
  <c r="AI3" i="32"/>
  <c r="AH3" i="32"/>
  <c r="AG3" i="32"/>
  <c r="AF3" i="32"/>
  <c r="AE3" i="32"/>
  <c r="AD3" i="32"/>
  <c r="AC3" i="32"/>
  <c r="AB3" i="32"/>
  <c r="AA3" i="32"/>
  <c r="Z3" i="32"/>
  <c r="Y3" i="32"/>
  <c r="X3" i="32"/>
  <c r="W3" i="32"/>
  <c r="V3" i="32"/>
  <c r="U3" i="32"/>
  <c r="T3" i="32"/>
  <c r="S3" i="32"/>
  <c r="R3" i="32"/>
  <c r="Q3" i="32"/>
  <c r="P3" i="32"/>
  <c r="O3" i="32"/>
  <c r="N3" i="32"/>
  <c r="M3" i="32"/>
  <c r="L3" i="32"/>
  <c r="K3" i="32"/>
  <c r="J3" i="32"/>
  <c r="I3" i="32"/>
  <c r="H3" i="32"/>
  <c r="G3" i="32"/>
  <c r="F3" i="32"/>
  <c r="E3" i="32"/>
  <c r="D3" i="32"/>
  <c r="C3" i="32"/>
  <c r="B3" i="32"/>
  <c r="A3" i="32"/>
  <c r="CA2" i="32"/>
  <c r="BZ2" i="32"/>
  <c r="BY2" i="32"/>
  <c r="BX2" i="32"/>
  <c r="BW2" i="32"/>
  <c r="BV2" i="32"/>
  <c r="BU2" i="32"/>
  <c r="BT2" i="32"/>
  <c r="BS2" i="32"/>
  <c r="BR2" i="32"/>
  <c r="BQ2" i="32"/>
  <c r="BP2" i="32"/>
  <c r="BO2" i="32"/>
  <c r="BN2" i="32"/>
  <c r="BM2" i="32"/>
  <c r="BL2" i="32"/>
  <c r="BK2" i="32"/>
  <c r="BJ2" i="32"/>
  <c r="BI2" i="32"/>
  <c r="BH2" i="32"/>
  <c r="BG2" i="32"/>
  <c r="BF2" i="32"/>
  <c r="BE2" i="32"/>
  <c r="BD2" i="32"/>
  <c r="BC2" i="32"/>
  <c r="BB2" i="32"/>
  <c r="BA2" i="32"/>
  <c r="AZ2" i="32"/>
  <c r="AY2" i="32"/>
  <c r="AX2" i="32"/>
  <c r="AW2" i="32"/>
  <c r="AV2" i="32"/>
  <c r="AU2" i="32"/>
  <c r="AT2" i="32"/>
  <c r="AS2" i="32"/>
  <c r="AR2" i="32"/>
  <c r="AQ2" i="32"/>
  <c r="AP2" i="32"/>
  <c r="AO2" i="32"/>
  <c r="AN2" i="32"/>
  <c r="AM2" i="32"/>
  <c r="AL2" i="32"/>
  <c r="AK2" i="32"/>
  <c r="AJ2" i="32"/>
  <c r="AI2" i="32"/>
  <c r="AH2" i="32"/>
  <c r="AG2" i="32"/>
  <c r="AF2" i="32"/>
  <c r="AE2" i="32"/>
  <c r="AD2" i="32"/>
  <c r="AC2" i="32"/>
  <c r="AB2" i="32"/>
  <c r="AA2" i="32"/>
  <c r="Z2" i="32"/>
  <c r="Y2" i="32"/>
  <c r="X2" i="32"/>
  <c r="W2" i="32"/>
  <c r="V2" i="32"/>
  <c r="U2" i="32"/>
  <c r="T2" i="32"/>
  <c r="S2" i="32"/>
  <c r="R2" i="32"/>
  <c r="Q2" i="32"/>
  <c r="P2" i="32"/>
  <c r="O2" i="32"/>
  <c r="N2" i="32"/>
  <c r="M2" i="32"/>
  <c r="L2" i="32"/>
  <c r="K2" i="32"/>
  <c r="J2" i="32"/>
  <c r="I2" i="32"/>
  <c r="H2" i="32"/>
  <c r="G2" i="32"/>
  <c r="F2" i="32"/>
  <c r="E2" i="32"/>
  <c r="D2" i="32"/>
  <c r="C2" i="32"/>
  <c r="B2" i="3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<sst xmlns="http://schemas.openxmlformats.org/spreadsheetml/2006/main" count="558" uniqueCount="500">
  <si>
    <t>1) State:</t>
  </si>
  <si>
    <t>3) Grant Number:</t>
  </si>
  <si>
    <t>4) Date Prepared:</t>
  </si>
  <si>
    <t>CUMULATIVE FUNDS APPROVED THROUGH THE END OF THIS REPORTING PERIOD FOR:</t>
  </si>
  <si>
    <t>1) DVOP Total Funds:</t>
  </si>
  <si>
    <t>3) LVER Total Funds:</t>
  </si>
  <si>
    <t>2) Consolidated DVOP/LVER Total Funds:</t>
  </si>
  <si>
    <t>4) Incentive Award Total Funds:</t>
  </si>
  <si>
    <t>5) Total Approved Funds (Crosswalk with FFR Line 10.d):</t>
  </si>
  <si>
    <t>Previously Reported
(a)</t>
  </si>
  <si>
    <t>Reported this Quarter
(b)</t>
  </si>
  <si>
    <t>Reported YTD
(c)</t>
  </si>
  <si>
    <t xml:space="preserve"> 1)  DVOP Expenditures  </t>
  </si>
  <si>
    <t>a.  Base Positions Paid for DVOP Activities:</t>
  </si>
  <si>
    <t>b.  Personal Services (PS) for DVOP Activities:</t>
  </si>
  <si>
    <t xml:space="preserve">c.  Personnel Benefits (PB) for DVOP Activities: </t>
  </si>
  <si>
    <t>d. Total Outlays for DVOP Activities:</t>
  </si>
  <si>
    <t>e.  Federal Share of DVOP Unliquidated Obligations:</t>
  </si>
  <si>
    <t>f.  Total DVOP Fund Outlays and Obligations:</t>
  </si>
  <si>
    <t xml:space="preserve"> 2)  Consolidated DVOP/LVER (Cons DVOP/LVER) Position Expenditures  </t>
  </si>
  <si>
    <t>a.  Base Positions Paid for Cons DVOP/LVER Activities:</t>
  </si>
  <si>
    <t>b.  Personal Services (PS) for Cons DVOP/LVER Activities:</t>
  </si>
  <si>
    <t>c.  Personnel Benefits (PB) for Cons DVOP/LVER Activities:</t>
  </si>
  <si>
    <t>d.  Total Outlays for Cons DVOP/LVER Activities:</t>
  </si>
  <si>
    <t>e.  Federal Share of Cons DVOP/LVER Unliquidated Obligations:</t>
  </si>
  <si>
    <t xml:space="preserve">f.  Total Cons DVOP/LVER Fund Outlays and Obligations: </t>
  </si>
  <si>
    <t xml:space="preserve"> 3) LVER Expenditures  </t>
  </si>
  <si>
    <t>a.  Base Positions Paid for LVER Activities:</t>
  </si>
  <si>
    <t>b.  Personal Services (PS) for LVER Activities:</t>
  </si>
  <si>
    <t>c.  Personnel Benefits (PB) for LVER Activities:</t>
  </si>
  <si>
    <t>d.  Total Outlays for LVER Activities:</t>
  </si>
  <si>
    <t>e.  Federal Share of LVER Unliquidated Obligations:</t>
  </si>
  <si>
    <t xml:space="preserve">f.  Total LVER Fund Outlays and Obligations: </t>
  </si>
  <si>
    <t xml:space="preserve"> 4) Incentive Award Expenditures  </t>
  </si>
  <si>
    <t xml:space="preserve">a.  Total Outlays for Incentive Awards: </t>
  </si>
  <si>
    <t xml:space="preserve">b.  Federal Share of Incentive Award Unliquidated Obligations: </t>
  </si>
  <si>
    <t xml:space="preserve">c.  Total Incentive Award Outlays and Obligations: </t>
  </si>
  <si>
    <t>1)  Total DVOP Balance Remaining:</t>
  </si>
  <si>
    <t>2)  Total Cons DVOP/LVER Balance Remaining:</t>
  </si>
  <si>
    <t>3)  Total LVER Balance Remaining:</t>
  </si>
  <si>
    <t>4)  Total Incentive Award Balance Remaining:</t>
  </si>
  <si>
    <t>5)  Total Balance Remaining (Crosswalk with FFR Line 10.h):</t>
  </si>
  <si>
    <t>Item No.</t>
  </si>
  <si>
    <t>Item Name</t>
  </si>
  <si>
    <t>A.1</t>
  </si>
  <si>
    <t>State</t>
  </si>
  <si>
    <t>A.2</t>
  </si>
  <si>
    <t>A.3</t>
  </si>
  <si>
    <t>Grant Number</t>
  </si>
  <si>
    <t>A.4</t>
  </si>
  <si>
    <t>Date Prepared</t>
  </si>
  <si>
    <t>A.5</t>
  </si>
  <si>
    <t>Final Report</t>
  </si>
  <si>
    <t>B.1</t>
  </si>
  <si>
    <t>DVOP Total Funds</t>
  </si>
  <si>
    <t>B.2</t>
  </si>
  <si>
    <t>Consolidated Total Funds</t>
  </si>
  <si>
    <t>B.3</t>
  </si>
  <si>
    <t>LVER Total Funds</t>
  </si>
  <si>
    <t>B.4</t>
  </si>
  <si>
    <t>Incentive Award Total Funds</t>
  </si>
  <si>
    <t>B.5</t>
  </si>
  <si>
    <t>Total Approved Funds</t>
  </si>
  <si>
    <t>C.1.a.(a)</t>
  </si>
  <si>
    <t>DVOP BPP (Previous)</t>
  </si>
  <si>
    <t>C.1.a.(b)</t>
  </si>
  <si>
    <t>DVOP BPP (This Qtr)</t>
  </si>
  <si>
    <t>C.1.a.(c)</t>
  </si>
  <si>
    <t>DVOP BPP (YTD)</t>
  </si>
  <si>
    <t>C.1.b.(a)</t>
  </si>
  <si>
    <t>DVOP PS (Previous)</t>
  </si>
  <si>
    <t>C.1.b.(b)</t>
  </si>
  <si>
    <t>DVOP PS (This Qtr)</t>
  </si>
  <si>
    <t>C.1.b.(c)</t>
  </si>
  <si>
    <t>DVOP PS (YTD)</t>
  </si>
  <si>
    <t>C.1.c.(a)</t>
  </si>
  <si>
    <t>DVOP PB (Previous)</t>
  </si>
  <si>
    <t>C.1.c.(b)</t>
  </si>
  <si>
    <t>DVOP PB (This Qtr)</t>
  </si>
  <si>
    <t>C.1.c.(c)</t>
  </si>
  <si>
    <t>DVOP PB (YTD)</t>
  </si>
  <si>
    <t>C.1.d.(a)</t>
  </si>
  <si>
    <t>Total DVOP Outlays (Previous)</t>
  </si>
  <si>
    <t>C.1.d.(b)</t>
  </si>
  <si>
    <t>Total DVOP Outlays (This Qtr)</t>
  </si>
  <si>
    <t>C.1.d.(c)</t>
  </si>
  <si>
    <t>Total DVOP Outlays (YTD)</t>
  </si>
  <si>
    <t>C.1.e.(a)</t>
  </si>
  <si>
    <t>DVOP Unliquidated Obs (Previous)</t>
  </si>
  <si>
    <t>C.1.e.(b)</t>
  </si>
  <si>
    <t>DVOP Unliquidated Obs (This Qtr)</t>
  </si>
  <si>
    <t>C.1.e.(c)</t>
  </si>
  <si>
    <t>DVOP Unliquidated Obs (YTD)</t>
  </si>
  <si>
    <t>C.1.f.(a)</t>
  </si>
  <si>
    <t>Total DVOP Outlays &amp; Obs (Previous)</t>
  </si>
  <si>
    <t>C.1.f.(b)</t>
  </si>
  <si>
    <t>Total DVOP Outlays &amp; Obs (This Qtr)</t>
  </si>
  <si>
    <t>C.1.f.(c)</t>
  </si>
  <si>
    <t>Total DVOP Outlays &amp; Obs (YTD)</t>
  </si>
  <si>
    <t>C.2.a.(a)</t>
  </si>
  <si>
    <t>Cons BPP (Previous)</t>
  </si>
  <si>
    <t>C.2.a.(b)</t>
  </si>
  <si>
    <t>Cons BPP (This Qtr)</t>
  </si>
  <si>
    <t>C.2.a.(c)</t>
  </si>
  <si>
    <t>Cons BPP (YTD)</t>
  </si>
  <si>
    <t>C.2.b.(a)</t>
  </si>
  <si>
    <t>Cons PS (Previous)</t>
  </si>
  <si>
    <t>C.2.b.(b)</t>
  </si>
  <si>
    <t>Cons PS (This Qtr)</t>
  </si>
  <si>
    <t>C.2.b.(c)</t>
  </si>
  <si>
    <t>Cons PS (YTD)</t>
  </si>
  <si>
    <t>C.2.c.(a)</t>
  </si>
  <si>
    <t>Cons PB (Previous)</t>
  </si>
  <si>
    <t>C.2.c.(b)</t>
  </si>
  <si>
    <t>Cons PB (This Qtr)</t>
  </si>
  <si>
    <t>C.2.c.(c)</t>
  </si>
  <si>
    <t>Cons PB (YTD)</t>
  </si>
  <si>
    <t>C.2.d.(a)</t>
  </si>
  <si>
    <t>Total Cons Outlays (Previous)</t>
  </si>
  <si>
    <t>C.2.d.(b)</t>
  </si>
  <si>
    <t>Total Cons Outlays (This Qtr)</t>
  </si>
  <si>
    <t>C.2.d.(c)</t>
  </si>
  <si>
    <t>Total Cons Outlays (YTD)</t>
  </si>
  <si>
    <t>C.2.e.(a)</t>
  </si>
  <si>
    <t>Cons Unliquidated Obs (Previous)</t>
  </si>
  <si>
    <t>C.2.e.(b)</t>
  </si>
  <si>
    <t>Cons Unliquidated Obs (This Qtr)</t>
  </si>
  <si>
    <t>C.2.e.(c)</t>
  </si>
  <si>
    <t>Cons Unliquidated Obs (YTD)</t>
  </si>
  <si>
    <t>C.2.f.(a)</t>
  </si>
  <si>
    <t>Total Cons Outlays &amp; Obs (Previous)</t>
  </si>
  <si>
    <t>C.2.f.(b)</t>
  </si>
  <si>
    <t>Total Cons Outlays &amp; Obs (This Qtr)</t>
  </si>
  <si>
    <t>C.2.f.(c)</t>
  </si>
  <si>
    <t>Total Cons Outlays &amp; Obs (YTD)</t>
  </si>
  <si>
    <t>C.3.a.(a)</t>
  </si>
  <si>
    <t>LVER BPP (Previous)</t>
  </si>
  <si>
    <t>C.3.a.(b)</t>
  </si>
  <si>
    <t>LVER BPP (This Qtr)</t>
  </si>
  <si>
    <t>C.3.a.(c)</t>
  </si>
  <si>
    <t>LVER BPP (YTD)</t>
  </si>
  <si>
    <t>C.3.b.(a)</t>
  </si>
  <si>
    <t>LVER PS (Previous)</t>
  </si>
  <si>
    <t>C.3.b.(b)</t>
  </si>
  <si>
    <t>LVER PS (This Qtr)</t>
  </si>
  <si>
    <t>C.3.b.(c)</t>
  </si>
  <si>
    <t>LVER PS (YTD)</t>
  </si>
  <si>
    <t>C.3.c.(a)</t>
  </si>
  <si>
    <t>LVER PB (Previous)</t>
  </si>
  <si>
    <t>C.3.c.(b)</t>
  </si>
  <si>
    <t>LVER PB (This Qtr)</t>
  </si>
  <si>
    <t>C.3.c.(c)</t>
  </si>
  <si>
    <t>LVER PB (YTD)</t>
  </si>
  <si>
    <t>C.3.d.(a)</t>
  </si>
  <si>
    <t>Total LVER Outlays (Previous)</t>
  </si>
  <si>
    <t>C.3.d.(b)</t>
  </si>
  <si>
    <t>Total LVER Outlays (This Qtr)</t>
  </si>
  <si>
    <t>C.3.d.(c)</t>
  </si>
  <si>
    <t>Total LVER Outlays (YTD)</t>
  </si>
  <si>
    <t>C.3.e.(a)</t>
  </si>
  <si>
    <t>LVER Unliquidated Obs (Previous)</t>
  </si>
  <si>
    <t>C.3.e.(b)</t>
  </si>
  <si>
    <t>LVER Unliquidated Obs (This Qtr)</t>
  </si>
  <si>
    <t>C.3.e.(c)</t>
  </si>
  <si>
    <t>LVER Unliquidated Obs (YTD)</t>
  </si>
  <si>
    <t>C.3.f.(a)</t>
  </si>
  <si>
    <t>Total LVER Outlays &amp; Obs (Previous)</t>
  </si>
  <si>
    <t>C.3.f.(b)</t>
  </si>
  <si>
    <t>Total LVER Outlays &amp; Obs (This Qtr)</t>
  </si>
  <si>
    <t>C.3.f.(c)</t>
  </si>
  <si>
    <t>Total LVER Outlays &amp; Obs (YTD)</t>
  </si>
  <si>
    <t>C.4.a.(a)</t>
  </si>
  <si>
    <t>Total Incentive Outlays (Previous)</t>
  </si>
  <si>
    <t>C.4.a.(b)</t>
  </si>
  <si>
    <t>Total Incentive Outlays (This Qtr)</t>
  </si>
  <si>
    <t>C.4.a.(c)</t>
  </si>
  <si>
    <t>Total Incentive Outlays (YTD)</t>
  </si>
  <si>
    <t>C.4.b.(a)</t>
  </si>
  <si>
    <t>Incentive Unliquidated Obs (Previous)</t>
  </si>
  <si>
    <t>C.4.b.(b)</t>
  </si>
  <si>
    <t>Incentive Unliquidated Obs (This Qtr)</t>
  </si>
  <si>
    <t>C.4.b.(c)</t>
  </si>
  <si>
    <t>Incentive Unliquidated Obs (YTD)</t>
  </si>
  <si>
    <t>C.4.c.(a)</t>
  </si>
  <si>
    <t>Total Incentive Outlays &amp; Obs (Previous)</t>
  </si>
  <si>
    <t>C.4.c.(b)</t>
  </si>
  <si>
    <t>Total Incentive Outlays &amp; Obs (This Qtr)</t>
  </si>
  <si>
    <t>C.4.c.(c)</t>
  </si>
  <si>
    <t>Total Incentive Outlays &amp; Obs (YTD)</t>
  </si>
  <si>
    <t>D.1</t>
  </si>
  <si>
    <t>Total DVOP Balance Remaining</t>
  </si>
  <si>
    <t>D.2</t>
  </si>
  <si>
    <t>Total Cons Balance Remaining</t>
  </si>
  <si>
    <t>D.3</t>
  </si>
  <si>
    <t>Total LVER Balance Remaining</t>
  </si>
  <si>
    <t>D.4</t>
  </si>
  <si>
    <t>Total Incentive Balance Remaining</t>
  </si>
  <si>
    <t>D.5</t>
  </si>
  <si>
    <t>Total Balance Remaining</t>
  </si>
  <si>
    <t>E.a</t>
  </si>
  <si>
    <t>Year 1
Quarter 1</t>
  </si>
  <si>
    <t>Year 1
Quarter 4</t>
  </si>
  <si>
    <t>Year 1
Quarter 2</t>
  </si>
  <si>
    <t>Year 1
Quarter 3</t>
  </si>
  <si>
    <t>Year 2
Quarter 1</t>
  </si>
  <si>
    <t>Year 2
Quarter 2</t>
  </si>
  <si>
    <t>Year 2
Quarter 3</t>
  </si>
  <si>
    <t>Year 2
Quarter 4</t>
  </si>
  <si>
    <t>Year 3
Quarter 1</t>
  </si>
  <si>
    <t>Year 3
Quarter 2</t>
  </si>
  <si>
    <t>Year 3
Quarter 3</t>
  </si>
  <si>
    <t>Year 3
Quarter 4</t>
  </si>
  <si>
    <t>ALABAMA</t>
  </si>
  <si>
    <t>AL</t>
  </si>
  <si>
    <t>ALASKA</t>
  </si>
  <si>
    <t>AK</t>
  </si>
  <si>
    <t>ARIZONA</t>
  </si>
  <si>
    <t>AZ</t>
  </si>
  <si>
    <t>ARKANSAS</t>
  </si>
  <si>
    <t>AR</t>
  </si>
  <si>
    <t>CALIFORNIA</t>
  </si>
  <si>
    <t>CA</t>
  </si>
  <si>
    <t>COLORADO</t>
  </si>
  <si>
    <t>CO</t>
  </si>
  <si>
    <t>CONNECTICUT</t>
  </si>
  <si>
    <t>CT</t>
  </si>
  <si>
    <t>DELAWARE</t>
  </si>
  <si>
    <t>DE</t>
  </si>
  <si>
    <t>DISTRICT OF COLUMBIA</t>
  </si>
  <si>
    <t>DC</t>
  </si>
  <si>
    <t>FLORIDA</t>
  </si>
  <si>
    <t>FL</t>
  </si>
  <si>
    <t>GEORGIA</t>
  </si>
  <si>
    <t>GA</t>
  </si>
  <si>
    <t>GUAM</t>
  </si>
  <si>
    <t>GU</t>
  </si>
  <si>
    <t>HAWAII</t>
  </si>
  <si>
    <t>HI</t>
  </si>
  <si>
    <t>IDAHO</t>
  </si>
  <si>
    <t>ID</t>
  </si>
  <si>
    <t>ILLINOIS</t>
  </si>
  <si>
    <t>IL</t>
  </si>
  <si>
    <t>INDIANA</t>
  </si>
  <si>
    <t>IN</t>
  </si>
  <si>
    <t>IOWA</t>
  </si>
  <si>
    <t>IA</t>
  </si>
  <si>
    <t>KANSAS</t>
  </si>
  <si>
    <t>KS</t>
  </si>
  <si>
    <t>KENTUCKY</t>
  </si>
  <si>
    <t>KY</t>
  </si>
  <si>
    <t>LOUISIANA</t>
  </si>
  <si>
    <t>LA</t>
  </si>
  <si>
    <t>MAINE</t>
  </si>
  <si>
    <t>ME</t>
  </si>
  <si>
    <t>MARYLAND</t>
  </si>
  <si>
    <t>MD</t>
  </si>
  <si>
    <t>MASSACHUSETTS</t>
  </si>
  <si>
    <t>MA</t>
  </si>
  <si>
    <t>MICHIGAN</t>
  </si>
  <si>
    <t>MI</t>
  </si>
  <si>
    <t>MINNESOTA</t>
  </si>
  <si>
    <t>MN</t>
  </si>
  <si>
    <t>MISSISSIPPI</t>
  </si>
  <si>
    <t>MS</t>
  </si>
  <si>
    <t>MISSOURI</t>
  </si>
  <si>
    <t>MO</t>
  </si>
  <si>
    <t>MONTANA</t>
  </si>
  <si>
    <t>MT</t>
  </si>
  <si>
    <t>NEBRASKA</t>
  </si>
  <si>
    <t>NE</t>
  </si>
  <si>
    <t>NEVADA</t>
  </si>
  <si>
    <t>NV</t>
  </si>
  <si>
    <t>NEW HAMPSHIRE</t>
  </si>
  <si>
    <t>NH</t>
  </si>
  <si>
    <t>NEW JERSEY</t>
  </si>
  <si>
    <t>NJ</t>
  </si>
  <si>
    <t>NEW MEXICO</t>
  </si>
  <si>
    <t>NM</t>
  </si>
  <si>
    <t>NEW YORK</t>
  </si>
  <si>
    <t>NY</t>
  </si>
  <si>
    <t>NORTH CAROLINA</t>
  </si>
  <si>
    <t>NC</t>
  </si>
  <si>
    <t>NORTH DAKOTA</t>
  </si>
  <si>
    <t>ND</t>
  </si>
  <si>
    <t>OHIO</t>
  </si>
  <si>
    <t>OH</t>
  </si>
  <si>
    <t>OKLAHOMA</t>
  </si>
  <si>
    <t>OK</t>
  </si>
  <si>
    <t>OREGON</t>
  </si>
  <si>
    <t>OR</t>
  </si>
  <si>
    <t>PENNSYLVANIA</t>
  </si>
  <si>
    <t>PA</t>
  </si>
  <si>
    <t>PUERTO RICO</t>
  </si>
  <si>
    <t>PR</t>
  </si>
  <si>
    <t>RHODE ISLAND</t>
  </si>
  <si>
    <t>RI</t>
  </si>
  <si>
    <t>SOUTH CAROLINA</t>
  </si>
  <si>
    <t>SC</t>
  </si>
  <si>
    <t>SOUTH DAKOTA</t>
  </si>
  <si>
    <t>SD</t>
  </si>
  <si>
    <t>TENNESSEE</t>
  </si>
  <si>
    <t>TN</t>
  </si>
  <si>
    <t>TEXAS</t>
  </si>
  <si>
    <t>TX</t>
  </si>
  <si>
    <t>UTAH</t>
  </si>
  <si>
    <t>UT</t>
  </si>
  <si>
    <t>VERMONT</t>
  </si>
  <si>
    <t>VT</t>
  </si>
  <si>
    <t>VIRGINIA</t>
  </si>
  <si>
    <t>VA</t>
  </si>
  <si>
    <t>VIRGIN ISLANDS</t>
  </si>
  <si>
    <t>VI</t>
  </si>
  <si>
    <t>WASHINGTON</t>
  </si>
  <si>
    <t>WA</t>
  </si>
  <si>
    <t>WEST VIRGINIA</t>
  </si>
  <si>
    <t>WV</t>
  </si>
  <si>
    <t>WISCONSIN</t>
  </si>
  <si>
    <t>WI</t>
  </si>
  <si>
    <t>WYOMING</t>
  </si>
  <si>
    <t>WY</t>
  </si>
  <si>
    <t>Row Labels</t>
  </si>
  <si>
    <t>Grand Total</t>
  </si>
  <si>
    <t>Sum of DVOP Total Funds</t>
  </si>
  <si>
    <t>Sum of Consolidated Total Funds</t>
  </si>
  <si>
    <t>Sum of LVER Total Funds</t>
  </si>
  <si>
    <t>Sum of Incentive Award Total Funds</t>
  </si>
  <si>
    <t>Sum of Total Approved Funds</t>
  </si>
  <si>
    <t>Sum of DVOP BPP (Previous)</t>
  </si>
  <si>
    <t>(blank)</t>
  </si>
  <si>
    <t>Sum of DVOP BPP (YTD)</t>
  </si>
  <si>
    <t>Sum of DVOP PS (Previous)</t>
  </si>
  <si>
    <t>Sum of DVOP PS (This Qtr)</t>
  </si>
  <si>
    <t>Sum of DVOP PS (YTD)</t>
  </si>
  <si>
    <t>Sum of DVOP PB (Previous)</t>
  </si>
  <si>
    <t>Sum of DVOP PB (This Qtr)</t>
  </si>
  <si>
    <t>Sum of DVOP PB (YTD)</t>
  </si>
  <si>
    <t>Sum of Total DVOP Outlays (YTD)</t>
  </si>
  <si>
    <t>Sum of Total DVOP Outlays (This Qtr)</t>
  </si>
  <si>
    <t>Sum of Total DVOP Outlays (Previous)</t>
  </si>
  <si>
    <t>Sum of DVOP Unliquidated Obs (Previous)</t>
  </si>
  <si>
    <t>Sum of DVOP Unliquidated Obs (YTD)</t>
  </si>
  <si>
    <t>Sum of Total DVOP Outlays &amp; Obs (Previous)</t>
  </si>
  <si>
    <t>Sum of Total DVOP Outlays &amp; Obs (This Qtr)</t>
  </si>
  <si>
    <t>Sum of Total DVOP Outlays &amp; Obs (YTD)</t>
  </si>
  <si>
    <t>Sum of Cons BPP (Previous)</t>
  </si>
  <si>
    <t>Sum of Cons BPP (YTD)</t>
  </si>
  <si>
    <t>Sum of Cons PS (Previous)</t>
  </si>
  <si>
    <t>Sum of Cons PS (This Qtr)</t>
  </si>
  <si>
    <t>Sum of Cons PS (YTD)</t>
  </si>
  <si>
    <t>Sum of Cons PB (Previous)</t>
  </si>
  <si>
    <t>Sum of Cons PB (This Qtr)</t>
  </si>
  <si>
    <t>Sum of Cons PB (YTD)</t>
  </si>
  <si>
    <t>Sum of Total Cons Outlays (Previous)</t>
  </si>
  <si>
    <t>Sum of Total Cons Outlays (This Qtr)</t>
  </si>
  <si>
    <t>Sum of Total Cons Outlays (YTD)</t>
  </si>
  <si>
    <t>Sum of Cons Unliquidated Obs (Previous)</t>
  </si>
  <si>
    <t>Sum of Cons Unliquidated Obs (YTD)</t>
  </si>
  <si>
    <t>Sum of Total Cons Outlays &amp; Obs (Previous)</t>
  </si>
  <si>
    <t>Sum of Total Cons Outlays &amp; Obs (This Qtr)</t>
  </si>
  <si>
    <t>Sum of Total Cons Outlays &amp; Obs (YTD)</t>
  </si>
  <si>
    <t>Sum of LVER BPP (Previous)</t>
  </si>
  <si>
    <t>Sum of LVER BPP (YTD)</t>
  </si>
  <si>
    <t>Sum of LVER PS (Previous)</t>
  </si>
  <si>
    <t>Sum of LVER PS (This Qtr)</t>
  </si>
  <si>
    <t>Sum of LVER PS (YTD)</t>
  </si>
  <si>
    <t>Sum of LVER PB (Previous)</t>
  </si>
  <si>
    <t>Sum of LVER PB (This Qtr)</t>
  </si>
  <si>
    <t>Sum of LVER PB (YTD)</t>
  </si>
  <si>
    <t>Sum of Total LVER Outlays (Previous)</t>
  </si>
  <si>
    <t>Sum of Total LVER Outlays (YTD)</t>
  </si>
  <si>
    <t>Sum of LVER Unliquidated Obs (Previous)</t>
  </si>
  <si>
    <t>Sum of LVER Unliquidated Obs (This Qtr)</t>
  </si>
  <si>
    <t>Sum of LVER Unliquidated Obs (YTD)</t>
  </si>
  <si>
    <t>Sum of Total LVER Outlays &amp; Obs (Previous)</t>
  </si>
  <si>
    <t>Sum of Total LVER Outlays &amp; Obs (This Qtr)</t>
  </si>
  <si>
    <t>Sum of Total LVER Outlays &amp; Obs (YTD)</t>
  </si>
  <si>
    <t>Sum of Total Incentive Outlays (Previous)</t>
  </si>
  <si>
    <t>Sum of Total Incentive Outlays (YTD)</t>
  </si>
  <si>
    <t>Sum of Incentive Unliquidated Obs (Previous)</t>
  </si>
  <si>
    <t>Sum of Incentive Unliquidated Obs (YTD)</t>
  </si>
  <si>
    <t>Sum of Total Incentive Outlays &amp; Obs (Previous)</t>
  </si>
  <si>
    <t>Sum of Total Incentive Outlays &amp; Obs (YTD)</t>
  </si>
  <si>
    <t>Sum of Total DVOP Balance Remaining</t>
  </si>
  <si>
    <t>Sum of Total Cons Balance Remaining</t>
  </si>
  <si>
    <t>Sum of Total LVER Balance Remaining</t>
  </si>
  <si>
    <t>Sum of Total Incentive Balance Remaining</t>
  </si>
  <si>
    <t>Sum of Total Balance Remaining</t>
  </si>
  <si>
    <t>Sum of Cons Unliquidated Obs (This Qtr)</t>
  </si>
  <si>
    <t>Sum of LVER BPP (This Qtr)</t>
  </si>
  <si>
    <t>Sum of DVOP BPP (This Qtr)</t>
  </si>
  <si>
    <t>Sum of DVOP Unliquidated Obs (This Qtr)</t>
  </si>
  <si>
    <t>Sum of Cons BPP (This Qtr)</t>
  </si>
  <si>
    <t>Sum of Total Incentive Outlays (This Qtr)</t>
  </si>
  <si>
    <t>Sum of Total Incentive Outlays &amp; Obs (This Qtr)</t>
  </si>
  <si>
    <t>Sum of Total LVER Outlays (This Qtr)</t>
  </si>
  <si>
    <t>Sum of Incentive Unliquidated Obs (This Qtr)</t>
  </si>
  <si>
    <t>Code</t>
  </si>
  <si>
    <t>2021Q1</t>
  </si>
  <si>
    <t>2021Q2</t>
  </si>
  <si>
    <t>2020Q1</t>
  </si>
  <si>
    <t>2020Q2</t>
  </si>
  <si>
    <t>2020Q3</t>
  </si>
  <si>
    <t>2020Q4</t>
  </si>
  <si>
    <t>2021Q3</t>
  </si>
  <si>
    <t>2021Q4</t>
  </si>
  <si>
    <t>2022Q1</t>
  </si>
  <si>
    <t>2022Q2</t>
  </si>
  <si>
    <t>2022Q3</t>
  </si>
  <si>
    <t>2022Q4</t>
  </si>
  <si>
    <t>FY_Q</t>
  </si>
  <si>
    <t>2) Quarter Ending:</t>
  </si>
  <si>
    <t>2019Q4</t>
  </si>
  <si>
    <t>Max of Date Prepared</t>
  </si>
  <si>
    <t>Max of Grant Number</t>
  </si>
  <si>
    <t>5) Final Report:  Yes</t>
  </si>
  <si>
    <t>FY</t>
  </si>
  <si>
    <t>SD43830</t>
  </si>
  <si>
    <t>SD43921</t>
  </si>
  <si>
    <t>SD44012</t>
  </si>
  <si>
    <t>Base Positions Paid for DVOP Activities: (Previous)</t>
  </si>
  <si>
    <t>Base Positions Paid for DVOP Activities: (This Qtr)</t>
  </si>
  <si>
    <t>Personal Services (PS) for DVOP Activities: (Previous)</t>
  </si>
  <si>
    <t>Personal Services (PS) for DVOP Activities: (This Qtr)</t>
  </si>
  <si>
    <t>Personnel Benefits (PB) for DVOP Activities: (Previous)</t>
  </si>
  <si>
    <t>Personnel Benefits (PB) for DVOP Activities:  (This Qtr)</t>
  </si>
  <si>
    <t>Cons Personnel Benefits (PB) (Previous)</t>
  </si>
  <si>
    <t>Cons Personnel Benefits (PB) (This Qtr)</t>
  </si>
  <si>
    <t>LVER Personnel Benefits (PB) (Previous)</t>
  </si>
  <si>
    <t>LVER Personnel Benefits (PB) (This Qtr)</t>
  </si>
  <si>
    <t>Base Positions Paid for LVER Activities: (Previous)</t>
  </si>
  <si>
    <t>Base Positions Paid for LVER Activities: (This Qtr)</t>
  </si>
  <si>
    <t>Base Positions Paid for Cons (Previous)</t>
  </si>
  <si>
    <t>Base Positions Paid for Cons BPP (This Qtr)</t>
  </si>
  <si>
    <t>Cons Personal Services (PS) (Previous)</t>
  </si>
  <si>
    <t>Cons Personal Services (PS) (This Qtr)</t>
  </si>
  <si>
    <t>LVER Personal Services (PS) (Previous)</t>
  </si>
  <si>
    <t>LVER Personal Services (PS) (This Qtr)</t>
  </si>
  <si>
    <t>State Number</t>
  </si>
  <si>
    <t>ST</t>
  </si>
  <si>
    <t>No</t>
  </si>
  <si>
    <t>Yes</t>
  </si>
  <si>
    <t>FinalQtr</t>
  </si>
  <si>
    <r>
      <t xml:space="preserve">Is this the final report for this grant year? </t>
    </r>
    <r>
      <rPr>
        <i/>
        <sz val="12"/>
        <rFont val="Calibri"/>
        <family val="2"/>
        <scheme val="minor"/>
      </rPr>
      <t>(Select No/Yes)</t>
    </r>
  </si>
  <si>
    <t>Base Positions Paid for DVOP Activities: (To Date)</t>
  </si>
  <si>
    <t>Personal Services (PS) for DVOP Activities: (To Date)</t>
  </si>
  <si>
    <t>Personnel Benefits (PB) for DVOP Activities:  (To Date)</t>
  </si>
  <si>
    <t>Total DVOP Outlays (To Date)</t>
  </si>
  <si>
    <t>DVOP Unliquidated Obs (To Date)</t>
  </si>
  <si>
    <t>Total DVOP Outlays &amp; Obs (To Date)</t>
  </si>
  <si>
    <t>Base Positions Paid for Cons  (To Date)</t>
  </si>
  <si>
    <t>Cons Personal Services (PS) (To Date)</t>
  </si>
  <si>
    <t>Cons Personnel Benefits (PB) (To Date)</t>
  </si>
  <si>
    <t>Total Cons Outlays (To Date)</t>
  </si>
  <si>
    <t>Cons Unliquidated Obs (To Date)</t>
  </si>
  <si>
    <t>Total Cons Outlays &amp; Obs (To Date)</t>
  </si>
  <si>
    <t>Base Positions Paid for LVER Activities: (To Date)</t>
  </si>
  <si>
    <t>LVER Personal Services (PS) (To Date)</t>
  </si>
  <si>
    <t>LVER Personnel Benefits (PB) (To Date)</t>
  </si>
  <si>
    <t>Total LVER Outlays (To Date)</t>
  </si>
  <si>
    <t>LVER Unliquidated Obs (To Date)</t>
  </si>
  <si>
    <t>Total LVER Outlays &amp; Obs (To Date)</t>
  </si>
  <si>
    <t>Total Incentive Outlays (To Date)</t>
  </si>
  <si>
    <t>Incentive Unliquidated Obs (To Date)</t>
  </si>
  <si>
    <t>Total Incentive Outlays &amp; Obs (To Date)</t>
  </si>
  <si>
    <r>
      <t>&lt;-- Enter your full Grant Number</t>
    </r>
    <r>
      <rPr>
        <i/>
        <sz val="12"/>
        <color theme="1"/>
        <rFont val="Calibri"/>
        <family val="2"/>
        <scheme val="minor"/>
      </rPr>
      <t xml:space="preserve"> (ex. DV-12345-20-55-5-1)</t>
    </r>
  </si>
  <si>
    <t>Grant Year</t>
  </si>
  <si>
    <t>402A</t>
  </si>
  <si>
    <t>402B</t>
  </si>
  <si>
    <r>
      <t xml:space="preserve">State </t>
    </r>
    <r>
      <rPr>
        <i/>
        <sz val="12"/>
        <rFont val="Calibri"/>
        <family val="2"/>
        <scheme val="minor"/>
      </rPr>
      <t>(based on Grant Number above)</t>
    </r>
  </si>
  <si>
    <r>
      <t xml:space="preserve">Quarter Ending </t>
    </r>
    <r>
      <rPr>
        <i/>
        <sz val="12"/>
        <rFont val="Calibri"/>
        <family val="2"/>
        <scheme val="minor"/>
      </rPr>
      <t>(based on Grant Number above)</t>
    </r>
  </si>
  <si>
    <r>
      <t xml:space="preserve">Grant Number </t>
    </r>
    <r>
      <rPr>
        <i/>
        <sz val="12"/>
        <rFont val="Calibri"/>
        <family val="2"/>
        <scheme val="minor"/>
      </rPr>
      <t>(enter above; results not shown here)</t>
    </r>
  </si>
  <si>
    <t>Year 1 Quarter 1</t>
  </si>
  <si>
    <t>Year 1 Quarter 2</t>
  </si>
  <si>
    <t>Year 1 Quarter 3</t>
  </si>
  <si>
    <t>Year 1 Quarter 4</t>
  </si>
  <si>
    <t>Year 2 Quarter 1</t>
  </si>
  <si>
    <t>Year 2 Quarter 2</t>
  </si>
  <si>
    <t>Year 2 Quarter 3</t>
  </si>
  <si>
    <t>Year 2 Quarter 4</t>
  </si>
  <si>
    <t>Year 3 Quarter 1</t>
  </si>
  <si>
    <t>Year 3 Quarter 2</t>
  </si>
  <si>
    <t>Year 3 Quarter 3</t>
  </si>
  <si>
    <t>Year 3 Quarter 4</t>
  </si>
  <si>
    <t>VETS-402 B</t>
  </si>
  <si>
    <t xml:space="preserve"> </t>
  </si>
  <si>
    <t>Cumulative / Accrual Basis</t>
  </si>
  <si>
    <t xml:space="preserve">U.S. Department of Labor
</t>
  </si>
  <si>
    <t xml:space="preserve">According to the Paperwork Reduction Act of 1995, no persons are required to respond to a collection of information unless such collection displays a valid OMB control number. The valid OMB control number for this information collection </t>
  </si>
  <si>
    <t>collection. The obligation to respond is required to obtain or retain a benefit (38 U.S.C. 2021 and 2023). If you have any comments concerning the accuracy of the time estimate(s) or suggestions for improving this form, please write to:</t>
  </si>
  <si>
    <t>U.S. Department of Labor, Veterans' Employment and Training Service, 200 Constitution Avenue, N.W., Washington D.C. 20210.</t>
  </si>
  <si>
    <r>
      <t xml:space="preserve">OMB Control Number: </t>
    </r>
    <r>
      <rPr>
        <sz val="12"/>
        <color rgb="FFFF0000"/>
        <rFont val="Calibri"/>
        <family val="2"/>
        <scheme val="minor"/>
      </rPr>
      <t>nnnn-nnnn</t>
    </r>
  </si>
  <si>
    <r>
      <t xml:space="preserve"> Expiration Date: </t>
    </r>
    <r>
      <rPr>
        <sz val="12"/>
        <color rgb="FFFF0000"/>
        <rFont val="Calibri"/>
        <family val="2"/>
        <scheme val="minor"/>
      </rPr>
      <t>mm/dd/yyyy</t>
    </r>
  </si>
  <si>
    <r>
      <t xml:space="preserve">is </t>
    </r>
    <r>
      <rPr>
        <sz val="12"/>
        <color rgb="FFFF0000"/>
        <rFont val="Calibri"/>
        <family val="2"/>
        <scheme val="minor"/>
      </rPr>
      <t>nnnn-nnnn</t>
    </r>
    <r>
      <rPr>
        <sz val="12"/>
        <rFont val="Calibri"/>
        <family val="2"/>
        <scheme val="minor"/>
      </rPr>
      <t xml:space="preserve">. The time required to complete this information collection is </t>
    </r>
    <r>
      <rPr>
        <sz val="12"/>
        <color rgb="FFFF0000"/>
        <rFont val="Calibri"/>
        <family val="2"/>
        <scheme val="minor"/>
      </rPr>
      <t>##</t>
    </r>
    <r>
      <rPr>
        <sz val="12"/>
        <rFont val="Calibri"/>
        <family val="2"/>
        <scheme val="minor"/>
      </rPr>
      <t xml:space="preserve"> hours per response, including the time to review instructions, search existing data sources, gather the data needed, and complete and review the information </t>
    </r>
  </si>
  <si>
    <t>Revised May 2021</t>
  </si>
  <si>
    <t>Jobs for Veterans State Grants Expenditure Detail Report</t>
  </si>
  <si>
    <t xml:space="preserve">          SECTION A - GENERAL INFORMATION</t>
  </si>
  <si>
    <t xml:space="preserve">        SECTION D - FUNDING SUMMARY INFORMATION</t>
  </si>
  <si>
    <t xml:space="preserve">      SECTION C - EXPENDITURE INFORMATION</t>
  </si>
  <si>
    <t xml:space="preserve">         SECTION B - FUNDING INFORMATION</t>
  </si>
  <si>
    <t>Veterans' Employment and Training Service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</si>
</sst>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.00_);_(&quot;$&quot;* \(#,##0.00\);_(&quot;$&quot;* &quot;-&quot;_);_(@_)"/>
    <numFmt numFmtId="166" formatCode="&quot;$&quot;#,##0"/>
    <numFmt numFmtId="167" formatCode="[$-F800]dddd\,\ mmmm\ dd\,\ yyyy"/>
  </numFmts>
  <fonts count="33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2"/>
      <name val="Arial"/>
      <family val="2"/>
    </font>
    <font>
      <b/>
      <sz val="10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0"/>
      <name val="Times New Roman"/>
      <family val="1"/>
    </font>
    <font>
      <b/>
      <sz val="12"/>
      <color theme="0"/>
      <name val="Times New Roman"/>
      <family val="1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0" tint="-0.1499984740745262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A5A5A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</fills>
  <borders count="93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/>
      <bottom style="thin">
        <color theme="1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double">
        <color theme="0" tint="-0.34998626667073579"/>
      </bottom>
      <diagonal/>
    </border>
    <border>
      <left style="double">
        <color theme="0" tint="-0.34998626667073579"/>
      </left>
      <right style="medium">
        <color indexed="64"/>
      </right>
      <top style="double">
        <color theme="0" tint="-0.34998626667073579"/>
      </top>
      <bottom style="double">
        <color theme="0" tint="-0.34998626667073579"/>
      </bottom>
      <diagonal/>
    </border>
    <border>
      <left/>
      <right style="medium">
        <color indexed="64"/>
      </right>
      <top style="double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 style="double">
        <color theme="0" tint="-0.34998626667073579"/>
      </right>
      <top style="medium">
        <color indexed="64"/>
      </top>
      <bottom style="double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medium">
        <color indexed="64"/>
      </top>
      <bottom style="double">
        <color theme="0" tint="-0.34998626667073579"/>
      </bottom>
      <diagonal/>
    </border>
    <border>
      <left style="double">
        <color theme="0" tint="-0.34998626667073579"/>
      </left>
      <right style="medium">
        <color indexed="64"/>
      </right>
      <top style="medium">
        <color indexed="64"/>
      </top>
      <bottom style="double">
        <color theme="0" tint="-0.34998626667073579"/>
      </bottom>
      <diagonal/>
    </border>
    <border>
      <left style="medium">
        <color indexed="64"/>
      </left>
      <right style="double">
        <color theme="0" tint="-0.34998626667073579"/>
      </right>
      <top style="double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 style="double">
        <color theme="0" tint="-0.34998626667073579"/>
      </right>
      <top style="double">
        <color theme="0" tint="-0.34998626667073579"/>
      </top>
      <bottom style="medium">
        <color indexed="64"/>
      </bottom>
      <diagonal/>
    </border>
    <border>
      <left style="double">
        <color theme="0" tint="-0.34998626667073579"/>
      </left>
      <right/>
      <top style="double">
        <color theme="0" tint="-0.34998626667073579"/>
      </top>
      <bottom style="double">
        <color theme="0" tint="-0.34998626667073579"/>
      </bottom>
      <diagonal/>
    </border>
    <border>
      <left style="double">
        <color theme="0" tint="-0.34998626667073579"/>
      </left>
      <right/>
      <top style="medium">
        <color indexed="64"/>
      </top>
      <bottom style="double">
        <color theme="0" tint="-0.34998626667073579"/>
      </bottom>
      <diagonal/>
    </border>
    <border>
      <left/>
      <right style="double">
        <color theme="0" tint="-0.34998626667073579"/>
      </right>
      <top style="double">
        <color theme="0" tint="-0.34998626667073579"/>
      </top>
      <bottom style="double">
        <color theme="0" tint="-0.34998626667073579"/>
      </bottom>
      <diagonal/>
    </border>
    <border>
      <left/>
      <right style="double">
        <color theme="0" tint="-0.34998626667073579"/>
      </right>
      <top style="medium">
        <color indexed="64"/>
      </top>
      <bottom style="double">
        <color theme="0" tint="-0.34998626667073579"/>
      </bottom>
      <diagonal/>
    </border>
    <border>
      <left style="double">
        <color theme="0" tint="-0.34998626667073579"/>
      </left>
      <right/>
      <top/>
      <bottom style="double">
        <color theme="0" tint="-0.34998626667073579"/>
      </bottom>
      <diagonal/>
    </border>
    <border>
      <left/>
      <right style="double">
        <color theme="0" tint="-0.34998626667073579"/>
      </right>
      <top/>
      <bottom style="double">
        <color theme="0" tint="-0.34998626667073579"/>
      </bottom>
      <diagonal/>
    </border>
    <border>
      <left style="medium">
        <color indexed="64"/>
      </left>
      <right style="double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double">
        <color theme="0" tint="-0.34998626667073579"/>
      </left>
      <right/>
      <top style="medium">
        <color indexed="64"/>
      </top>
      <bottom style="medium">
        <color indexed="64"/>
      </bottom>
      <diagonal/>
    </border>
    <border>
      <left style="double">
        <color theme="0" tint="-0.3499862666707357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theme="0" tint="-0.34998626667073579"/>
      </top>
      <bottom style="double">
        <color theme="0" tint="-0.34998626667073579"/>
      </bottom>
      <diagonal/>
    </border>
    <border>
      <left/>
      <right/>
      <top style="double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double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double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double">
        <color theme="0" tint="-0.24994659260841701"/>
      </right>
      <top style="medium">
        <color indexed="64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medium">
        <color indexed="64"/>
      </top>
      <bottom style="double">
        <color theme="0" tint="-0.24994659260841701"/>
      </bottom>
      <diagonal/>
    </border>
    <border>
      <left style="medium">
        <color indexed="64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medium">
        <color indexed="64"/>
      </right>
      <top style="double">
        <color theme="0" tint="-0.24994659260841701"/>
      </top>
      <bottom style="double">
        <color theme="0" tint="-0.24994659260841701"/>
      </bottom>
      <diagonal/>
    </border>
    <border>
      <left style="medium">
        <color indexed="64"/>
      </left>
      <right style="double">
        <color theme="0" tint="-0.24994659260841701"/>
      </right>
      <top style="double">
        <color theme="0" tint="-0.24994659260841701"/>
      </top>
      <bottom style="medium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medium">
        <color indexed="64"/>
      </bottom>
      <diagonal/>
    </border>
    <border>
      <left style="double">
        <color theme="0" tint="-0.24994659260841701"/>
      </left>
      <right style="medium">
        <color indexed="64"/>
      </right>
      <top style="medium">
        <color indexed="64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medium">
        <color indexed="64"/>
      </right>
      <top style="double">
        <color theme="0" tint="-0.2499465926084170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theme="0" tint="-0.34998626667073579"/>
      </bottom>
      <diagonal/>
    </border>
    <border>
      <left/>
      <right style="double">
        <color theme="0" tint="-0.24994659260841701"/>
      </right>
      <top style="medium">
        <color indexed="64"/>
      </top>
      <bottom style="medium">
        <color indexed="64"/>
      </bottom>
      <diagonal/>
    </border>
    <border>
      <left/>
      <right style="double">
        <color theme="0" tint="-0.34998626667073579"/>
      </right>
      <top style="double">
        <color theme="0" tint="-0.34998626667073579"/>
      </top>
      <bottom style="medium">
        <color indexed="64"/>
      </bottom>
      <diagonal/>
    </border>
    <border>
      <left/>
      <right style="double">
        <color theme="0" tint="-0.24994659260841701"/>
      </right>
      <top style="medium">
        <color indexed="64"/>
      </top>
      <bottom style="double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double">
        <color theme="0" tint="-0.24994659260841701"/>
      </right>
      <top style="medium">
        <color indexed="64"/>
      </top>
      <bottom style="medium">
        <color indexed="64"/>
      </bottom>
      <diagonal/>
    </border>
    <border>
      <left/>
      <right style="double">
        <color theme="0" tint="-0.24994659260841701"/>
      </right>
      <top/>
      <bottom style="double">
        <color theme="0" tint="-0.34998626667073579"/>
      </bottom>
      <diagonal/>
    </border>
    <border>
      <left/>
      <right style="double">
        <color theme="0" tint="-0.24994659260841701"/>
      </right>
      <top style="double">
        <color theme="0" tint="-0.34998626667073579"/>
      </top>
      <bottom style="double">
        <color theme="0" tint="-0.34998626667073579"/>
      </bottom>
      <diagonal/>
    </border>
    <border>
      <left/>
      <right style="double">
        <color theme="0" tint="-0.24994659260841701"/>
      </right>
      <top style="medium">
        <color indexed="64"/>
      </top>
      <bottom style="double">
        <color theme="0" tint="-0.34998626667073579"/>
      </bottom>
      <diagonal/>
    </border>
    <border>
      <left style="medium">
        <color indexed="64"/>
      </left>
      <right/>
      <top style="double">
        <color theme="0" tint="-0.34998626667073579"/>
      </top>
      <bottom style="medium">
        <color indexed="64"/>
      </bottom>
      <diagonal/>
    </border>
    <border>
      <left/>
      <right style="double">
        <color theme="0" tint="-0.24994659260841701"/>
      </right>
      <top style="double">
        <color theme="0" tint="-0.34998626667073579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theme="0" tint="-0.34998626667073579"/>
      </bottom>
      <diagonal/>
    </border>
    <border>
      <left style="double">
        <color theme="0" tint="-0.24994659260841701"/>
      </left>
      <right/>
      <top style="medium">
        <color indexed="64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double">
        <color theme="0" tint="-0.34998626667073579"/>
      </right>
      <top/>
      <bottom style="double">
        <color theme="0" tint="-0.34998626667073579"/>
      </bottom>
      <diagonal/>
    </border>
    <border>
      <left style="double">
        <color theme="0" tint="-0.34998626667073579"/>
      </left>
      <right style="medium">
        <color indexed="64"/>
      </right>
      <top/>
      <bottom style="double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34998626667073579"/>
      </top>
      <bottom style="medium">
        <color indexed="64"/>
      </bottom>
      <diagonal/>
    </border>
    <border>
      <left style="double">
        <color theme="0" tint="-0.34998626667073579"/>
      </left>
      <right style="medium">
        <color indexed="64"/>
      </right>
      <top style="double">
        <color theme="0" tint="-0.34998626667073579"/>
      </top>
      <bottom style="medium">
        <color indexed="64"/>
      </bottom>
      <diagonal/>
    </border>
    <border>
      <left style="double">
        <color theme="0" tint="-0.34998626667073579"/>
      </left>
      <right/>
      <top style="double">
        <color theme="0" tint="-0.34998626667073579"/>
      </top>
      <bottom style="medium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8" fillId="0" borderId="0"/>
    <xf numFmtId="0" fontId="13" fillId="8" borderId="25" applyNumberFormat="0" applyAlignment="0" applyProtection="0"/>
  </cellStyleXfs>
  <cellXfs count="504">
    <xf numFmtId="0" fontId="0" fillId="0" borderId="0" xfId="0"/>
    <xf numFmtId="0" fontId="3" fillId="0" borderId="0" xfId="0" applyFont="1" applyProtection="1"/>
    <xf numFmtId="0" fontId="1" fillId="0" borderId="0" xfId="0" quotePrefix="1" applyFont="1" applyFill="1" applyBorder="1" applyAlignment="1" applyProtection="1">
      <alignment horizontal="center" vertical="center"/>
    </xf>
    <xf numFmtId="0" fontId="3" fillId="0" borderId="0" xfId="0" applyFont="1" applyAlignment="1" applyProtection="1"/>
    <xf numFmtId="0" fontId="4" fillId="0" borderId="1" xfId="0" applyFont="1" applyBorder="1" applyProtection="1"/>
    <xf numFmtId="0" fontId="4" fillId="0" borderId="0" xfId="0" applyFont="1" applyFill="1" applyBorder="1" applyProtection="1"/>
    <xf numFmtId="0" fontId="4" fillId="0" borderId="3" xfId="0" applyFont="1" applyFill="1" applyBorder="1" applyProtection="1"/>
    <xf numFmtId="0" fontId="3" fillId="0" borderId="0" xfId="0" applyFont="1" applyFill="1" applyProtection="1"/>
    <xf numFmtId="0" fontId="4" fillId="0" borderId="3" xfId="0" applyFont="1" applyBorder="1" applyProtection="1"/>
    <xf numFmtId="0" fontId="3" fillId="0" borderId="0" xfId="0" applyFont="1" applyAlignment="1" applyProtection="1">
      <alignment horizontal="right"/>
    </xf>
    <xf numFmtId="0" fontId="3" fillId="0" borderId="1" xfId="0" applyFont="1" applyBorder="1" applyProtection="1"/>
    <xf numFmtId="0" fontId="4" fillId="0" borderId="0" xfId="0" applyFont="1" applyProtection="1"/>
    <xf numFmtId="0" fontId="5" fillId="0" borderId="3" xfId="0" quotePrefix="1" applyFont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right"/>
    </xf>
    <xf numFmtId="0" fontId="3" fillId="0" borderId="3" xfId="0" applyFont="1" applyBorder="1" applyProtection="1"/>
    <xf numFmtId="0" fontId="3" fillId="0" borderId="1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0" xfId="0" quotePrefix="1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4" fillId="0" borderId="5" xfId="0" quotePrefix="1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Protection="1"/>
    <xf numFmtId="164" fontId="3" fillId="0" borderId="0" xfId="0" applyNumberFormat="1" applyFont="1" applyFill="1" applyBorder="1" applyProtection="1"/>
    <xf numFmtId="0" fontId="3" fillId="0" borderId="3" xfId="0" applyFont="1" applyFill="1" applyBorder="1" applyProtection="1"/>
    <xf numFmtId="0" fontId="3" fillId="0" borderId="0" xfId="0" applyFont="1" applyFill="1" applyBorder="1" applyProtection="1"/>
    <xf numFmtId="0" fontId="1" fillId="0" borderId="0" xfId="0" quotePrefix="1" applyFont="1" applyFill="1" applyBorder="1" applyAlignment="1" applyProtection="1">
      <alignment horizontal="right"/>
    </xf>
    <xf numFmtId="0" fontId="3" fillId="0" borderId="0" xfId="0" applyFont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left"/>
    </xf>
    <xf numFmtId="0" fontId="3" fillId="0" borderId="5" xfId="0" applyFont="1" applyFill="1" applyBorder="1" applyAlignment="1" applyProtection="1">
      <alignment horizontal="left"/>
    </xf>
    <xf numFmtId="0" fontId="3" fillId="0" borderId="5" xfId="0" applyFont="1" applyFill="1" applyBorder="1" applyProtection="1"/>
    <xf numFmtId="10" fontId="3" fillId="0" borderId="5" xfId="0" applyNumberFormat="1" applyFont="1" applyFill="1" applyBorder="1" applyAlignment="1" applyProtection="1">
      <alignment horizontal="center"/>
    </xf>
    <xf numFmtId="4" fontId="3" fillId="0" borderId="6" xfId="0" applyNumberFormat="1" applyFont="1" applyFill="1" applyBorder="1" applyAlignment="1" applyProtection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0" fontId="1" fillId="0" borderId="0" xfId="0" applyFont="1" applyBorder="1" applyAlignment="1" applyProtection="1">
      <alignment horizontal="right"/>
    </xf>
    <xf numFmtId="0" fontId="3" fillId="2" borderId="0" xfId="0" applyFont="1" applyFill="1" applyBorder="1" applyProtection="1"/>
    <xf numFmtId="164" fontId="3" fillId="2" borderId="2" xfId="0" quotePrefix="1" applyNumberFormat="1" applyFont="1" applyFill="1" applyBorder="1" applyAlignment="1" applyProtection="1">
      <alignment horizontal="center"/>
    </xf>
    <xf numFmtId="1" fontId="3" fillId="0" borderId="0" xfId="0" applyNumberFormat="1" applyFont="1" applyFill="1" applyBorder="1" applyAlignment="1" applyProtection="1">
      <alignment horizontal="center"/>
    </xf>
    <xf numFmtId="1" fontId="3" fillId="0" borderId="3" xfId="0" applyNumberFormat="1" applyFont="1" applyFill="1" applyBorder="1" applyAlignment="1" applyProtection="1">
      <alignment horizontal="center"/>
    </xf>
    <xf numFmtId="164" fontId="3" fillId="0" borderId="0" xfId="0" applyNumberFormat="1" applyFont="1" applyBorder="1" applyAlignment="1" applyProtection="1">
      <alignment horizontal="center"/>
    </xf>
    <xf numFmtId="0" fontId="3" fillId="0" borderId="0" xfId="0" quotePrefix="1" applyFont="1" applyBorder="1" applyAlignment="1" applyProtection="1">
      <alignment horizontal="center"/>
    </xf>
    <xf numFmtId="0" fontId="3" fillId="0" borderId="0" xfId="0" applyFont="1" applyBorder="1" applyAlignment="1" applyProtection="1"/>
    <xf numFmtId="164" fontId="3" fillId="0" borderId="0" xfId="0" applyNumberFormat="1" applyFont="1" applyBorder="1" applyAlignment="1" applyProtection="1">
      <alignment horizontal="right"/>
    </xf>
    <xf numFmtId="0" fontId="3" fillId="0" borderId="0" xfId="0" applyFont="1" applyBorder="1" applyAlignment="1" applyProtection="1">
      <alignment horizontal="center"/>
    </xf>
    <xf numFmtId="0" fontId="3" fillId="0" borderId="9" xfId="0" applyFont="1" applyBorder="1" applyProtection="1"/>
    <xf numFmtId="0" fontId="3" fillId="0" borderId="5" xfId="0" applyFont="1" applyBorder="1" applyProtection="1"/>
    <xf numFmtId="0" fontId="3" fillId="0" borderId="5" xfId="0" quotePrefix="1" applyFont="1" applyBorder="1" applyAlignment="1" applyProtection="1">
      <alignment horizontal="right"/>
    </xf>
    <xf numFmtId="0" fontId="3" fillId="0" borderId="5" xfId="0" applyFont="1" applyBorder="1" applyAlignment="1" applyProtection="1">
      <alignment horizontal="center"/>
    </xf>
    <xf numFmtId="164" fontId="3" fillId="0" borderId="5" xfId="0" applyNumberFormat="1" applyFont="1" applyBorder="1" applyAlignment="1" applyProtection="1">
      <alignment horizontal="center"/>
    </xf>
    <xf numFmtId="0" fontId="3" fillId="0" borderId="6" xfId="0" applyFont="1" applyBorder="1" applyProtection="1"/>
    <xf numFmtId="0" fontId="3" fillId="0" borderId="7" xfId="0" applyFont="1" applyBorder="1" applyProtection="1"/>
    <xf numFmtId="164" fontId="3" fillId="0" borderId="7" xfId="0" quotePrefix="1" applyNumberFormat="1" applyFont="1" applyBorder="1" applyAlignment="1" applyProtection="1">
      <alignment horizontal="left"/>
    </xf>
    <xf numFmtId="0" fontId="4" fillId="0" borderId="0" xfId="0" quotePrefix="1" applyFont="1" applyAlignment="1" applyProtection="1">
      <alignment horizontal="right"/>
    </xf>
    <xf numFmtId="4" fontId="3" fillId="0" borderId="3" xfId="0" applyNumberFormat="1" applyFont="1" applyFill="1" applyBorder="1" applyAlignment="1" applyProtection="1">
      <alignment horizontal="center"/>
    </xf>
    <xf numFmtId="0" fontId="1" fillId="0" borderId="7" xfId="0" quotePrefix="1" applyFont="1" applyFill="1" applyBorder="1" applyAlignment="1" applyProtection="1">
      <alignment horizontal="center" vertical="center"/>
    </xf>
    <xf numFmtId="0" fontId="3" fillId="0" borderId="5" xfId="0" quotePrefix="1" applyFont="1" applyFill="1" applyBorder="1" applyAlignment="1" applyProtection="1">
      <alignment horizontal="left"/>
    </xf>
    <xf numFmtId="0" fontId="3" fillId="0" borderId="5" xfId="0" applyFont="1" applyBorder="1" applyAlignment="1" applyProtection="1">
      <alignment horizontal="left"/>
    </xf>
    <xf numFmtId="44" fontId="3" fillId="4" borderId="5" xfId="2" quotePrefix="1" applyFont="1" applyFill="1" applyBorder="1" applyAlignment="1" applyProtection="1">
      <alignment horizontal="center"/>
    </xf>
    <xf numFmtId="44" fontId="3" fillId="0" borderId="5" xfId="2" applyFont="1" applyFill="1" applyBorder="1" applyAlignment="1" applyProtection="1">
      <alignment horizontal="center"/>
    </xf>
    <xf numFmtId="164" fontId="3" fillId="0" borderId="5" xfId="0" applyNumberFormat="1" applyFont="1" applyFill="1" applyBorder="1" applyAlignment="1" applyProtection="1">
      <alignment horizontal="center"/>
    </xf>
    <xf numFmtId="165" fontId="3" fillId="0" borderId="5" xfId="3" applyNumberFormat="1" applyFont="1" applyFill="1" applyBorder="1" applyAlignment="1" applyProtection="1">
      <alignment horizontal="center"/>
    </xf>
    <xf numFmtId="164" fontId="3" fillId="4" borderId="0" xfId="0" quotePrefix="1" applyNumberFormat="1" applyFont="1" applyFill="1" applyBorder="1" applyAlignment="1" applyProtection="1">
      <alignment horizontal="center"/>
    </xf>
    <xf numFmtId="2" fontId="3" fillId="2" borderId="2" xfId="1" quotePrefix="1" applyNumberFormat="1" applyFont="1" applyFill="1" applyBorder="1" applyAlignment="1" applyProtection="1">
      <alignment horizontal="center" vertical="center"/>
    </xf>
    <xf numFmtId="2" fontId="3" fillId="0" borderId="0" xfId="0" applyNumberFormat="1" applyFont="1" applyFill="1" applyBorder="1" applyAlignment="1" applyProtection="1">
      <alignment horizontal="left"/>
    </xf>
    <xf numFmtId="164" fontId="3" fillId="0" borderId="0" xfId="0" quotePrefix="1" applyNumberFormat="1" applyFont="1" applyFill="1" applyBorder="1" applyAlignment="1" applyProtection="1">
      <alignment horizontal="left"/>
    </xf>
    <xf numFmtId="164" fontId="1" fillId="0" borderId="0" xfId="0" applyNumberFormat="1" applyFont="1" applyFill="1" applyBorder="1" applyAlignment="1" applyProtection="1">
      <alignment horizontal="right"/>
    </xf>
    <xf numFmtId="164" fontId="3" fillId="0" borderId="0" xfId="0" applyNumberFormat="1" applyFont="1" applyFill="1" applyBorder="1" applyAlignment="1" applyProtection="1">
      <alignment horizontal="left"/>
    </xf>
    <xf numFmtId="2" fontId="3" fillId="0" borderId="0" xfId="1" quotePrefix="1" applyNumberFormat="1" applyFont="1" applyFill="1" applyBorder="1" applyAlignment="1" applyProtection="1">
      <alignment horizontal="center" vertical="center"/>
    </xf>
    <xf numFmtId="164" fontId="1" fillId="0" borderId="0" xfId="0" quotePrefix="1" applyNumberFormat="1" applyFont="1" applyFill="1" applyBorder="1" applyAlignment="1" applyProtection="1">
      <alignment horizontal="right"/>
    </xf>
    <xf numFmtId="2" fontId="3" fillId="5" borderId="2" xfId="1" applyNumberFormat="1" applyFont="1" applyFill="1" applyBorder="1" applyAlignment="1" applyProtection="1">
      <alignment horizontal="center"/>
    </xf>
    <xf numFmtId="2" fontId="3" fillId="0" borderId="0" xfId="1" applyNumberFormat="1" applyFont="1" applyFill="1" applyBorder="1" applyAlignment="1" applyProtection="1">
      <alignment horizontal="center"/>
    </xf>
    <xf numFmtId="0" fontId="3" fillId="0" borderId="0" xfId="0" applyFont="1" applyAlignment="1" applyProtection="1">
      <alignment vertical="center"/>
    </xf>
    <xf numFmtId="2" fontId="3" fillId="6" borderId="2" xfId="0" quotePrefix="1" applyNumberFormat="1" applyFont="1" applyFill="1" applyBorder="1" applyAlignment="1" applyProtection="1">
      <alignment horizontal="center"/>
    </xf>
    <xf numFmtId="0" fontId="1" fillId="3" borderId="1" xfId="0" quotePrefix="1" applyFont="1" applyFill="1" applyBorder="1" applyAlignment="1" applyProtection="1">
      <alignment horizontal="left" vertical="center"/>
    </xf>
    <xf numFmtId="0" fontId="1" fillId="3" borderId="0" xfId="0" quotePrefix="1" applyFont="1" applyFill="1" applyBorder="1" applyAlignment="1" applyProtection="1">
      <alignment horizontal="left" vertical="center"/>
    </xf>
    <xf numFmtId="0" fontId="1" fillId="3" borderId="3" xfId="0" quotePrefix="1" applyFont="1" applyFill="1" applyBorder="1" applyAlignment="1" applyProtection="1">
      <alignment horizontal="left" vertical="center"/>
    </xf>
    <xf numFmtId="0" fontId="3" fillId="3" borderId="0" xfId="0" quotePrefix="1" applyFont="1" applyFill="1" applyBorder="1" applyAlignment="1" applyProtection="1">
      <alignment horizontal="left" vertical="center"/>
    </xf>
    <xf numFmtId="166" fontId="3" fillId="5" borderId="2" xfId="1" applyNumberFormat="1" applyFont="1" applyFill="1" applyBorder="1" applyAlignment="1" applyProtection="1">
      <alignment horizontal="center"/>
    </xf>
    <xf numFmtId="166" fontId="3" fillId="5" borderId="2" xfId="2" applyNumberFormat="1" applyFont="1" applyFill="1" applyBorder="1" applyAlignment="1" applyProtection="1">
      <alignment horizontal="center"/>
    </xf>
    <xf numFmtId="166" fontId="3" fillId="5" borderId="4" xfId="2" applyNumberFormat="1" applyFont="1" applyFill="1" applyBorder="1" applyAlignment="1" applyProtection="1">
      <alignment horizontal="center"/>
    </xf>
    <xf numFmtId="164" fontId="4" fillId="0" borderId="0" xfId="2" applyNumberFormat="1" applyFont="1" applyBorder="1" applyAlignment="1" applyProtection="1">
      <alignment horizontal="center"/>
    </xf>
    <xf numFmtId="0" fontId="4" fillId="0" borderId="0" xfId="0" quotePrefix="1" applyFont="1" applyBorder="1" applyAlignment="1" applyProtection="1">
      <alignment horizontal="right"/>
    </xf>
    <xf numFmtId="0" fontId="4" fillId="0" borderId="0" xfId="0" applyFont="1" applyBorder="1" applyAlignment="1" applyProtection="1">
      <alignment horizontal="right"/>
    </xf>
    <xf numFmtId="166" fontId="4" fillId="5" borderId="2" xfId="2" applyNumberFormat="1" applyFont="1" applyFill="1" applyBorder="1" applyAlignment="1" applyProtection="1">
      <alignment horizontal="center"/>
    </xf>
    <xf numFmtId="0" fontId="7" fillId="0" borderId="0" xfId="0" quotePrefix="1" applyFont="1" applyFill="1" applyBorder="1" applyAlignment="1" applyProtection="1"/>
    <xf numFmtId="0" fontId="1" fillId="0" borderId="0" xfId="0" applyFont="1" applyBorder="1" applyProtection="1"/>
    <xf numFmtId="0" fontId="0" fillId="0" borderId="18" xfId="0" applyBorder="1" applyAlignment="1">
      <alignment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NumberFormat="1"/>
    <xf numFmtId="14" fontId="0" fillId="0" borderId="0" xfId="0" applyNumberFormat="1"/>
    <xf numFmtId="0" fontId="0" fillId="0" borderId="0" xfId="0" applyAlignment="1">
      <alignment wrapText="1"/>
    </xf>
    <xf numFmtId="0" fontId="0" fillId="7" borderId="0" xfId="0" applyFill="1" applyAlignment="1">
      <alignment vertical="top" wrapText="1"/>
    </xf>
    <xf numFmtId="0" fontId="0" fillId="7" borderId="17" xfId="0" applyFill="1" applyBorder="1" applyAlignment="1">
      <alignment vertical="top" wrapText="1"/>
    </xf>
    <xf numFmtId="1" fontId="0" fillId="0" borderId="0" xfId="0" applyNumberFormat="1"/>
    <xf numFmtId="164" fontId="0" fillId="0" borderId="0" xfId="0" applyNumberFormat="1" applyAlignment="1">
      <alignment vertical="top" wrapText="1"/>
    </xf>
    <xf numFmtId="164" fontId="0" fillId="7" borderId="0" xfId="0" applyNumberFormat="1" applyFill="1" applyAlignment="1">
      <alignment vertical="top" wrapText="1"/>
    </xf>
    <xf numFmtId="164" fontId="0" fillId="0" borderId="0" xfId="0" applyNumberFormat="1"/>
    <xf numFmtId="14" fontId="0" fillId="0" borderId="0" xfId="0" applyNumberFormat="1" applyAlignment="1">
      <alignment vertical="top" wrapText="1"/>
    </xf>
    <xf numFmtId="49" fontId="0" fillId="7" borderId="0" xfId="0" applyNumberFormat="1" applyFill="1" applyAlignment="1">
      <alignment vertical="top" wrapText="1"/>
    </xf>
    <xf numFmtId="49" fontId="0" fillId="0" borderId="0" xfId="0" applyNumberFormat="1"/>
    <xf numFmtId="49" fontId="0" fillId="0" borderId="0" xfId="0" applyNumberFormat="1" applyAlignment="1">
      <alignment wrapText="1"/>
    </xf>
    <xf numFmtId="2" fontId="3" fillId="2" borderId="2" xfId="0" quotePrefix="1" applyNumberFormat="1" applyFont="1" applyFill="1" applyBorder="1" applyAlignment="1" applyProtection="1">
      <alignment horizontal="center"/>
    </xf>
    <xf numFmtId="166" fontId="4" fillId="0" borderId="2" xfId="2" applyNumberFormat="1" applyFont="1" applyBorder="1" applyAlignment="1" applyProtection="1">
      <alignment horizontal="center"/>
    </xf>
    <xf numFmtId="166" fontId="4" fillId="0" borderId="4" xfId="2" applyNumberFormat="1" applyFont="1" applyBorder="1" applyAlignment="1" applyProtection="1">
      <alignment horizontal="center"/>
    </xf>
    <xf numFmtId="2" fontId="3" fillId="0" borderId="2" xfId="1" applyNumberFormat="1" applyFont="1" applyFill="1" applyBorder="1" applyAlignment="1" applyProtection="1">
      <alignment horizontal="center"/>
    </xf>
    <xf numFmtId="166" fontId="3" fillId="0" borderId="2" xfId="1" applyNumberFormat="1" applyFont="1" applyFill="1" applyBorder="1" applyAlignment="1" applyProtection="1">
      <alignment horizontal="center"/>
    </xf>
    <xf numFmtId="0" fontId="0" fillId="0" borderId="19" xfId="0" applyBorder="1" applyAlignment="1">
      <alignment vertical="top" wrapText="1"/>
    </xf>
    <xf numFmtId="0" fontId="0" fillId="7" borderId="20" xfId="0" applyFill="1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0" fillId="0" borderId="21" xfId="0" applyBorder="1" applyAlignment="1">
      <alignment vertical="top" wrapText="1"/>
    </xf>
    <xf numFmtId="1" fontId="0" fillId="7" borderId="19" xfId="0" applyNumberFormat="1" applyFill="1" applyBorder="1" applyAlignment="1">
      <alignment vertical="top" wrapText="1"/>
    </xf>
    <xf numFmtId="1" fontId="0" fillId="0" borderId="20" xfId="0" applyNumberFormat="1" applyBorder="1" applyAlignment="1">
      <alignment vertical="top" wrapText="1"/>
    </xf>
    <xf numFmtId="1" fontId="0" fillId="7" borderId="20" xfId="0" applyNumberFormat="1" applyFill="1" applyBorder="1" applyAlignment="1">
      <alignment vertical="top" wrapText="1"/>
    </xf>
    <xf numFmtId="164" fontId="0" fillId="0" borderId="20" xfId="0" applyNumberFormat="1" applyBorder="1" applyAlignment="1">
      <alignment vertical="top" wrapText="1"/>
    </xf>
    <xf numFmtId="164" fontId="0" fillId="7" borderId="20" xfId="0" applyNumberFormat="1" applyFill="1" applyBorder="1" applyAlignment="1">
      <alignment vertical="top" wrapText="1"/>
    </xf>
    <xf numFmtId="164" fontId="0" fillId="0" borderId="21" xfId="0" applyNumberFormat="1" applyBorder="1" applyAlignment="1">
      <alignment vertical="top" wrapText="1"/>
    </xf>
    <xf numFmtId="1" fontId="0" fillId="7" borderId="22" xfId="0" applyNumberFormat="1" applyFill="1" applyBorder="1" applyAlignment="1">
      <alignment vertical="top" wrapText="1"/>
    </xf>
    <xf numFmtId="1" fontId="0" fillId="0" borderId="23" xfId="0" applyNumberFormat="1" applyBorder="1" applyAlignment="1">
      <alignment vertical="top" wrapText="1"/>
    </xf>
    <xf numFmtId="1" fontId="0" fillId="7" borderId="23" xfId="0" applyNumberFormat="1" applyFill="1" applyBorder="1" applyAlignment="1">
      <alignment vertical="top" wrapText="1"/>
    </xf>
    <xf numFmtId="164" fontId="0" fillId="0" borderId="23" xfId="0" applyNumberFormat="1" applyBorder="1" applyAlignment="1">
      <alignment vertical="top" wrapText="1"/>
    </xf>
    <xf numFmtId="164" fontId="0" fillId="7" borderId="23" xfId="0" applyNumberFormat="1" applyFill="1" applyBorder="1" applyAlignment="1">
      <alignment vertical="top" wrapText="1"/>
    </xf>
    <xf numFmtId="164" fontId="0" fillId="0" borderId="24" xfId="0" applyNumberFormat="1" applyBorder="1" applyAlignment="1">
      <alignment vertical="top" wrapText="1"/>
    </xf>
    <xf numFmtId="49" fontId="7" fillId="0" borderId="0" xfId="0" applyNumberFormat="1" applyFont="1" applyFill="1" applyBorder="1" applyAlignment="1" applyProtection="1">
      <alignment horizontal="center"/>
    </xf>
    <xf numFmtId="0" fontId="11" fillId="0" borderId="0" xfId="0" applyFont="1" applyFill="1" applyProtection="1"/>
    <xf numFmtId="0" fontId="11" fillId="0" borderId="0" xfId="0" applyNumberFormat="1" applyFont="1" applyFill="1" applyProtection="1"/>
    <xf numFmtId="0" fontId="12" fillId="0" borderId="0" xfId="0" applyFont="1" applyFill="1" applyAlignment="1" applyProtection="1">
      <alignment horizontal="right"/>
    </xf>
    <xf numFmtId="0" fontId="11" fillId="0" borderId="0" xfId="0" applyFont="1" applyFill="1" applyAlignment="1" applyProtection="1">
      <alignment horizontal="right"/>
    </xf>
    <xf numFmtId="0" fontId="11" fillId="0" borderId="0" xfId="0" applyFont="1" applyProtection="1"/>
    <xf numFmtId="0" fontId="0" fillId="0" borderId="0" xfId="0" applyBorder="1" applyAlignment="1" applyProtection="1"/>
    <xf numFmtId="0" fontId="19" fillId="0" borderId="0" xfId="0" applyFont="1"/>
    <xf numFmtId="0" fontId="18" fillId="0" borderId="34" xfId="0" applyFont="1" applyFill="1" applyBorder="1" applyAlignment="1">
      <alignment horizontal="left" vertical="center" wrapText="1"/>
    </xf>
    <xf numFmtId="0" fontId="15" fillId="4" borderId="33" xfId="0" applyFont="1" applyFill="1" applyBorder="1" applyAlignment="1">
      <alignment horizontal="left" vertical="center" wrapText="1"/>
    </xf>
    <xf numFmtId="0" fontId="0" fillId="0" borderId="0" xfId="0" applyBorder="1"/>
    <xf numFmtId="49" fontId="0" fillId="0" borderId="0" xfId="0" applyNumberFormat="1" applyBorder="1"/>
    <xf numFmtId="14" fontId="0" fillId="0" borderId="0" xfId="0" applyNumberFormat="1" applyBorder="1"/>
    <xf numFmtId="167" fontId="0" fillId="0" borderId="0" xfId="0" applyNumberFormat="1" applyBorder="1"/>
    <xf numFmtId="0" fontId="19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8" xfId="0" applyBorder="1" applyAlignment="1">
      <alignment horizontal="left" vertical="top" wrapText="1"/>
    </xf>
    <xf numFmtId="1" fontId="0" fillId="0" borderId="0" xfId="0" applyNumberFormat="1" applyAlignment="1">
      <alignment horizontal="left" vertical="top"/>
    </xf>
    <xf numFmtId="2" fontId="0" fillId="0" borderId="0" xfId="0" applyNumberFormat="1" applyBorder="1"/>
    <xf numFmtId="1" fontId="0" fillId="0" borderId="0" xfId="0" applyNumberFormat="1" applyBorder="1"/>
    <xf numFmtId="2" fontId="16" fillId="0" borderId="0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8" fillId="0" borderId="34" xfId="0" applyFont="1" applyBorder="1" applyAlignment="1">
      <alignment horizontal="left" vertical="center" wrapText="1"/>
    </xf>
    <xf numFmtId="0" fontId="15" fillId="4" borderId="0" xfId="0" applyFont="1" applyFill="1" applyAlignment="1">
      <alignment horizontal="left" vertical="center" wrapText="1"/>
    </xf>
    <xf numFmtId="0" fontId="15" fillId="4" borderId="0" xfId="0" applyFont="1" applyFill="1" applyAlignment="1">
      <alignment horizontal="left" vertical="center"/>
    </xf>
    <xf numFmtId="0" fontId="14" fillId="9" borderId="19" xfId="0" applyFont="1" applyFill="1" applyBorder="1" applyAlignment="1">
      <alignment horizontal="left" vertical="center"/>
    </xf>
    <xf numFmtId="0" fontId="15" fillId="9" borderId="20" xfId="0" applyFont="1" applyFill="1" applyBorder="1" applyAlignment="1">
      <alignment horizontal="left" vertical="center" wrapText="1"/>
    </xf>
    <xf numFmtId="0" fontId="15" fillId="9" borderId="21" xfId="0" applyFont="1" applyFill="1" applyBorder="1" applyAlignment="1">
      <alignment horizontal="left" vertical="center" wrapText="1"/>
    </xf>
    <xf numFmtId="0" fontId="17" fillId="7" borderId="27" xfId="0" applyFont="1" applyFill="1" applyBorder="1" applyAlignment="1">
      <alignment horizontal="left" vertical="center"/>
    </xf>
    <xf numFmtId="0" fontId="17" fillId="0" borderId="27" xfId="0" applyFont="1" applyBorder="1" applyAlignment="1">
      <alignment horizontal="left" vertical="center"/>
    </xf>
    <xf numFmtId="0" fontId="17" fillId="0" borderId="37" xfId="0" applyFont="1" applyBorder="1" applyAlignment="1">
      <alignment horizontal="left" vertical="center" wrapText="1"/>
    </xf>
    <xf numFmtId="14" fontId="17" fillId="4" borderId="45" xfId="5" applyNumberFormat="1" applyFont="1" applyFill="1" applyBorder="1" applyAlignment="1">
      <alignment horizontal="center" vertical="center"/>
    </xf>
    <xf numFmtId="0" fontId="17" fillId="7" borderId="27" xfId="0" applyFont="1" applyFill="1" applyBorder="1" applyAlignment="1">
      <alignment horizontal="left" vertical="center" wrapText="1"/>
    </xf>
    <xf numFmtId="49" fontId="17" fillId="7" borderId="37" xfId="0" applyNumberFormat="1" applyFont="1" applyFill="1" applyBorder="1" applyAlignment="1">
      <alignment horizontal="left" vertical="center" wrapText="1"/>
    </xf>
    <xf numFmtId="0" fontId="23" fillId="9" borderId="58" xfId="5" applyFont="1" applyFill="1" applyBorder="1" applyAlignment="1" applyProtection="1">
      <alignment horizontal="center" vertical="center" wrapText="1"/>
    </xf>
    <xf numFmtId="0" fontId="23" fillId="9" borderId="59" xfId="5" applyFont="1" applyFill="1" applyBorder="1" applyAlignment="1" applyProtection="1">
      <alignment horizontal="center" vertical="center" wrapText="1"/>
    </xf>
    <xf numFmtId="0" fontId="23" fillId="9" borderId="41" xfId="5" applyFont="1" applyFill="1" applyBorder="1" applyAlignment="1" applyProtection="1">
      <alignment horizontal="center" vertical="center" wrapText="1"/>
    </xf>
    <xf numFmtId="14" fontId="17" fillId="0" borderId="27" xfId="0" applyNumberFormat="1" applyFont="1" applyBorder="1" applyAlignment="1">
      <alignment horizontal="left" vertical="center"/>
    </xf>
    <xf numFmtId="14" fontId="17" fillId="0" borderId="37" xfId="0" applyNumberFormat="1" applyFont="1" applyBorder="1" applyAlignment="1">
      <alignment horizontal="left" vertical="center" wrapText="1"/>
    </xf>
    <xf numFmtId="0" fontId="17" fillId="7" borderId="37" xfId="0" applyFont="1" applyFill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/>
    </xf>
    <xf numFmtId="0" fontId="17" fillId="0" borderId="38" xfId="0" applyFont="1" applyBorder="1" applyAlignment="1">
      <alignment horizontal="left" vertical="center" wrapText="1"/>
    </xf>
    <xf numFmtId="2" fontId="17" fillId="7" borderId="27" xfId="0" applyNumberFormat="1" applyFont="1" applyFill="1" applyBorder="1" applyAlignment="1">
      <alignment horizontal="left" vertical="center"/>
    </xf>
    <xf numFmtId="2" fontId="17" fillId="7" borderId="37" xfId="0" quotePrefix="1" applyNumberFormat="1" applyFont="1" applyFill="1" applyBorder="1" applyAlignment="1">
      <alignment horizontal="left" vertical="center" wrapText="1"/>
    </xf>
    <xf numFmtId="2" fontId="17" fillId="0" borderId="27" xfId="0" applyNumberFormat="1" applyFont="1" applyBorder="1" applyAlignment="1">
      <alignment horizontal="left" vertical="center"/>
    </xf>
    <xf numFmtId="2" fontId="17" fillId="0" borderId="37" xfId="0" quotePrefix="1" applyNumberFormat="1" applyFont="1" applyBorder="1" applyAlignment="1">
      <alignment horizontal="left" vertical="center" wrapText="1"/>
    </xf>
    <xf numFmtId="164" fontId="17" fillId="0" borderId="37" xfId="0" applyNumberFormat="1" applyFont="1" applyBorder="1" applyAlignment="1">
      <alignment horizontal="left" vertical="center" wrapText="1"/>
    </xf>
    <xf numFmtId="164" fontId="17" fillId="7" borderId="37" xfId="0" applyNumberFormat="1" applyFont="1" applyFill="1" applyBorder="1" applyAlignment="1">
      <alignment horizontal="left" vertical="center" wrapText="1"/>
    </xf>
    <xf numFmtId="164" fontId="17" fillId="0" borderId="38" xfId="0" applyNumberFormat="1" applyFont="1" applyBorder="1" applyAlignment="1">
      <alignment horizontal="left" vertical="center" wrapText="1"/>
    </xf>
    <xf numFmtId="2" fontId="17" fillId="7" borderId="26" xfId="0" applyNumberFormat="1" applyFont="1" applyFill="1" applyBorder="1" applyAlignment="1">
      <alignment horizontal="left" vertical="center"/>
    </xf>
    <xf numFmtId="2" fontId="17" fillId="7" borderId="36" xfId="0" applyNumberFormat="1" applyFont="1" applyFill="1" applyBorder="1" applyAlignment="1">
      <alignment horizontal="left" vertical="center" wrapText="1"/>
    </xf>
    <xf numFmtId="2" fontId="17" fillId="0" borderId="37" xfId="0" applyNumberFormat="1" applyFont="1" applyBorder="1" applyAlignment="1">
      <alignment horizontal="left" vertical="center" wrapText="1"/>
    </xf>
    <xf numFmtId="2" fontId="17" fillId="7" borderId="37" xfId="0" applyNumberFormat="1" applyFont="1" applyFill="1" applyBorder="1" applyAlignment="1">
      <alignment horizontal="left" vertical="center" wrapText="1"/>
    </xf>
    <xf numFmtId="2" fontId="17" fillId="7" borderId="26" xfId="1" applyNumberFormat="1" applyFont="1" applyFill="1" applyBorder="1" applyAlignment="1">
      <alignment horizontal="left" vertical="center"/>
    </xf>
    <xf numFmtId="2" fontId="17" fillId="7" borderId="32" xfId="0" applyNumberFormat="1" applyFont="1" applyFill="1" applyBorder="1" applyAlignment="1">
      <alignment horizontal="left" vertical="center" wrapText="1"/>
    </xf>
    <xf numFmtId="2" fontId="17" fillId="0" borderId="27" xfId="1" applyNumberFormat="1" applyFont="1" applyBorder="1" applyAlignment="1">
      <alignment horizontal="left" vertical="center"/>
    </xf>
    <xf numFmtId="2" fontId="17" fillId="0" borderId="0" xfId="0" applyNumberFormat="1" applyFont="1" applyBorder="1" applyAlignment="1">
      <alignment horizontal="left" vertical="center" wrapText="1"/>
    </xf>
    <xf numFmtId="2" fontId="17" fillId="7" borderId="27" xfId="1" applyNumberFormat="1" applyFont="1" applyFill="1" applyBorder="1" applyAlignment="1">
      <alignment horizontal="left" vertical="center"/>
    </xf>
    <xf numFmtId="2" fontId="17" fillId="7" borderId="0" xfId="0" applyNumberFormat="1" applyFont="1" applyFill="1" applyBorder="1" applyAlignment="1">
      <alignment horizontal="left" vertical="center" wrapText="1"/>
    </xf>
    <xf numFmtId="164" fontId="17" fillId="0" borderId="0" xfId="0" applyNumberFormat="1" applyFont="1" applyBorder="1" applyAlignment="1">
      <alignment horizontal="left" vertical="center" wrapText="1"/>
    </xf>
    <xf numFmtId="164" fontId="17" fillId="7" borderId="0" xfId="0" applyNumberFormat="1" applyFont="1" applyFill="1" applyBorder="1" applyAlignment="1">
      <alignment horizontal="left" vertical="center" wrapText="1"/>
    </xf>
    <xf numFmtId="164" fontId="17" fillId="0" borderId="33" xfId="0" applyNumberFormat="1" applyFont="1" applyBorder="1" applyAlignment="1">
      <alignment horizontal="left" vertical="center" wrapText="1"/>
    </xf>
    <xf numFmtId="164" fontId="17" fillId="7" borderId="36" xfId="0" applyNumberFormat="1" applyFont="1" applyFill="1" applyBorder="1" applyAlignment="1">
      <alignment horizontal="left" vertical="center" wrapText="1"/>
    </xf>
    <xf numFmtId="0" fontId="17" fillId="7" borderId="28" xfId="0" applyFont="1" applyFill="1" applyBorder="1" applyAlignment="1">
      <alignment horizontal="left" vertical="center"/>
    </xf>
    <xf numFmtId="164" fontId="17" fillId="7" borderId="38" xfId="0" applyNumberFormat="1" applyFont="1" applyFill="1" applyBorder="1" applyAlignment="1">
      <alignment horizontal="left" vertical="center" wrapText="1"/>
    </xf>
    <xf numFmtId="0" fontId="17" fillId="0" borderId="26" xfId="0" applyFont="1" applyBorder="1" applyAlignment="1">
      <alignment horizontal="left" vertical="center"/>
    </xf>
    <xf numFmtId="0" fontId="16" fillId="4" borderId="0" xfId="0" applyFont="1" applyFill="1" applyAlignment="1">
      <alignment horizontal="left" vertical="center"/>
    </xf>
    <xf numFmtId="166" fontId="16" fillId="4" borderId="0" xfId="0" applyNumberFormat="1" applyFont="1" applyFill="1" applyAlignment="1">
      <alignment horizontal="left" vertical="center"/>
    </xf>
    <xf numFmtId="0" fontId="15" fillId="4" borderId="0" xfId="0" applyFont="1" applyFill="1" applyAlignment="1">
      <alignment horizontal="left" vertical="top"/>
    </xf>
    <xf numFmtId="0" fontId="15" fillId="0" borderId="0" xfId="0" applyFont="1" applyAlignment="1">
      <alignment horizontal="left" vertical="top"/>
    </xf>
    <xf numFmtId="0" fontId="18" fillId="4" borderId="54" xfId="5" applyFont="1" applyFill="1" applyBorder="1" applyAlignment="1" applyProtection="1">
      <alignment horizontal="center" vertical="center" wrapText="1"/>
    </xf>
    <xf numFmtId="0" fontId="18" fillId="4" borderId="56" xfId="5" applyFont="1" applyFill="1" applyBorder="1" applyAlignment="1" applyProtection="1">
      <alignment horizontal="center" vertical="center" wrapText="1"/>
    </xf>
    <xf numFmtId="0" fontId="18" fillId="4" borderId="57" xfId="5" applyFont="1" applyFill="1" applyBorder="1" applyAlignment="1" applyProtection="1">
      <alignment horizontal="center" vertical="center" wrapText="1"/>
    </xf>
    <xf numFmtId="14" fontId="17" fillId="10" borderId="45" xfId="0" applyNumberFormat="1" applyFont="1" applyFill="1" applyBorder="1" applyAlignment="1" applyProtection="1">
      <alignment horizontal="center" vertical="center"/>
      <protection locked="0"/>
    </xf>
    <xf numFmtId="14" fontId="17" fillId="10" borderId="35" xfId="0" applyNumberFormat="1" applyFont="1" applyFill="1" applyBorder="1" applyAlignment="1" applyProtection="1">
      <alignment horizontal="center" vertical="center"/>
      <protection locked="0"/>
    </xf>
    <xf numFmtId="14" fontId="17" fillId="10" borderId="40" xfId="0" applyNumberFormat="1" applyFont="1" applyFill="1" applyBorder="1" applyAlignment="1" applyProtection="1">
      <alignment horizontal="center" vertical="center"/>
      <protection locked="0"/>
    </xf>
    <xf numFmtId="166" fontId="17" fillId="10" borderId="45" xfId="0" applyNumberFormat="1" applyFont="1" applyFill="1" applyBorder="1" applyAlignment="1" applyProtection="1">
      <alignment horizontal="right" vertical="center"/>
      <protection locked="0"/>
    </xf>
    <xf numFmtId="166" fontId="17" fillId="10" borderId="35" xfId="0" applyNumberFormat="1" applyFont="1" applyFill="1" applyBorder="1" applyAlignment="1" applyProtection="1">
      <alignment horizontal="right" vertical="center"/>
      <protection locked="0"/>
    </xf>
    <xf numFmtId="166" fontId="17" fillId="10" borderId="47" xfId="0" applyNumberFormat="1" applyFont="1" applyFill="1" applyBorder="1" applyAlignment="1" applyProtection="1">
      <alignment horizontal="right" vertical="center"/>
      <protection locked="0"/>
    </xf>
    <xf numFmtId="166" fontId="17" fillId="10" borderId="40" xfId="0" applyNumberFormat="1" applyFont="1" applyFill="1" applyBorder="1" applyAlignment="1" applyProtection="1">
      <alignment horizontal="right" vertical="center"/>
      <protection locked="0"/>
    </xf>
    <xf numFmtId="166" fontId="17" fillId="10" borderId="49" xfId="0" applyNumberFormat="1" applyFont="1" applyFill="1" applyBorder="1" applyAlignment="1" applyProtection="1">
      <alignment horizontal="right" vertical="center"/>
      <protection locked="0"/>
    </xf>
    <xf numFmtId="166" fontId="17" fillId="11" borderId="45" xfId="0" applyNumberFormat="1" applyFont="1" applyFill="1" applyBorder="1" applyAlignment="1" applyProtection="1">
      <alignment horizontal="right" vertical="center"/>
      <protection locked="0"/>
    </xf>
    <xf numFmtId="166" fontId="17" fillId="11" borderId="35" xfId="0" applyNumberFormat="1" applyFont="1" applyFill="1" applyBorder="1" applyAlignment="1" applyProtection="1">
      <alignment horizontal="right" vertical="center"/>
      <protection locked="0"/>
    </xf>
    <xf numFmtId="166" fontId="17" fillId="11" borderId="40" xfId="0" applyNumberFormat="1" applyFont="1" applyFill="1" applyBorder="1" applyAlignment="1" applyProtection="1">
      <alignment horizontal="right" vertical="center"/>
      <protection locked="0"/>
    </xf>
    <xf numFmtId="166" fontId="17" fillId="0" borderId="46" xfId="5" applyNumberFormat="1" applyFont="1" applyFill="1" applyBorder="1" applyAlignment="1" applyProtection="1">
      <alignment horizontal="right" vertical="center"/>
    </xf>
    <xf numFmtId="2" fontId="23" fillId="9" borderId="42" xfId="5" applyNumberFormat="1" applyFont="1" applyFill="1" applyBorder="1" applyAlignment="1" applyProtection="1">
      <alignment horizontal="center" vertical="center"/>
    </xf>
    <xf numFmtId="2" fontId="17" fillId="9" borderId="43" xfId="5" applyNumberFormat="1" applyFont="1" applyFill="1" applyBorder="1" applyAlignment="1" applyProtection="1">
      <alignment horizontal="center" vertical="center"/>
    </xf>
    <xf numFmtId="2" fontId="23" fillId="9" borderId="32" xfId="5" applyNumberFormat="1" applyFont="1" applyFill="1" applyBorder="1" applyAlignment="1" applyProtection="1">
      <alignment horizontal="center" vertical="center"/>
    </xf>
    <xf numFmtId="2" fontId="23" fillId="9" borderId="29" xfId="5" applyNumberFormat="1" applyFont="1" applyFill="1" applyBorder="1" applyAlignment="1" applyProtection="1">
      <alignment horizontal="center" vertical="center"/>
    </xf>
    <xf numFmtId="2" fontId="23" fillId="9" borderId="0" xfId="0" applyNumberFormat="1" applyFont="1" applyFill="1" applyBorder="1" applyAlignment="1" applyProtection="1">
      <alignment horizontal="center" vertical="center"/>
    </xf>
    <xf numFmtId="2" fontId="23" fillId="9" borderId="30" xfId="0" applyNumberFormat="1" applyFont="1" applyFill="1" applyBorder="1" applyAlignment="1" applyProtection="1">
      <alignment horizontal="center" vertical="center"/>
    </xf>
    <xf numFmtId="166" fontId="23" fillId="9" borderId="42" xfId="5" applyNumberFormat="1" applyFont="1" applyFill="1" applyBorder="1" applyAlignment="1" applyProtection="1">
      <alignment horizontal="right" vertical="center"/>
    </xf>
    <xf numFmtId="166" fontId="17" fillId="9" borderId="43" xfId="5" applyNumberFormat="1" applyFont="1" applyFill="1" applyBorder="1" applyAlignment="1" applyProtection="1">
      <alignment horizontal="right" vertical="center"/>
    </xf>
    <xf numFmtId="166" fontId="17" fillId="9" borderId="48" xfId="5" applyNumberFormat="1" applyFont="1" applyFill="1" applyBorder="1" applyAlignment="1" applyProtection="1">
      <alignment horizontal="right" vertical="center"/>
    </xf>
    <xf numFmtId="166" fontId="17" fillId="9" borderId="42" xfId="5" applyNumberFormat="1" applyFont="1" applyFill="1" applyBorder="1" applyAlignment="1" applyProtection="1">
      <alignment horizontal="right" vertical="center"/>
    </xf>
    <xf numFmtId="166" fontId="17" fillId="0" borderId="42" xfId="5" applyNumberFormat="1" applyFont="1" applyFill="1" applyBorder="1" applyAlignment="1" applyProtection="1">
      <alignment horizontal="right" vertical="center"/>
    </xf>
    <xf numFmtId="0" fontId="18" fillId="4" borderId="55" xfId="5" applyFont="1" applyFill="1" applyBorder="1" applyAlignment="1" applyProtection="1">
      <alignment horizontal="center" vertical="center" wrapText="1"/>
    </xf>
    <xf numFmtId="14" fontId="17" fillId="4" borderId="60" xfId="5" applyNumberFormat="1" applyFont="1" applyFill="1" applyBorder="1" applyAlignment="1">
      <alignment horizontal="center" vertical="center"/>
    </xf>
    <xf numFmtId="166" fontId="17" fillId="0" borderId="61" xfId="5" applyNumberFormat="1" applyFont="1" applyFill="1" applyBorder="1" applyAlignment="1" applyProtection="1">
      <alignment horizontal="right" vertical="center"/>
    </xf>
    <xf numFmtId="2" fontId="17" fillId="9" borderId="44" xfId="5" applyNumberFormat="1" applyFont="1" applyFill="1" applyBorder="1" applyAlignment="1" applyProtection="1">
      <alignment horizontal="center" vertical="center"/>
    </xf>
    <xf numFmtId="0" fontId="17" fillId="9" borderId="42" xfId="5" applyFont="1" applyFill="1" applyBorder="1" applyAlignment="1" applyProtection="1">
      <alignment horizontal="center" vertical="center"/>
    </xf>
    <xf numFmtId="0" fontId="17" fillId="9" borderId="43" xfId="5" applyFont="1" applyFill="1" applyBorder="1" applyAlignment="1" applyProtection="1">
      <alignment horizontal="center" vertical="center"/>
    </xf>
    <xf numFmtId="0" fontId="17" fillId="9" borderId="44" xfId="5" applyFont="1" applyFill="1" applyBorder="1" applyAlignment="1" applyProtection="1">
      <alignment horizontal="center" vertical="center"/>
    </xf>
    <xf numFmtId="0" fontId="16" fillId="4" borderId="0" xfId="0" applyFont="1" applyFill="1" applyBorder="1" applyAlignment="1">
      <alignment horizontal="left" vertical="center"/>
    </xf>
    <xf numFmtId="166" fontId="15" fillId="0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14" fontId="15" fillId="4" borderId="0" xfId="0" applyNumberFormat="1" applyFont="1" applyFill="1" applyAlignment="1">
      <alignment horizontal="left" vertical="center"/>
    </xf>
    <xf numFmtId="14" fontId="15" fillId="0" borderId="0" xfId="0" applyNumberFormat="1" applyFont="1" applyAlignment="1">
      <alignment horizontal="left" vertical="center"/>
    </xf>
    <xf numFmtId="2" fontId="15" fillId="4" borderId="0" xfId="0" applyNumberFormat="1" applyFont="1" applyFill="1" applyAlignment="1">
      <alignment horizontal="left" vertical="center"/>
    </xf>
    <xf numFmtId="2" fontId="15" fillId="0" borderId="0" xfId="0" applyNumberFormat="1" applyFont="1" applyAlignment="1">
      <alignment horizontal="left" vertical="center"/>
    </xf>
    <xf numFmtId="2" fontId="15" fillId="4" borderId="0" xfId="1" applyNumberFormat="1" applyFont="1" applyFill="1" applyAlignment="1">
      <alignment horizontal="left" vertical="center"/>
    </xf>
    <xf numFmtId="2" fontId="15" fillId="0" borderId="0" xfId="1" applyNumberFormat="1" applyFont="1" applyAlignment="1">
      <alignment horizontal="left" vertical="center"/>
    </xf>
    <xf numFmtId="0" fontId="24" fillId="4" borderId="0" xfId="0" applyFont="1" applyFill="1" applyAlignment="1">
      <alignment horizontal="left" vertical="top"/>
    </xf>
    <xf numFmtId="0" fontId="24" fillId="0" borderId="0" xfId="0" applyFont="1" applyAlignment="1">
      <alignment horizontal="left" vertical="top"/>
    </xf>
    <xf numFmtId="0" fontId="14" fillId="11" borderId="26" xfId="0" applyFont="1" applyFill="1" applyBorder="1" applyAlignment="1" applyProtection="1">
      <alignment horizontal="right" vertical="center" wrapText="1"/>
      <protection locked="0"/>
    </xf>
    <xf numFmtId="0" fontId="18" fillId="4" borderId="53" xfId="5" applyFont="1" applyFill="1" applyBorder="1" applyAlignment="1">
      <alignment horizontal="center" vertical="center" wrapText="1"/>
    </xf>
    <xf numFmtId="2" fontId="17" fillId="0" borderId="42" xfId="5" applyNumberFormat="1" applyFont="1" applyFill="1" applyBorder="1" applyAlignment="1" applyProtection="1">
      <alignment horizontal="center" vertical="center"/>
    </xf>
    <xf numFmtId="2" fontId="17" fillId="4" borderId="43" xfId="5" applyNumberFormat="1" applyFont="1" applyFill="1" applyBorder="1" applyAlignment="1" applyProtection="1">
      <alignment horizontal="center" vertical="center"/>
    </xf>
    <xf numFmtId="2" fontId="17" fillId="11" borderId="45" xfId="0" applyNumberFormat="1" applyFont="1" applyFill="1" applyBorder="1" applyAlignment="1" applyProtection="1">
      <alignment horizontal="center" vertical="center"/>
      <protection locked="0"/>
    </xf>
    <xf numFmtId="2" fontId="17" fillId="11" borderId="35" xfId="0" applyNumberFormat="1" applyFont="1" applyFill="1" applyBorder="1" applyAlignment="1" applyProtection="1">
      <alignment horizontal="center" vertical="center"/>
      <protection locked="0"/>
    </xf>
    <xf numFmtId="2" fontId="23" fillId="9" borderId="33" xfId="5" applyNumberFormat="1" applyFont="1" applyFill="1" applyBorder="1" applyAlignment="1" applyProtection="1">
      <alignment horizontal="center" vertical="center"/>
    </xf>
    <xf numFmtId="2" fontId="23" fillId="9" borderId="31" xfId="5" applyNumberFormat="1" applyFont="1" applyFill="1" applyBorder="1" applyAlignment="1" applyProtection="1">
      <alignment horizontal="center" vertical="center"/>
    </xf>
    <xf numFmtId="166" fontId="16" fillId="4" borderId="42" xfId="5" applyNumberFormat="1" applyFont="1" applyFill="1" applyBorder="1" applyAlignment="1" applyProtection="1">
      <alignment horizontal="right" vertical="center"/>
    </xf>
    <xf numFmtId="166" fontId="17" fillId="4" borderId="43" xfId="5" applyNumberFormat="1" applyFont="1" applyFill="1" applyBorder="1" applyAlignment="1" applyProtection="1">
      <alignment horizontal="right" vertical="center"/>
    </xf>
    <xf numFmtId="166" fontId="17" fillId="4" borderId="48" xfId="5" applyNumberFormat="1" applyFont="1" applyFill="1" applyBorder="1" applyAlignment="1" applyProtection="1">
      <alignment horizontal="right" vertical="center"/>
    </xf>
    <xf numFmtId="166" fontId="17" fillId="4" borderId="39" xfId="5" applyNumberFormat="1" applyFont="1" applyFill="1" applyBorder="1" applyAlignment="1" applyProtection="1">
      <alignment horizontal="right" vertical="center"/>
    </xf>
    <xf numFmtId="166" fontId="17" fillId="4" borderId="51" xfId="5" applyNumberFormat="1" applyFont="1" applyFill="1" applyBorder="1" applyAlignment="1" applyProtection="1">
      <alignment horizontal="right" vertical="center"/>
    </xf>
    <xf numFmtId="166" fontId="17" fillId="9" borderId="44" xfId="5" applyNumberFormat="1" applyFont="1" applyFill="1" applyBorder="1" applyAlignment="1" applyProtection="1">
      <alignment horizontal="right" vertical="center"/>
    </xf>
    <xf numFmtId="166" fontId="17" fillId="4" borderId="42" xfId="5" applyNumberFormat="1" applyFont="1" applyFill="1" applyBorder="1" applyAlignment="1" applyProtection="1">
      <alignment horizontal="right" vertical="center"/>
    </xf>
    <xf numFmtId="166" fontId="17" fillId="4" borderId="44" xfId="5" applyNumberFormat="1" applyFont="1" applyFill="1" applyBorder="1" applyAlignment="1" applyProtection="1">
      <alignment horizontal="right" vertical="center"/>
    </xf>
    <xf numFmtId="166" fontId="17" fillId="4" borderId="53" xfId="5" applyNumberFormat="1" applyFont="1" applyFill="1" applyBorder="1" applyAlignment="1" applyProtection="1">
      <alignment horizontal="right" vertical="center"/>
    </xf>
    <xf numFmtId="2" fontId="17" fillId="4" borderId="42" xfId="5" applyNumberFormat="1" applyFont="1" applyFill="1" applyBorder="1" applyAlignment="1" applyProtection="1">
      <alignment horizontal="center" vertical="center"/>
    </xf>
    <xf numFmtId="166" fontId="17" fillId="0" borderId="62" xfId="5" applyNumberFormat="1" applyFont="1" applyFill="1" applyBorder="1" applyAlignment="1" applyProtection="1">
      <alignment horizontal="right" vertical="center"/>
    </xf>
    <xf numFmtId="166" fontId="17" fillId="0" borderId="63" xfId="5" applyNumberFormat="1" applyFont="1" applyFill="1" applyBorder="1" applyAlignment="1" applyProtection="1">
      <alignment horizontal="right" vertical="center"/>
    </xf>
    <xf numFmtId="166" fontId="17" fillId="9" borderId="64" xfId="5" applyNumberFormat="1" applyFont="1" applyFill="1" applyBorder="1" applyAlignment="1" applyProtection="1">
      <alignment horizontal="right" vertical="center"/>
    </xf>
    <xf numFmtId="166" fontId="17" fillId="9" borderId="65" xfId="5" applyNumberFormat="1" applyFont="1" applyFill="1" applyBorder="1" applyAlignment="1" applyProtection="1">
      <alignment horizontal="right" vertical="center"/>
    </xf>
    <xf numFmtId="166" fontId="17" fillId="0" borderId="64" xfId="5" applyNumberFormat="1" applyFont="1" applyFill="1" applyBorder="1" applyAlignment="1" applyProtection="1">
      <alignment horizontal="right" vertical="center"/>
    </xf>
    <xf numFmtId="166" fontId="17" fillId="0" borderId="65" xfId="5" applyNumberFormat="1" applyFont="1" applyFill="1" applyBorder="1" applyAlignment="1" applyProtection="1">
      <alignment horizontal="right" vertical="center"/>
    </xf>
    <xf numFmtId="166" fontId="17" fillId="9" borderId="66" xfId="5" applyNumberFormat="1" applyFont="1" applyFill="1" applyBorder="1" applyAlignment="1" applyProtection="1">
      <alignment horizontal="right" vertical="center"/>
    </xf>
    <xf numFmtId="166" fontId="17" fillId="0" borderId="67" xfId="5" applyNumberFormat="1" applyFont="1" applyFill="1" applyBorder="1" applyAlignment="1" applyProtection="1">
      <alignment horizontal="right" vertical="center"/>
    </xf>
    <xf numFmtId="166" fontId="17" fillId="0" borderId="68" xfId="5" applyNumberFormat="1" applyFont="1" applyFill="1" applyBorder="1" applyAlignment="1" applyProtection="1">
      <alignment horizontal="right" vertical="center"/>
    </xf>
    <xf numFmtId="166" fontId="17" fillId="4" borderId="52" xfId="5" applyNumberFormat="1" applyFont="1" applyFill="1" applyBorder="1" applyAlignment="1" applyProtection="1">
      <alignment horizontal="right" vertical="center"/>
    </xf>
    <xf numFmtId="166" fontId="17" fillId="9" borderId="50" xfId="5" applyNumberFormat="1" applyFont="1" applyFill="1" applyBorder="1" applyAlignment="1" applyProtection="1">
      <alignment horizontal="right" vertical="center"/>
    </xf>
    <xf numFmtId="166" fontId="17" fillId="4" borderId="50" xfId="5" applyNumberFormat="1" applyFont="1" applyFill="1" applyBorder="1" applyAlignment="1" applyProtection="1">
      <alignment horizontal="right" vertical="center"/>
    </xf>
    <xf numFmtId="166" fontId="17" fillId="4" borderId="57" xfId="5" applyNumberFormat="1" applyFont="1" applyFill="1" applyBorder="1" applyAlignment="1" applyProtection="1">
      <alignment horizontal="right" vertical="center"/>
    </xf>
    <xf numFmtId="2" fontId="17" fillId="4" borderId="44" xfId="5" applyNumberFormat="1" applyFont="1" applyFill="1" applyBorder="1" applyAlignment="1" applyProtection="1">
      <alignment horizontal="center" vertical="center"/>
    </xf>
    <xf numFmtId="2" fontId="17" fillId="11" borderId="40" xfId="0" applyNumberFormat="1" applyFont="1" applyFill="1" applyBorder="1" applyAlignment="1" applyProtection="1">
      <alignment horizontal="center" vertical="center"/>
      <protection locked="0"/>
    </xf>
    <xf numFmtId="166" fontId="17" fillId="4" borderId="34" xfId="5" applyNumberFormat="1" applyFont="1" applyFill="1" applyBorder="1" applyAlignment="1" applyProtection="1">
      <alignment horizontal="right" vertical="center"/>
    </xf>
    <xf numFmtId="166" fontId="17" fillId="0" borderId="69" xfId="5" applyNumberFormat="1" applyFont="1" applyFill="1" applyBorder="1" applyAlignment="1" applyProtection="1">
      <alignment horizontal="right" vertical="center"/>
    </xf>
    <xf numFmtId="166" fontId="17" fillId="0" borderId="66" xfId="5" applyNumberFormat="1" applyFont="1" applyFill="1" applyBorder="1" applyAlignment="1" applyProtection="1">
      <alignment horizontal="right" vertical="center"/>
    </xf>
    <xf numFmtId="166" fontId="17" fillId="0" borderId="70" xfId="5" applyNumberFormat="1" applyFont="1" applyFill="1" applyBorder="1" applyAlignment="1" applyProtection="1">
      <alignment horizontal="right" vertical="center"/>
    </xf>
    <xf numFmtId="166" fontId="23" fillId="9" borderId="62" xfId="5" applyNumberFormat="1" applyFont="1" applyFill="1" applyBorder="1" applyAlignment="1" applyProtection="1">
      <alignment horizontal="right" vertical="center"/>
    </xf>
    <xf numFmtId="166" fontId="17" fillId="9" borderId="63" xfId="5" applyNumberFormat="1" applyFont="1" applyFill="1" applyBorder="1" applyAlignment="1" applyProtection="1">
      <alignment horizontal="right" vertical="center"/>
    </xf>
    <xf numFmtId="166" fontId="17" fillId="9" borderId="69" xfId="5" applyNumberFormat="1" applyFont="1" applyFill="1" applyBorder="1" applyAlignment="1" applyProtection="1">
      <alignment horizontal="right" vertical="center"/>
    </xf>
    <xf numFmtId="166" fontId="17" fillId="4" borderId="64" xfId="5" applyNumberFormat="1" applyFont="1" applyFill="1" applyBorder="1" applyAlignment="1" applyProtection="1">
      <alignment horizontal="right" vertical="center"/>
    </xf>
    <xf numFmtId="166" fontId="17" fillId="4" borderId="65" xfId="5" applyNumberFormat="1" applyFont="1" applyFill="1" applyBorder="1" applyAlignment="1" applyProtection="1">
      <alignment horizontal="right" vertical="center"/>
    </xf>
    <xf numFmtId="166" fontId="17" fillId="4" borderId="66" xfId="5" applyNumberFormat="1" applyFont="1" applyFill="1" applyBorder="1" applyAlignment="1" applyProtection="1">
      <alignment horizontal="right" vertical="center"/>
    </xf>
    <xf numFmtId="166" fontId="17" fillId="11" borderId="64" xfId="0" applyNumberFormat="1" applyFont="1" applyFill="1" applyBorder="1" applyAlignment="1" applyProtection="1">
      <alignment horizontal="right" vertical="center"/>
      <protection locked="0"/>
    </xf>
    <xf numFmtId="166" fontId="17" fillId="11" borderId="65" xfId="0" applyNumberFormat="1" applyFont="1" applyFill="1" applyBorder="1" applyAlignment="1" applyProtection="1">
      <alignment horizontal="right" vertical="center"/>
      <protection locked="0"/>
    </xf>
    <xf numFmtId="166" fontId="17" fillId="11" borderId="66" xfId="0" applyNumberFormat="1" applyFont="1" applyFill="1" applyBorder="1" applyAlignment="1" applyProtection="1">
      <alignment horizontal="right" vertical="center"/>
      <protection locked="0"/>
    </xf>
    <xf numFmtId="166" fontId="16" fillId="4" borderId="64" xfId="5" applyNumberFormat="1" applyFont="1" applyFill="1" applyBorder="1" applyAlignment="1" applyProtection="1">
      <alignment horizontal="right" vertical="center"/>
    </xf>
    <xf numFmtId="166" fontId="23" fillId="9" borderId="64" xfId="5" applyNumberFormat="1" applyFont="1" applyFill="1" applyBorder="1" applyAlignment="1" applyProtection="1">
      <alignment horizontal="right" vertical="center"/>
    </xf>
    <xf numFmtId="166" fontId="17" fillId="9" borderId="67" xfId="5" applyNumberFormat="1" applyFont="1" applyFill="1" applyBorder="1" applyAlignment="1" applyProtection="1">
      <alignment horizontal="right" vertical="center"/>
    </xf>
    <xf numFmtId="166" fontId="17" fillId="9" borderId="68" xfId="5" applyNumberFormat="1" applyFont="1" applyFill="1" applyBorder="1" applyAlignment="1" applyProtection="1">
      <alignment horizontal="right" vertical="center"/>
    </xf>
    <xf numFmtId="166" fontId="17" fillId="9" borderId="70" xfId="5" applyNumberFormat="1" applyFont="1" applyFill="1" applyBorder="1" applyAlignment="1" applyProtection="1">
      <alignment horizontal="right" vertical="center"/>
    </xf>
    <xf numFmtId="166" fontId="17" fillId="10" borderId="64" xfId="0" applyNumberFormat="1" applyFont="1" applyFill="1" applyBorder="1" applyAlignment="1" applyProtection="1">
      <alignment horizontal="right" vertical="center"/>
      <protection locked="0"/>
    </xf>
    <xf numFmtId="166" fontId="17" fillId="10" borderId="65" xfId="0" applyNumberFormat="1" applyFont="1" applyFill="1" applyBorder="1" applyAlignment="1" applyProtection="1">
      <alignment horizontal="right" vertical="center"/>
      <protection locked="0"/>
    </xf>
    <xf numFmtId="166" fontId="17" fillId="10" borderId="66" xfId="0" applyNumberFormat="1" applyFont="1" applyFill="1" applyBorder="1" applyAlignment="1" applyProtection="1">
      <alignment horizontal="right" vertical="center"/>
      <protection locked="0"/>
    </xf>
    <xf numFmtId="166" fontId="17" fillId="4" borderId="19" xfId="5" applyNumberFormat="1" applyFont="1" applyFill="1" applyBorder="1" applyAlignment="1" applyProtection="1">
      <alignment horizontal="right" vertical="center"/>
    </xf>
    <xf numFmtId="0" fontId="3" fillId="0" borderId="0" xfId="0" quotePrefix="1" applyFont="1" applyFill="1" applyBorder="1" applyAlignment="1" applyProtection="1">
      <alignment horizontal="left"/>
    </xf>
    <xf numFmtId="0" fontId="1" fillId="0" borderId="0" xfId="0" quotePrefix="1" applyFont="1" applyBorder="1" applyAlignment="1" applyProtection="1">
      <alignment horizontal="right"/>
    </xf>
    <xf numFmtId="0" fontId="3" fillId="0" borderId="0" xfId="0" quotePrefix="1" applyFont="1" applyBorder="1" applyAlignment="1" applyProtection="1">
      <alignment horizontal="left"/>
    </xf>
    <xf numFmtId="0" fontId="7" fillId="0" borderId="0" xfId="0" quotePrefix="1" applyFont="1" applyBorder="1" applyAlignment="1" applyProtection="1">
      <alignment horizontal="right"/>
    </xf>
    <xf numFmtId="0" fontId="7" fillId="0" borderId="0" xfId="0" applyFont="1" applyBorder="1" applyAlignment="1" applyProtection="1">
      <alignment horizontal="right"/>
    </xf>
    <xf numFmtId="0" fontId="7" fillId="0" borderId="0" xfId="0" quotePrefix="1" applyFont="1" applyFill="1" applyBorder="1" applyAlignment="1" applyProtection="1">
      <alignment horizontal="right"/>
    </xf>
    <xf numFmtId="0" fontId="0" fillId="0" borderId="0" xfId="0" applyProtection="1"/>
    <xf numFmtId="0" fontId="25" fillId="0" borderId="0" xfId="0" applyFont="1" applyProtection="1"/>
    <xf numFmtId="0" fontId="0" fillId="0" borderId="0" xfId="0" applyAlignment="1" applyProtection="1">
      <alignment horizontal="center" vertical="top" wrapText="1"/>
    </xf>
    <xf numFmtId="0" fontId="4" fillId="0" borderId="2" xfId="0" applyFont="1" applyFill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0" fontId="11" fillId="0" borderId="0" xfId="0" applyFont="1" applyAlignment="1" applyProtection="1">
      <alignment horizontal="right"/>
    </xf>
    <xf numFmtId="14" fontId="4" fillId="11" borderId="4" xfId="0" applyNumberFormat="1" applyFont="1" applyFill="1" applyBorder="1" applyAlignment="1" applyProtection="1">
      <alignment horizontal="center"/>
      <protection locked="0"/>
    </xf>
    <xf numFmtId="0" fontId="15" fillId="0" borderId="0" xfId="0" applyFont="1" applyFill="1" applyBorder="1" applyAlignment="1">
      <alignment horizontal="left" vertical="center"/>
    </xf>
    <xf numFmtId="0" fontId="26" fillId="0" borderId="0" xfId="0" applyFont="1" applyAlignment="1" applyProtection="1">
      <alignment horizontal="center" vertical="top" wrapText="1"/>
    </xf>
    <xf numFmtId="0" fontId="26" fillId="0" borderId="0" xfId="0" applyFont="1" applyProtection="1"/>
    <xf numFmtId="0" fontId="27" fillId="4" borderId="0" xfId="0" applyFont="1" applyFill="1" applyAlignment="1">
      <alignment horizontal="left" vertical="center"/>
    </xf>
    <xf numFmtId="0" fontId="28" fillId="4" borderId="0" xfId="0" applyFont="1" applyFill="1" applyBorder="1" applyAlignment="1">
      <alignment horizontal="left" vertical="top"/>
    </xf>
    <xf numFmtId="166" fontId="28" fillId="4" borderId="0" xfId="0" applyNumberFormat="1" applyFont="1" applyFill="1" applyAlignment="1">
      <alignment horizontal="left" vertical="top"/>
    </xf>
    <xf numFmtId="0" fontId="27" fillId="4" borderId="0" xfId="0" applyFont="1" applyFill="1" applyBorder="1" applyAlignment="1">
      <alignment horizontal="left" vertical="top"/>
    </xf>
    <xf numFmtId="166" fontId="27" fillId="4" borderId="0" xfId="0" applyNumberFormat="1" applyFont="1" applyFill="1" applyAlignment="1">
      <alignment horizontal="left" vertical="top"/>
    </xf>
    <xf numFmtId="0" fontId="27" fillId="4" borderId="0" xfId="0" applyFont="1" applyFill="1" applyAlignment="1">
      <alignment horizontal="left" vertical="center" wrapText="1"/>
    </xf>
    <xf numFmtId="14" fontId="27" fillId="4" borderId="0" xfId="0" applyNumberFormat="1" applyFont="1" applyFill="1" applyAlignment="1">
      <alignment horizontal="left" vertical="center"/>
    </xf>
    <xf numFmtId="166" fontId="27" fillId="4" borderId="0" xfId="0" applyNumberFormat="1" applyFont="1" applyFill="1" applyAlignment="1">
      <alignment horizontal="left" vertical="center"/>
    </xf>
    <xf numFmtId="2" fontId="27" fillId="4" borderId="0" xfId="0" applyNumberFormat="1" applyFont="1" applyFill="1" applyAlignment="1">
      <alignment horizontal="left" vertical="center"/>
    </xf>
    <xf numFmtId="2" fontId="27" fillId="4" borderId="0" xfId="1" applyNumberFormat="1" applyFont="1" applyFill="1" applyAlignment="1">
      <alignment horizontal="left" vertical="center"/>
    </xf>
    <xf numFmtId="0" fontId="27" fillId="0" borderId="0" xfId="0" applyFont="1" applyFill="1" applyAlignment="1">
      <alignment horizontal="left" vertical="center"/>
    </xf>
    <xf numFmtId="166" fontId="16" fillId="0" borderId="0" xfId="0" applyNumberFormat="1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166" fontId="29" fillId="0" borderId="0" xfId="0" applyNumberFormat="1" applyFont="1" applyFill="1" applyAlignment="1">
      <alignment horizontal="left" vertical="top"/>
    </xf>
    <xf numFmtId="166" fontId="16" fillId="0" borderId="0" xfId="0" applyNumberFormat="1" applyFont="1" applyFill="1" applyAlignment="1">
      <alignment horizontal="left" vertical="top"/>
    </xf>
    <xf numFmtId="0" fontId="16" fillId="0" borderId="0" xfId="0" applyFont="1" applyFill="1" applyAlignment="1">
      <alignment horizontal="left" vertical="center" wrapText="1"/>
    </xf>
    <xf numFmtId="14" fontId="16" fillId="0" borderId="0" xfId="0" applyNumberFormat="1" applyFont="1" applyFill="1" applyAlignment="1">
      <alignment horizontal="left" vertical="center"/>
    </xf>
    <xf numFmtId="0" fontId="16" fillId="0" borderId="0" xfId="0" quotePrefix="1" applyFont="1" applyFill="1" applyBorder="1" applyAlignment="1" applyProtection="1">
      <alignment horizontal="left" vertical="center"/>
    </xf>
    <xf numFmtId="2" fontId="16" fillId="0" borderId="0" xfId="0" quotePrefix="1" applyNumberFormat="1" applyFont="1" applyFill="1" applyBorder="1" applyAlignment="1" applyProtection="1">
      <alignment horizontal="left" vertical="center"/>
    </xf>
    <xf numFmtId="2" fontId="16" fillId="0" borderId="0" xfId="0" applyNumberFormat="1" applyFont="1" applyFill="1" applyAlignment="1">
      <alignment horizontal="left" vertical="center"/>
    </xf>
    <xf numFmtId="0" fontId="30" fillId="0" borderId="0" xfId="0" quotePrefix="1" applyFont="1" applyFill="1" applyBorder="1" applyAlignment="1" applyProtection="1">
      <alignment horizontal="left" vertical="center"/>
    </xf>
    <xf numFmtId="2" fontId="16" fillId="0" borderId="0" xfId="1" applyNumberFormat="1" applyFont="1" applyFill="1" applyAlignment="1">
      <alignment horizontal="left" vertical="center"/>
    </xf>
    <xf numFmtId="166" fontId="17" fillId="9" borderId="45" xfId="0" applyNumberFormat="1" applyFont="1" applyFill="1" applyBorder="1" applyAlignment="1" applyProtection="1">
      <alignment horizontal="right" vertical="center"/>
    </xf>
    <xf numFmtId="166" fontId="17" fillId="9" borderId="35" xfId="0" applyNumberFormat="1" applyFont="1" applyFill="1" applyBorder="1" applyAlignment="1" applyProtection="1">
      <alignment horizontal="right" vertical="center"/>
    </xf>
    <xf numFmtId="166" fontId="17" fillId="9" borderId="40" xfId="0" applyNumberFormat="1" applyFont="1" applyFill="1" applyBorder="1" applyAlignment="1" applyProtection="1">
      <alignment horizontal="right" vertical="center"/>
    </xf>
    <xf numFmtId="166" fontId="17" fillId="4" borderId="71" xfId="5" applyNumberFormat="1" applyFont="1" applyFill="1" applyBorder="1" applyAlignment="1" applyProtection="1">
      <alignment horizontal="right" vertical="center"/>
    </xf>
    <xf numFmtId="166" fontId="23" fillId="9" borderId="32" xfId="5" applyNumberFormat="1" applyFont="1" applyFill="1" applyBorder="1" applyAlignment="1" applyProtection="1">
      <alignment horizontal="right" vertical="center"/>
    </xf>
    <xf numFmtId="166" fontId="23" fillId="9" borderId="29" xfId="5" applyNumberFormat="1" applyFont="1" applyFill="1" applyBorder="1" applyAlignment="1" applyProtection="1">
      <alignment horizontal="right" vertical="center"/>
    </xf>
    <xf numFmtId="166" fontId="23" fillId="9" borderId="0" xfId="5" applyNumberFormat="1" applyFont="1" applyFill="1" applyBorder="1" applyAlignment="1" applyProtection="1">
      <alignment horizontal="right" vertical="center"/>
    </xf>
    <xf numFmtId="166" fontId="23" fillId="9" borderId="30" xfId="5" applyNumberFormat="1" applyFont="1" applyFill="1" applyBorder="1" applyAlignment="1" applyProtection="1">
      <alignment horizontal="right" vertical="center"/>
    </xf>
    <xf numFmtId="166" fontId="23" fillId="9" borderId="33" xfId="5" applyNumberFormat="1" applyFont="1" applyFill="1" applyBorder="1" applyAlignment="1" applyProtection="1">
      <alignment horizontal="right" vertical="center"/>
    </xf>
    <xf numFmtId="166" fontId="23" fillId="9" borderId="31" xfId="5" applyNumberFormat="1" applyFont="1" applyFill="1" applyBorder="1" applyAlignment="1" applyProtection="1">
      <alignment horizontal="right" vertical="center"/>
    </xf>
    <xf numFmtId="0" fontId="17" fillId="9" borderId="50" xfId="5" applyFont="1" applyFill="1" applyBorder="1" applyAlignment="1" applyProtection="1">
      <alignment horizontal="center" vertical="center"/>
    </xf>
    <xf numFmtId="14" fontId="17" fillId="4" borderId="49" xfId="5" applyNumberFormat="1" applyFont="1" applyFill="1" applyBorder="1" applyAlignment="1">
      <alignment horizontal="center" vertical="center"/>
    </xf>
    <xf numFmtId="166" fontId="17" fillId="11" borderId="49" xfId="0" applyNumberFormat="1" applyFont="1" applyFill="1" applyBorder="1" applyAlignment="1" applyProtection="1">
      <alignment horizontal="right" vertical="center"/>
      <protection locked="0"/>
    </xf>
    <xf numFmtId="166" fontId="17" fillId="9" borderId="49" xfId="0" applyNumberFormat="1" applyFont="1" applyFill="1" applyBorder="1" applyAlignment="1" applyProtection="1">
      <alignment horizontal="right" vertical="center"/>
    </xf>
    <xf numFmtId="166" fontId="17" fillId="0" borderId="73" xfId="5" applyNumberFormat="1" applyFont="1" applyFill="1" applyBorder="1" applyAlignment="1" applyProtection="1">
      <alignment horizontal="right" vertical="center"/>
    </xf>
    <xf numFmtId="166" fontId="17" fillId="0" borderId="74" xfId="5" applyNumberFormat="1" applyFont="1" applyFill="1" applyBorder="1" applyAlignment="1" applyProtection="1">
      <alignment horizontal="right" vertical="center"/>
    </xf>
    <xf numFmtId="166" fontId="17" fillId="9" borderId="75" xfId="5" applyNumberFormat="1" applyFont="1" applyFill="1" applyBorder="1" applyAlignment="1" applyProtection="1">
      <alignment horizontal="right" vertical="center"/>
    </xf>
    <xf numFmtId="166" fontId="17" fillId="0" borderId="75" xfId="5" applyNumberFormat="1" applyFont="1" applyFill="1" applyBorder="1" applyAlignment="1" applyProtection="1">
      <alignment horizontal="right" vertical="center"/>
    </xf>
    <xf numFmtId="166" fontId="17" fillId="0" borderId="76" xfId="5" applyNumberFormat="1" applyFont="1" applyFill="1" applyBorder="1" applyAlignment="1" applyProtection="1">
      <alignment horizontal="right" vertical="center"/>
    </xf>
    <xf numFmtId="0" fontId="18" fillId="4" borderId="77" xfId="5" applyFont="1" applyFill="1" applyBorder="1" applyAlignment="1" applyProtection="1">
      <alignment horizontal="center" vertical="center" wrapText="1"/>
    </xf>
    <xf numFmtId="166" fontId="17" fillId="4" borderId="78" xfId="5" applyNumberFormat="1" applyFont="1" applyFill="1" applyBorder="1" applyAlignment="1" applyProtection="1">
      <alignment horizontal="right" vertical="center"/>
    </xf>
    <xf numFmtId="166" fontId="17" fillId="10" borderId="79" xfId="0" applyNumberFormat="1" applyFont="1" applyFill="1" applyBorder="1" applyAlignment="1" applyProtection="1">
      <alignment horizontal="right" vertical="center"/>
      <protection locked="0"/>
    </xf>
    <xf numFmtId="166" fontId="17" fillId="9" borderId="80" xfId="5" applyNumberFormat="1" applyFont="1" applyFill="1" applyBorder="1" applyAlignment="1" applyProtection="1">
      <alignment horizontal="right" vertical="center"/>
    </xf>
    <xf numFmtId="166" fontId="17" fillId="4" borderId="80" xfId="5" applyNumberFormat="1" applyFont="1" applyFill="1" applyBorder="1" applyAlignment="1" applyProtection="1">
      <alignment horizontal="right" vertical="center"/>
    </xf>
    <xf numFmtId="166" fontId="17" fillId="4" borderId="72" xfId="5" applyNumberFormat="1" applyFont="1" applyFill="1" applyBorder="1" applyAlignment="1" applyProtection="1">
      <alignment horizontal="right" vertical="center"/>
    </xf>
    <xf numFmtId="2" fontId="23" fillId="9" borderId="36" xfId="5" applyNumberFormat="1" applyFont="1" applyFill="1" applyBorder="1" applyAlignment="1" applyProtection="1">
      <alignment horizontal="center" vertical="center"/>
    </xf>
    <xf numFmtId="2" fontId="23" fillId="9" borderId="37" xfId="0" applyNumberFormat="1" applyFont="1" applyFill="1" applyBorder="1" applyAlignment="1" applyProtection="1">
      <alignment horizontal="center" vertical="center"/>
    </xf>
    <xf numFmtId="2" fontId="23" fillId="9" borderId="38" xfId="5" applyNumberFormat="1" applyFont="1" applyFill="1" applyBorder="1" applyAlignment="1" applyProtection="1">
      <alignment horizontal="center" vertical="center"/>
    </xf>
    <xf numFmtId="1" fontId="16" fillId="4" borderId="0" xfId="0" applyNumberFormat="1" applyFont="1" applyFill="1" applyAlignment="1" applyProtection="1">
      <alignment horizontal="left" vertical="center"/>
    </xf>
    <xf numFmtId="1" fontId="16" fillId="0" borderId="0" xfId="0" applyNumberFormat="1" applyFont="1" applyFill="1" applyAlignment="1" applyProtection="1">
      <alignment horizontal="left" vertical="center"/>
    </xf>
    <xf numFmtId="1" fontId="27" fillId="4" borderId="0" xfId="0" applyNumberFormat="1" applyFont="1" applyFill="1" applyAlignment="1" applyProtection="1">
      <alignment horizontal="left" vertical="center"/>
    </xf>
    <xf numFmtId="1" fontId="27" fillId="0" borderId="0" xfId="0" applyNumberFormat="1" applyFont="1" applyFill="1" applyAlignment="1" applyProtection="1">
      <alignment horizontal="left" vertical="center"/>
    </xf>
    <xf numFmtId="0" fontId="27" fillId="0" borderId="0" xfId="0" applyFont="1" applyFill="1" applyAlignment="1" applyProtection="1">
      <alignment horizontal="left" vertical="center"/>
    </xf>
    <xf numFmtId="0" fontId="16" fillId="0" borderId="0" xfId="0" applyFont="1" applyFill="1" applyAlignment="1" applyProtection="1">
      <alignment horizontal="left" vertical="center"/>
    </xf>
    <xf numFmtId="0" fontId="15" fillId="0" borderId="0" xfId="0" applyFont="1" applyFill="1" applyAlignment="1" applyProtection="1">
      <alignment horizontal="left" vertical="center"/>
    </xf>
    <xf numFmtId="0" fontId="15" fillId="0" borderId="0" xfId="0" applyFont="1" applyFill="1" applyBorder="1" applyAlignment="1" applyProtection="1">
      <alignment horizontal="left" vertical="center"/>
    </xf>
    <xf numFmtId="166" fontId="15" fillId="0" borderId="0" xfId="0" applyNumberFormat="1" applyFont="1" applyFill="1" applyAlignment="1" applyProtection="1">
      <alignment horizontal="left" vertical="center"/>
    </xf>
    <xf numFmtId="0" fontId="17" fillId="9" borderId="48" xfId="5" applyFont="1" applyFill="1" applyBorder="1" applyAlignment="1" applyProtection="1">
      <alignment horizontal="center" vertical="center"/>
    </xf>
    <xf numFmtId="14" fontId="17" fillId="4" borderId="58" xfId="5" applyNumberFormat="1" applyFont="1" applyFill="1" applyBorder="1" applyAlignment="1">
      <alignment horizontal="center" vertical="center"/>
    </xf>
    <xf numFmtId="166" fontId="17" fillId="11" borderId="47" xfId="0" applyNumberFormat="1" applyFont="1" applyFill="1" applyBorder="1" applyAlignment="1" applyProtection="1">
      <alignment horizontal="right" vertical="center"/>
      <protection locked="0"/>
    </xf>
    <xf numFmtId="166" fontId="17" fillId="0" borderId="81" xfId="5" applyNumberFormat="1" applyFont="1" applyFill="1" applyBorder="1" applyAlignment="1" applyProtection="1">
      <alignment horizontal="right" vertical="center"/>
    </xf>
    <xf numFmtId="166" fontId="23" fillId="9" borderId="36" xfId="5" applyNumberFormat="1" applyFont="1" applyFill="1" applyBorder="1" applyAlignment="1" applyProtection="1">
      <alignment horizontal="right" vertical="center"/>
    </xf>
    <xf numFmtId="166" fontId="23" fillId="9" borderId="37" xfId="5" applyNumberFormat="1" applyFont="1" applyFill="1" applyBorder="1" applyAlignment="1" applyProtection="1">
      <alignment horizontal="right" vertical="center"/>
    </xf>
    <xf numFmtId="166" fontId="23" fillId="9" borderId="38" xfId="5" applyNumberFormat="1" applyFont="1" applyFill="1" applyBorder="1" applyAlignment="1" applyProtection="1">
      <alignment horizontal="right" vertical="center"/>
    </xf>
    <xf numFmtId="14" fontId="4" fillId="0" borderId="4" xfId="0" applyNumberFormat="1" applyFont="1" applyFill="1" applyBorder="1" applyAlignment="1" applyProtection="1">
      <alignment horizontal="center"/>
    </xf>
    <xf numFmtId="0" fontId="17" fillId="9" borderId="80" xfId="5" applyFont="1" applyFill="1" applyBorder="1" applyAlignment="1" applyProtection="1">
      <alignment horizontal="center" vertical="center"/>
    </xf>
    <xf numFmtId="14" fontId="17" fillId="4" borderId="79" xfId="5" applyNumberFormat="1" applyFont="1" applyFill="1" applyBorder="1" applyAlignment="1">
      <alignment horizontal="center" vertical="center"/>
    </xf>
    <xf numFmtId="0" fontId="23" fillId="9" borderId="79" xfId="5" applyFont="1" applyFill="1" applyBorder="1" applyAlignment="1" applyProtection="1">
      <alignment horizontal="center" vertical="center" wrapText="1"/>
    </xf>
    <xf numFmtId="14" fontId="17" fillId="10" borderId="49" xfId="0" applyNumberFormat="1" applyFont="1" applyFill="1" applyBorder="1" applyAlignment="1" applyProtection="1">
      <alignment horizontal="center" vertical="center"/>
      <protection locked="0"/>
    </xf>
    <xf numFmtId="166" fontId="17" fillId="11" borderId="79" xfId="0" applyNumberFormat="1" applyFont="1" applyFill="1" applyBorder="1" applyAlignment="1" applyProtection="1">
      <alignment horizontal="right" vertical="center"/>
      <protection locked="0"/>
    </xf>
    <xf numFmtId="166" fontId="17" fillId="9" borderId="79" xfId="0" applyNumberFormat="1" applyFont="1" applyFill="1" applyBorder="1" applyAlignment="1" applyProtection="1">
      <alignment horizontal="right" vertical="center"/>
    </xf>
    <xf numFmtId="166" fontId="17" fillId="0" borderId="82" xfId="5" applyNumberFormat="1" applyFont="1" applyFill="1" applyBorder="1" applyAlignment="1" applyProtection="1">
      <alignment horizontal="right" vertical="center"/>
    </xf>
    <xf numFmtId="166" fontId="17" fillId="0" borderId="50" xfId="5" applyNumberFormat="1" applyFont="1" applyFill="1" applyBorder="1" applyAlignment="1" applyProtection="1">
      <alignment horizontal="right" vertical="center"/>
    </xf>
    <xf numFmtId="166" fontId="17" fillId="9" borderId="83" xfId="5" applyNumberFormat="1" applyFont="1" applyFill="1" applyBorder="1" applyAlignment="1" applyProtection="1">
      <alignment horizontal="right" vertical="center"/>
    </xf>
    <xf numFmtId="166" fontId="17" fillId="4" borderId="59" xfId="5" applyNumberFormat="1" applyFont="1" applyFill="1" applyBorder="1" applyAlignment="1" applyProtection="1">
      <alignment horizontal="right" vertical="center"/>
    </xf>
    <xf numFmtId="166" fontId="17" fillId="11" borderId="59" xfId="0" applyNumberFormat="1" applyFont="1" applyFill="1" applyBorder="1" applyAlignment="1" applyProtection="1">
      <alignment horizontal="right" vertical="center"/>
      <protection locked="0"/>
    </xf>
    <xf numFmtId="166" fontId="17" fillId="4" borderId="83" xfId="5" applyNumberFormat="1" applyFont="1" applyFill="1" applyBorder="1" applyAlignment="1" applyProtection="1">
      <alignment horizontal="right" vertical="center"/>
    </xf>
    <xf numFmtId="166" fontId="17" fillId="9" borderId="20" xfId="5" applyNumberFormat="1" applyFont="1" applyFill="1" applyBorder="1" applyAlignment="1" applyProtection="1">
      <alignment horizontal="right" vertical="center"/>
    </xf>
    <xf numFmtId="14" fontId="17" fillId="10" borderId="60" xfId="0" applyNumberFormat="1" applyFont="1" applyFill="1" applyBorder="1" applyAlignment="1" applyProtection="1">
      <alignment horizontal="center" vertical="center"/>
      <protection locked="0"/>
    </xf>
    <xf numFmtId="166" fontId="17" fillId="11" borderId="60" xfId="0" applyNumberFormat="1" applyFont="1" applyFill="1" applyBorder="1" applyAlignment="1" applyProtection="1">
      <alignment horizontal="right" vertical="center"/>
      <protection locked="0"/>
    </xf>
    <xf numFmtId="166" fontId="17" fillId="0" borderId="84" xfId="5" applyNumberFormat="1" applyFont="1" applyFill="1" applyBorder="1" applyAlignment="1" applyProtection="1">
      <alignment horizontal="right" vertical="center"/>
    </xf>
    <xf numFmtId="166" fontId="17" fillId="4" borderId="84" xfId="5" applyNumberFormat="1" applyFont="1" applyFill="1" applyBorder="1" applyAlignment="1" applyProtection="1">
      <alignment horizontal="right" vertical="center"/>
    </xf>
    <xf numFmtId="14" fontId="17" fillId="10" borderId="47" xfId="0" applyNumberFormat="1" applyFont="1" applyFill="1" applyBorder="1" applyAlignment="1" applyProtection="1">
      <alignment horizontal="center" vertical="center"/>
      <protection locked="0"/>
    </xf>
    <xf numFmtId="166" fontId="17" fillId="9" borderId="47" xfId="0" applyNumberFormat="1" applyFont="1" applyFill="1" applyBorder="1" applyAlignment="1" applyProtection="1">
      <alignment horizontal="right" vertical="center"/>
    </xf>
    <xf numFmtId="166" fontId="17" fillId="0" borderId="71" xfId="5" applyNumberFormat="1" applyFont="1" applyFill="1" applyBorder="1" applyAlignment="1" applyProtection="1">
      <alignment horizontal="right" vertical="center"/>
    </xf>
    <xf numFmtId="166" fontId="17" fillId="0" borderId="85" xfId="5" applyNumberFormat="1" applyFont="1" applyFill="1" applyBorder="1" applyAlignment="1" applyProtection="1">
      <alignment horizontal="right" vertical="center"/>
    </xf>
    <xf numFmtId="166" fontId="17" fillId="9" borderId="86" xfId="5" applyNumberFormat="1" applyFont="1" applyFill="1" applyBorder="1" applyAlignment="1" applyProtection="1">
      <alignment horizontal="right" vertical="center"/>
    </xf>
    <xf numFmtId="166" fontId="17" fillId="0" borderId="86" xfId="5" applyNumberFormat="1" applyFont="1" applyFill="1" applyBorder="1" applyAlignment="1" applyProtection="1">
      <alignment horizontal="right" vertical="center"/>
    </xf>
    <xf numFmtId="166" fontId="17" fillId="0" borderId="87" xfId="5" applyNumberFormat="1" applyFont="1" applyFill="1" applyBorder="1" applyAlignment="1" applyProtection="1">
      <alignment horizontal="right" vertical="center"/>
    </xf>
    <xf numFmtId="0" fontId="18" fillId="4" borderId="53" xfId="5" applyFont="1" applyFill="1" applyBorder="1" applyAlignment="1" applyProtection="1">
      <alignment horizontal="center" vertical="center" wrapText="1"/>
    </xf>
    <xf numFmtId="166" fontId="17" fillId="0" borderId="59" xfId="0" applyNumberFormat="1" applyFont="1" applyFill="1" applyBorder="1" applyAlignment="1" applyProtection="1">
      <alignment horizontal="right" vertical="center"/>
    </xf>
    <xf numFmtId="166" fontId="23" fillId="9" borderId="37" xfId="0" applyNumberFormat="1" applyFont="1" applyFill="1" applyBorder="1" applyAlignment="1" applyProtection="1">
      <alignment horizontal="right" vertical="center"/>
    </xf>
    <xf numFmtId="166" fontId="23" fillId="9" borderId="0" xfId="0" applyNumberFormat="1" applyFont="1" applyFill="1" applyBorder="1" applyAlignment="1" applyProtection="1">
      <alignment horizontal="right" vertical="center"/>
    </xf>
    <xf numFmtId="166" fontId="23" fillId="9" borderId="30" xfId="0" applyNumberFormat="1" applyFont="1" applyFill="1" applyBorder="1" applyAlignment="1" applyProtection="1">
      <alignment horizontal="right" vertical="center"/>
    </xf>
    <xf numFmtId="1" fontId="17" fillId="4" borderId="0" xfId="0" applyNumberFormat="1" applyFont="1" applyFill="1" applyAlignment="1" applyProtection="1">
      <alignment horizontal="left" vertical="center"/>
    </xf>
    <xf numFmtId="1" fontId="17" fillId="4" borderId="0" xfId="0" applyNumberFormat="1" applyFont="1" applyFill="1" applyBorder="1" applyAlignment="1" applyProtection="1">
      <alignment horizontal="left" vertical="center"/>
    </xf>
    <xf numFmtId="1" fontId="17" fillId="0" borderId="0" xfId="0" applyNumberFormat="1" applyFont="1" applyFill="1" applyBorder="1" applyAlignment="1" applyProtection="1">
      <alignment horizontal="left" vertical="center"/>
    </xf>
    <xf numFmtId="1" fontId="17" fillId="0" borderId="0" xfId="0" applyNumberFormat="1" applyFont="1" applyFill="1" applyAlignment="1" applyProtection="1">
      <alignment horizontal="left" vertical="center"/>
    </xf>
    <xf numFmtId="0" fontId="17" fillId="0" borderId="0" xfId="0" applyFont="1" applyFill="1" applyBorder="1" applyAlignment="1" applyProtection="1">
      <alignment horizontal="left" vertical="center"/>
    </xf>
    <xf numFmtId="166" fontId="17" fillId="0" borderId="0" xfId="0" applyNumberFormat="1" applyFont="1" applyFill="1" applyAlignment="1" applyProtection="1">
      <alignment horizontal="left" vertical="center"/>
    </xf>
    <xf numFmtId="166" fontId="17" fillId="0" borderId="0" xfId="5" applyNumberFormat="1" applyFont="1" applyFill="1" applyBorder="1" applyAlignment="1" applyProtection="1">
      <alignment horizontal="right" vertical="center"/>
    </xf>
    <xf numFmtId="0" fontId="24" fillId="4" borderId="0" xfId="0" applyFont="1" applyFill="1" applyAlignment="1">
      <alignment vertical="top"/>
    </xf>
    <xf numFmtId="0" fontId="15" fillId="4" borderId="0" xfId="0" applyFont="1" applyFill="1" applyBorder="1" applyAlignment="1">
      <alignment vertical="top" wrapText="1"/>
    </xf>
    <xf numFmtId="0" fontId="15" fillId="4" borderId="0" xfId="0" applyFont="1" applyFill="1" applyBorder="1" applyAlignment="1">
      <alignment horizontal="right" vertical="top"/>
    </xf>
    <xf numFmtId="0" fontId="31" fillId="4" borderId="0" xfId="0" applyFont="1" applyFill="1" applyAlignment="1">
      <alignment horizontal="center"/>
    </xf>
    <xf numFmtId="0" fontId="21" fillId="4" borderId="0" xfId="0" applyFont="1" applyFill="1" applyBorder="1" applyAlignment="1">
      <alignment vertical="center"/>
    </xf>
    <xf numFmtId="0" fontId="21" fillId="0" borderId="0" xfId="0" applyFont="1" applyAlignment="1">
      <alignment horizontal="left" vertical="top"/>
    </xf>
    <xf numFmtId="0" fontId="31" fillId="4" borderId="0" xfId="0" applyFont="1" applyFill="1" applyBorder="1" applyAlignment="1"/>
    <xf numFmtId="0" fontId="24" fillId="4" borderId="0" xfId="0" applyFont="1" applyFill="1" applyBorder="1" applyAlignment="1">
      <alignment horizontal="center" vertical="top"/>
    </xf>
    <xf numFmtId="0" fontId="15" fillId="4" borderId="0" xfId="0" applyFont="1" applyFill="1" applyBorder="1" applyAlignment="1">
      <alignment horizontal="right"/>
    </xf>
    <xf numFmtId="0" fontId="7" fillId="0" borderId="0" xfId="0" quotePrefix="1" applyFont="1" applyBorder="1" applyAlignment="1" applyProtection="1">
      <alignment horizontal="right"/>
    </xf>
    <xf numFmtId="0" fontId="2" fillId="0" borderId="7" xfId="0" quotePrefix="1" applyFont="1" applyFill="1" applyBorder="1" applyAlignment="1" applyProtection="1">
      <alignment horizontal="center" vertical="center" wrapText="1"/>
    </xf>
    <xf numFmtId="0" fontId="2" fillId="0" borderId="15" xfId="0" quotePrefix="1" applyFont="1" applyFill="1" applyBorder="1" applyAlignment="1" applyProtection="1">
      <alignment horizontal="center" vertical="center" wrapText="1"/>
    </xf>
    <xf numFmtId="0" fontId="2" fillId="0" borderId="5" xfId="0" quotePrefix="1" applyFont="1" applyFill="1" applyBorder="1" applyAlignment="1" applyProtection="1">
      <alignment horizontal="center" vertical="center" wrapText="1"/>
    </xf>
    <xf numFmtId="0" fontId="2" fillId="0" borderId="6" xfId="0" quotePrefix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/>
    <xf numFmtId="0" fontId="4" fillId="0" borderId="0" xfId="0" applyFont="1" applyFill="1" applyBorder="1" applyAlignment="1" applyProtection="1"/>
    <xf numFmtId="0" fontId="4" fillId="0" borderId="3" xfId="0" applyFont="1" applyFill="1" applyBorder="1" applyAlignment="1" applyProtection="1"/>
    <xf numFmtId="0" fontId="7" fillId="0" borderId="0" xfId="0" quotePrefix="1" applyFont="1" applyFill="1" applyBorder="1" applyAlignment="1" applyProtection="1">
      <alignment horizontal="right"/>
    </xf>
    <xf numFmtId="0" fontId="3" fillId="0" borderId="13" xfId="0" applyFont="1" applyFill="1" applyBorder="1" applyAlignment="1" applyProtection="1"/>
    <xf numFmtId="0" fontId="3" fillId="0" borderId="2" xfId="0" applyFont="1" applyFill="1" applyBorder="1" applyAlignment="1" applyProtection="1"/>
    <xf numFmtId="0" fontId="3" fillId="0" borderId="14" xfId="0" applyFont="1" applyFill="1" applyBorder="1" applyAlignment="1" applyProtection="1"/>
    <xf numFmtId="0" fontId="6" fillId="0" borderId="11" xfId="0" applyFont="1" applyBorder="1" applyAlignment="1" applyProtection="1"/>
    <xf numFmtId="0" fontId="6" fillId="0" borderId="12" xfId="0" applyFont="1" applyBorder="1" applyAlignment="1" applyProtection="1"/>
    <xf numFmtId="0" fontId="1" fillId="0" borderId="0" xfId="0" quotePrefix="1" applyFont="1" applyBorder="1" applyAlignment="1" applyProtection="1">
      <alignment horizontal="right"/>
    </xf>
    <xf numFmtId="0" fontId="7" fillId="0" borderId="0" xfId="0" quotePrefix="1" applyFont="1" applyBorder="1" applyAlignment="1" applyProtection="1">
      <alignment horizontal="left"/>
    </xf>
    <xf numFmtId="0" fontId="1" fillId="0" borderId="16" xfId="0" quotePrefix="1" applyFont="1" applyFill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9" xfId="0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1" fillId="2" borderId="10" xfId="0" quotePrefix="1" applyFont="1" applyFill="1" applyBorder="1" applyAlignment="1" applyProtection="1">
      <alignment vertical="center"/>
    </xf>
    <xf numFmtId="0" fontId="1" fillId="2" borderId="11" xfId="0" applyFont="1" applyFill="1" applyBorder="1" applyAlignment="1" applyProtection="1">
      <alignment vertical="center"/>
    </xf>
    <xf numFmtId="0" fontId="1" fillId="2" borderId="12" xfId="0" applyFont="1" applyFill="1" applyBorder="1" applyAlignment="1" applyProtection="1">
      <alignment vertical="center"/>
    </xf>
    <xf numFmtId="0" fontId="7" fillId="0" borderId="0" xfId="0" quotePrefix="1" applyFont="1" applyBorder="1" applyAlignment="1" applyProtection="1"/>
    <xf numFmtId="0" fontId="5" fillId="0" borderId="7" xfId="0" quotePrefix="1" applyFont="1" applyBorder="1" applyAlignment="1" applyProtection="1"/>
    <xf numFmtId="0" fontId="5" fillId="0" borderId="15" xfId="0" quotePrefix="1" applyFont="1" applyBorder="1" applyAlignment="1" applyProtection="1"/>
    <xf numFmtId="0" fontId="7" fillId="0" borderId="0" xfId="0" applyFont="1" applyFill="1" applyBorder="1" applyAlignment="1" applyProtection="1"/>
    <xf numFmtId="0" fontId="1" fillId="0" borderId="7" xfId="0" applyFont="1" applyFill="1" applyBorder="1" applyAlignment="1" applyProtection="1"/>
    <xf numFmtId="0" fontId="1" fillId="0" borderId="7" xfId="0" applyFont="1" applyFill="1" applyBorder="1" applyAlignment="1" applyProtection="1">
      <alignment horizontal="left"/>
    </xf>
    <xf numFmtId="0" fontId="1" fillId="0" borderId="5" xfId="0" applyFont="1" applyFill="1" applyBorder="1" applyAlignment="1" applyProtection="1">
      <alignment vertical="top"/>
    </xf>
    <xf numFmtId="0" fontId="3" fillId="0" borderId="0" xfId="0" quotePrefix="1" applyFont="1" applyBorder="1" applyAlignment="1" applyProtection="1"/>
    <xf numFmtId="0" fontId="3" fillId="0" borderId="7" xfId="0" quotePrefix="1" applyFont="1" applyBorder="1" applyAlignment="1" applyProtection="1"/>
    <xf numFmtId="0" fontId="1" fillId="3" borderId="10" xfId="0" quotePrefix="1" applyFont="1" applyFill="1" applyBorder="1" applyAlignment="1" applyProtection="1">
      <alignment vertical="center"/>
    </xf>
    <xf numFmtId="0" fontId="1" fillId="0" borderId="0" xfId="0" quotePrefix="1" applyFont="1" applyBorder="1" applyAlignment="1" applyProtection="1"/>
    <xf numFmtId="0" fontId="1" fillId="3" borderId="11" xfId="0" quotePrefix="1" applyFont="1" applyFill="1" applyBorder="1" applyAlignment="1" applyProtection="1">
      <alignment vertical="center"/>
    </xf>
    <xf numFmtId="0" fontId="1" fillId="3" borderId="12" xfId="0" quotePrefix="1" applyFont="1" applyFill="1" applyBorder="1" applyAlignment="1" applyProtection="1">
      <alignment vertical="center"/>
    </xf>
    <xf numFmtId="0" fontId="3" fillId="0" borderId="0" xfId="0" quotePrefix="1" applyFont="1" applyFill="1" applyBorder="1" applyAlignment="1" applyProtection="1"/>
    <xf numFmtId="164" fontId="7" fillId="0" borderId="7" xfId="0" quotePrefix="1" applyNumberFormat="1" applyFont="1" applyBorder="1" applyAlignment="1" applyProtection="1"/>
    <xf numFmtId="164" fontId="7" fillId="0" borderId="0" xfId="0" quotePrefix="1" applyNumberFormat="1" applyFont="1" applyFill="1" applyBorder="1" applyAlignment="1" applyProtection="1"/>
    <xf numFmtId="0" fontId="3" fillId="0" borderId="5" xfId="0" applyFont="1" applyFill="1" applyBorder="1" applyAlignment="1" applyProtection="1">
      <alignment vertical="top"/>
    </xf>
    <xf numFmtId="0" fontId="1" fillId="2" borderId="11" xfId="0" quotePrefix="1" applyFont="1" applyFill="1" applyBorder="1" applyAlignment="1" applyProtection="1">
      <alignment vertical="center"/>
    </xf>
    <xf numFmtId="0" fontId="3" fillId="0" borderId="5" xfId="0" applyFont="1" applyFill="1" applyBorder="1" applyAlignment="1" applyProtection="1">
      <alignment horizontal="center" vertical="top"/>
    </xf>
    <xf numFmtId="0" fontId="32" fillId="0" borderId="7" xfId="0" applyFont="1" applyFill="1" applyBorder="1" applyAlignment="1" applyProtection="1">
      <alignment horizontal="center" vertical="center"/>
    </xf>
    <xf numFmtId="166" fontId="3" fillId="2" borderId="4" xfId="2" quotePrefix="1" applyNumberFormat="1" applyFont="1" applyFill="1" applyBorder="1" applyAlignment="1" applyProtection="1">
      <alignment horizontal="center"/>
    </xf>
    <xf numFmtId="166" fontId="3" fillId="2" borderId="0" xfId="2" quotePrefix="1" applyNumberFormat="1" applyFont="1" applyFill="1" applyBorder="1" applyAlignment="1" applyProtection="1">
      <alignment horizontal="center"/>
    </xf>
    <xf numFmtId="166" fontId="3" fillId="2" borderId="0" xfId="0" quotePrefix="1" applyNumberFormat="1" applyFont="1" applyFill="1" applyBorder="1" applyAlignment="1" applyProtection="1">
      <alignment horizontal="center"/>
    </xf>
    <xf numFmtId="166" fontId="3" fillId="2" borderId="4" xfId="0" quotePrefix="1" applyNumberFormat="1" applyFont="1" applyFill="1" applyBorder="1" applyAlignment="1" applyProtection="1">
      <alignment horizontal="center"/>
    </xf>
    <xf numFmtId="166" fontId="3" fillId="2" borderId="8" xfId="0" quotePrefix="1" applyNumberFormat="1" applyFont="1" applyFill="1" applyBorder="1" applyAlignment="1" applyProtection="1">
      <alignment horizontal="center"/>
    </xf>
    <xf numFmtId="166" fontId="3" fillId="2" borderId="2" xfId="0" quotePrefix="1" applyNumberFormat="1" applyFont="1" applyFill="1" applyBorder="1" applyAlignment="1" applyProtection="1">
      <alignment horizontal="center"/>
    </xf>
    <xf numFmtId="166" fontId="17" fillId="10" borderId="88" xfId="0" applyNumberFormat="1" applyFont="1" applyFill="1" applyBorder="1" applyAlignment="1" applyProtection="1">
      <alignment horizontal="right" vertical="center"/>
      <protection locked="0"/>
    </xf>
    <xf numFmtId="166" fontId="17" fillId="10" borderId="39" xfId="0" applyNumberFormat="1" applyFont="1" applyFill="1" applyBorder="1" applyAlignment="1" applyProtection="1">
      <alignment horizontal="right" vertical="center"/>
      <protection locked="0"/>
    </xf>
    <xf numFmtId="166" fontId="17" fillId="10" borderId="89" xfId="0" applyNumberFormat="1" applyFont="1" applyFill="1" applyBorder="1" applyAlignment="1" applyProtection="1">
      <alignment horizontal="right" vertical="center"/>
      <protection locked="0"/>
    </xf>
    <xf numFmtId="166" fontId="17" fillId="10" borderId="78" xfId="0" applyNumberFormat="1" applyFont="1" applyFill="1" applyBorder="1" applyAlignment="1" applyProtection="1">
      <alignment horizontal="right" vertical="center"/>
      <protection locked="0"/>
    </xf>
    <xf numFmtId="166" fontId="17" fillId="10" borderId="52" xfId="0" applyNumberFormat="1" applyFont="1" applyFill="1" applyBorder="1" applyAlignment="1" applyProtection="1">
      <alignment horizontal="right" vertical="center"/>
      <protection locked="0"/>
    </xf>
    <xf numFmtId="166" fontId="17" fillId="10" borderId="51" xfId="0" applyNumberFormat="1" applyFont="1" applyFill="1" applyBorder="1" applyAlignment="1" applyProtection="1">
      <alignment horizontal="right" vertical="center"/>
      <protection locked="0"/>
    </xf>
    <xf numFmtId="0" fontId="17" fillId="7" borderId="26" xfId="0" applyFont="1" applyFill="1" applyBorder="1" applyAlignment="1">
      <alignment horizontal="left" vertical="center"/>
    </xf>
    <xf numFmtId="49" fontId="17" fillId="9" borderId="36" xfId="0" applyNumberFormat="1" applyFont="1" applyFill="1" applyBorder="1" applyAlignment="1">
      <alignment horizontal="left" vertical="center" wrapText="1"/>
    </xf>
    <xf numFmtId="0" fontId="17" fillId="7" borderId="28" xfId="0" applyFont="1" applyFill="1" applyBorder="1" applyAlignment="1">
      <alignment horizontal="left" vertical="center" wrapText="1"/>
    </xf>
    <xf numFmtId="0" fontId="17" fillId="7" borderId="38" xfId="0" applyFont="1" applyFill="1" applyBorder="1" applyAlignment="1">
      <alignment horizontal="left" vertical="center" wrapText="1"/>
    </xf>
    <xf numFmtId="49" fontId="17" fillId="11" borderId="46" xfId="4" quotePrefix="1" applyNumberFormat="1" applyFont="1" applyFill="1" applyBorder="1" applyAlignment="1" applyProtection="1">
      <alignment horizontal="center" vertical="center" wrapText="1"/>
      <protection locked="0"/>
    </xf>
    <xf numFmtId="49" fontId="17" fillId="11" borderId="90" xfId="4" quotePrefix="1" applyNumberFormat="1" applyFont="1" applyFill="1" applyBorder="1" applyAlignment="1" applyProtection="1">
      <alignment horizontal="center" vertical="center" wrapText="1"/>
      <protection locked="0"/>
    </xf>
    <xf numFmtId="49" fontId="17" fillId="11" borderId="91" xfId="4" quotePrefix="1" applyNumberFormat="1" applyFont="1" applyFill="1" applyBorder="1" applyAlignment="1" applyProtection="1">
      <alignment horizontal="center" vertical="center" wrapText="1"/>
      <protection locked="0"/>
    </xf>
    <xf numFmtId="49" fontId="17" fillId="11" borderId="82" xfId="4" quotePrefix="1" applyNumberFormat="1" applyFont="1" applyFill="1" applyBorder="1" applyAlignment="1" applyProtection="1">
      <alignment horizontal="center" vertical="center" wrapText="1"/>
      <protection locked="0"/>
    </xf>
    <xf numFmtId="49" fontId="17" fillId="11" borderId="73" xfId="4" quotePrefix="1" applyNumberFormat="1" applyFont="1" applyFill="1" applyBorder="1" applyAlignment="1" applyProtection="1">
      <alignment horizontal="center" vertical="center" wrapText="1"/>
      <protection locked="0"/>
    </xf>
    <xf numFmtId="49" fontId="17" fillId="11" borderId="92" xfId="4" quotePrefix="1" applyNumberFormat="1" applyFont="1" applyFill="1" applyBorder="1" applyAlignment="1" applyProtection="1">
      <alignment horizontal="center" vertical="center" wrapText="1"/>
      <protection locked="0"/>
    </xf>
    <xf numFmtId="0" fontId="15" fillId="4" borderId="0" xfId="0" applyFont="1" applyFill="1" applyAlignment="1" applyProtection="1">
      <alignment horizontal="left" vertical="center"/>
    </xf>
    <xf numFmtId="0" fontId="17" fillId="0" borderId="0" xfId="0" applyFont="1" applyBorder="1" applyAlignment="1" applyProtection="1">
      <alignment horizontal="left" vertical="center"/>
    </xf>
    <xf numFmtId="164" fontId="17" fillId="0" borderId="0" xfId="0" applyNumberFormat="1" applyFont="1" applyBorder="1" applyAlignment="1" applyProtection="1">
      <alignment horizontal="left" vertical="center" wrapText="1"/>
    </xf>
    <xf numFmtId="166" fontId="27" fillId="4" borderId="0" xfId="0" applyNumberFormat="1" applyFont="1" applyFill="1" applyAlignment="1" applyProtection="1">
      <alignment horizontal="left" vertical="center"/>
    </xf>
    <xf numFmtId="166" fontId="16" fillId="0" borderId="0" xfId="0" applyNumberFormat="1" applyFont="1" applyFill="1" applyAlignment="1" applyProtection="1">
      <alignment horizontal="left" vertical="center"/>
    </xf>
    <xf numFmtId="0" fontId="15" fillId="0" borderId="0" xfId="0" applyFont="1" applyAlignment="1" applyProtection="1">
      <alignment horizontal="left" vertical="center"/>
    </xf>
    <xf numFmtId="0" fontId="16" fillId="4" borderId="0" xfId="0" applyFont="1" applyFill="1" applyAlignment="1" applyProtection="1">
      <alignment horizontal="left" vertical="center"/>
    </xf>
    <xf numFmtId="0" fontId="16" fillId="4" borderId="0" xfId="0" applyFont="1" applyFill="1" applyBorder="1" applyAlignment="1" applyProtection="1">
      <alignment horizontal="left" vertical="center"/>
    </xf>
    <xf numFmtId="0" fontId="16" fillId="4" borderId="0" xfId="0" applyFont="1" applyFill="1" applyBorder="1" applyAlignment="1" applyProtection="1">
      <alignment horizontal="left" vertical="center" wrapText="1"/>
    </xf>
    <xf numFmtId="166" fontId="16" fillId="4" borderId="0" xfId="0" applyNumberFormat="1" applyFont="1" applyFill="1" applyAlignment="1" applyProtection="1">
      <alignment horizontal="left" vertical="center"/>
    </xf>
    <xf numFmtId="166" fontId="17" fillId="4" borderId="0" xfId="0" applyNumberFormat="1" applyFont="1" applyFill="1" applyAlignment="1" applyProtection="1">
      <alignment horizontal="left" vertical="center"/>
    </xf>
    <xf numFmtId="166" fontId="17" fillId="0" borderId="0" xfId="0" applyNumberFormat="1" applyFont="1" applyFill="1" applyAlignment="1" applyProtection="1">
      <alignment horizontal="right" vertical="center"/>
    </xf>
    <xf numFmtId="0" fontId="17" fillId="0" borderId="0" xfId="0" applyFont="1" applyAlignment="1" applyProtection="1">
      <alignment vertical="center"/>
    </xf>
  </cellXfs>
  <cellStyles count="6">
    <cellStyle name="Check Cell" xfId="5" builtinId="23"/>
    <cellStyle name="Comma" xfId="1" builtinId="3"/>
    <cellStyle name="Currency" xfId="2" builtinId="4"/>
    <cellStyle name="Currency [0]" xfId="3" builtinId="7"/>
    <cellStyle name="Normal" xfId="0" builtinId="0"/>
    <cellStyle name="Normal 2" xfId="4"/>
  </cellStyles>
  <dxfs count="18">
    <dxf>
      <font>
        <color theme="0" tint="-0.14996795556505021"/>
      </font>
    </dxf>
    <dxf>
      <font>
        <color theme="0" tint="-0.14996795556505021"/>
      </font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center" vertical="top" textRotation="0" wrapText="1" indent="0" justifyLastLine="0" shrinkToFit="0" readingOrder="0"/>
      <protection locked="1" hidden="0"/>
    </dxf>
  </dxfs>
  <tableStyles count="1" defaultTableStyle="TableStyleMedium2" defaultPivotStyle="PivotStyleLight16">
    <tableStyle name="Invisible" pivot="0" table="0" count="0"/>
  </tableStyles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76200</xdr:rowOff>
    </xdr:from>
    <xdr:to>
      <xdr:col>2</xdr:col>
      <xdr:colOff>103187</xdr:colOff>
      <xdr:row>1</xdr:row>
      <xdr:rowOff>281420</xdr:rowOff>
    </xdr:to>
    <xdr:pic>
      <xdr:nvPicPr>
        <xdr:cNvPr id="3" name="Picture 2" descr="United States Department of Labor, Veterans' Employment and Training Service log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200"/>
          <a:ext cx="1168400" cy="53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ebekah Haydin" refreshedDate="44348.34448634259" createdVersion="6" refreshedVersion="6" minRefreshableVersion="3" recordCount="14">
  <cacheSource type="worksheet">
    <worksheetSource ref="A1:CA20" sheet="Data_B"/>
  </cacheSource>
  <cacheFields count="79">
    <cacheField name="State" numFmtId="0">
      <sharedItems containsString="0" containsBlank="1" containsNumber="1" containsInteger="1" minValue="0" maxValue="0" count="2">
        <n v="0"/>
        <m/>
      </sharedItems>
    </cacheField>
    <cacheField name="FY_Q" numFmtId="0">
      <sharedItems containsBlank="1" containsMixedTypes="1" containsNumber="1" containsInteger="1" minValue="43830" maxValue="45199" count="17">
        <s v=""/>
        <m/>
        <n v="44196" u="1"/>
        <n v="44926" u="1"/>
        <n v="43830" u="1"/>
        <n v="44469" u="1"/>
        <n v="43921" u="1"/>
        <n v="45199" u="1"/>
        <n v="44012" u="1"/>
        <n v="44651" u="1"/>
        <n v="44742" u="1"/>
        <n v="44561" u="1"/>
        <n v="44104" u="1"/>
        <n v="44834" u="1"/>
        <n v="44286" u="1"/>
        <n v="44377" u="1"/>
        <n v="45107" u="1"/>
      </sharedItems>
    </cacheField>
    <cacheField name="Grant Number" numFmtId="0">
      <sharedItems containsString="0" containsBlank="1" containsNumber="1" containsInteger="1" minValue="0" maxValue="0"/>
    </cacheField>
    <cacheField name="Date Prepared" numFmtId="14">
      <sharedItems containsNonDate="0" containsDate="1" containsString="0" containsBlank="1" minDate="1899-12-30T00:00:00" maxDate="1899-12-31T00:00:00"/>
    </cacheField>
    <cacheField name="Final Report" numFmtId="0">
      <sharedItems containsString="0" containsBlank="1" containsNumber="1" containsInteger="1" minValue="0" maxValue="0"/>
    </cacheField>
    <cacheField name="DVOP Total Funds" numFmtId="0">
      <sharedItems containsString="0" containsBlank="1" containsNumber="1" containsInteger="1" minValue="0" maxValue="0"/>
    </cacheField>
    <cacheField name="Consolidated Total Funds" numFmtId="0">
      <sharedItems containsString="0" containsBlank="1" containsNumber="1" containsInteger="1" minValue="0" maxValue="0"/>
    </cacheField>
    <cacheField name="LVER Total Funds" numFmtId="0">
      <sharedItems containsString="0" containsBlank="1" containsNumber="1" containsInteger="1" minValue="0" maxValue="0"/>
    </cacheField>
    <cacheField name="Incentive Award Total Funds" numFmtId="0">
      <sharedItems containsString="0" containsBlank="1" containsNumber="1" containsInteger="1" minValue="0" maxValue="0"/>
    </cacheField>
    <cacheField name="Total Approved Funds" numFmtId="0">
      <sharedItems containsString="0" containsBlank="1" containsNumber="1" containsInteger="1" minValue="0" maxValue="0"/>
    </cacheField>
    <cacheField name="DVOP BPP (Previous)" numFmtId="0">
      <sharedItems containsString="0" containsBlank="1" containsNumber="1" containsInteger="1" minValue="0" maxValue="0"/>
    </cacheField>
    <cacheField name="DVOP BPP (This Qtr)" numFmtId="0">
      <sharedItems containsString="0" containsBlank="1" containsNumber="1" containsInteger="1" minValue="0" maxValue="0"/>
    </cacheField>
    <cacheField name="DVOP BPP (YTD)" numFmtId="0">
      <sharedItems containsString="0" containsBlank="1" containsNumber="1" containsInteger="1" minValue="0" maxValue="0"/>
    </cacheField>
    <cacheField name="DVOP PS (Previous)" numFmtId="0">
      <sharedItems containsString="0" containsBlank="1" containsNumber="1" containsInteger="1" minValue="0" maxValue="0"/>
    </cacheField>
    <cacheField name="DVOP PS (This Qtr)" numFmtId="0">
      <sharedItems containsString="0" containsBlank="1" containsNumber="1" containsInteger="1" minValue="0" maxValue="0"/>
    </cacheField>
    <cacheField name="DVOP PS (YTD)" numFmtId="0">
      <sharedItems containsString="0" containsBlank="1" containsNumber="1" containsInteger="1" minValue="0" maxValue="0"/>
    </cacheField>
    <cacheField name="DVOP PB (Previous)" numFmtId="0">
      <sharedItems containsString="0" containsBlank="1" containsNumber="1" containsInteger="1" minValue="0" maxValue="0"/>
    </cacheField>
    <cacheField name="DVOP PB (This Qtr)" numFmtId="0">
      <sharedItems containsString="0" containsBlank="1" containsNumber="1" containsInteger="1" minValue="0" maxValue="0"/>
    </cacheField>
    <cacheField name="DVOP PB (YTD)" numFmtId="0">
      <sharedItems containsString="0" containsBlank="1" containsNumber="1" containsInteger="1" minValue="0" maxValue="0"/>
    </cacheField>
    <cacheField name="Total DVOP Outlays (Previous)" numFmtId="0">
      <sharedItems containsString="0" containsBlank="1" containsNumber="1" containsInteger="1" minValue="0" maxValue="0"/>
    </cacheField>
    <cacheField name="Total DVOP Outlays (This Qtr)" numFmtId="0">
      <sharedItems containsString="0" containsBlank="1" containsNumber="1" containsInteger="1" minValue="0" maxValue="0"/>
    </cacheField>
    <cacheField name="Total DVOP Outlays (YTD)" numFmtId="0">
      <sharedItems containsString="0" containsBlank="1" containsNumber="1" containsInteger="1" minValue="0" maxValue="0"/>
    </cacheField>
    <cacheField name="DVOP Unliquidated Obs (Previous)" numFmtId="0">
      <sharedItems containsString="0" containsBlank="1" containsNumber="1" containsInteger="1" minValue="0" maxValue="0"/>
    </cacheField>
    <cacheField name="DVOP Unliquidated Obs (This Qtr)" numFmtId="0">
      <sharedItems containsString="0" containsBlank="1" containsNumber="1" containsInteger="1" minValue="0" maxValue="0"/>
    </cacheField>
    <cacheField name="DVOP Unliquidated Obs (YTD)" numFmtId="0">
      <sharedItems containsString="0" containsBlank="1" containsNumber="1" containsInteger="1" minValue="0" maxValue="0"/>
    </cacheField>
    <cacheField name="Total DVOP Outlays &amp; Obs (Previous)" numFmtId="0">
      <sharedItems containsString="0" containsBlank="1" containsNumber="1" containsInteger="1" minValue="0" maxValue="0"/>
    </cacheField>
    <cacheField name="Total DVOP Outlays &amp; Obs (This Qtr)" numFmtId="0">
      <sharedItems containsString="0" containsBlank="1" containsNumber="1" containsInteger="1" minValue="0" maxValue="0"/>
    </cacheField>
    <cacheField name="Total DVOP Outlays &amp; Obs (YTD)" numFmtId="0">
      <sharedItems containsString="0" containsBlank="1" containsNumber="1" containsInteger="1" minValue="0" maxValue="0"/>
    </cacheField>
    <cacheField name="Cons BPP (Previous)" numFmtId="0">
      <sharedItems containsString="0" containsBlank="1" containsNumber="1" containsInteger="1" minValue="0" maxValue="0"/>
    </cacheField>
    <cacheField name="Cons BPP (This Qtr)" numFmtId="0">
      <sharedItems containsString="0" containsBlank="1" containsNumber="1" containsInteger="1" minValue="0" maxValue="0"/>
    </cacheField>
    <cacheField name="Cons BPP (YTD)" numFmtId="0">
      <sharedItems containsString="0" containsBlank="1" containsNumber="1" containsInteger="1" minValue="0" maxValue="0"/>
    </cacheField>
    <cacheField name="Cons PS (Previous)" numFmtId="0">
      <sharedItems containsString="0" containsBlank="1" containsNumber="1" containsInteger="1" minValue="0" maxValue="0"/>
    </cacheField>
    <cacheField name="Cons PS (This Qtr)" numFmtId="0">
      <sharedItems containsString="0" containsBlank="1" containsNumber="1" containsInteger="1" minValue="0" maxValue="0"/>
    </cacheField>
    <cacheField name="Cons PS (YTD)" numFmtId="0">
      <sharedItems containsString="0" containsBlank="1" containsNumber="1" containsInteger="1" minValue="0" maxValue="0"/>
    </cacheField>
    <cacheField name="Cons PB (Previous)" numFmtId="0">
      <sharedItems containsString="0" containsBlank="1" containsNumber="1" containsInteger="1" minValue="0" maxValue="0"/>
    </cacheField>
    <cacheField name="Cons PB (This Qtr)" numFmtId="0">
      <sharedItems containsString="0" containsBlank="1" containsNumber="1" containsInteger="1" minValue="0" maxValue="0"/>
    </cacheField>
    <cacheField name="Cons PB (YTD)" numFmtId="0">
      <sharedItems containsString="0" containsBlank="1" containsNumber="1" containsInteger="1" minValue="0" maxValue="0"/>
    </cacheField>
    <cacheField name="Total Cons Outlays (Previous)" numFmtId="0">
      <sharedItems containsString="0" containsBlank="1" containsNumber="1" containsInteger="1" minValue="0" maxValue="0"/>
    </cacheField>
    <cacheField name="Total Cons Outlays (This Qtr)" numFmtId="0">
      <sharedItems containsString="0" containsBlank="1" containsNumber="1" containsInteger="1" minValue="0" maxValue="0"/>
    </cacheField>
    <cacheField name="Total Cons Outlays (YTD)" numFmtId="0">
      <sharedItems containsString="0" containsBlank="1" containsNumber="1" containsInteger="1" minValue="0" maxValue="0"/>
    </cacheField>
    <cacheField name="Cons Unliquidated Obs (Previous)" numFmtId="0">
      <sharedItems containsString="0" containsBlank="1" containsNumber="1" containsInteger="1" minValue="0" maxValue="0"/>
    </cacheField>
    <cacheField name="Cons Unliquidated Obs (This Qtr)" numFmtId="0">
      <sharedItems containsString="0" containsBlank="1" containsNumber="1" containsInteger="1" minValue="0" maxValue="0"/>
    </cacheField>
    <cacheField name="Cons Unliquidated Obs (YTD)" numFmtId="0">
      <sharedItems containsString="0" containsBlank="1" containsNumber="1" containsInteger="1" minValue="0" maxValue="0"/>
    </cacheField>
    <cacheField name="Total Cons Outlays &amp; Obs (Previous)" numFmtId="0">
      <sharedItems containsString="0" containsBlank="1" containsNumber="1" containsInteger="1" minValue="0" maxValue="0"/>
    </cacheField>
    <cacheField name="Total Cons Outlays &amp; Obs (This Qtr)" numFmtId="0">
      <sharedItems containsString="0" containsBlank="1" containsNumber="1" containsInteger="1" minValue="0" maxValue="0"/>
    </cacheField>
    <cacheField name="Total Cons Outlays &amp; Obs (YTD)" numFmtId="0">
      <sharedItems containsString="0" containsBlank="1" containsNumber="1" containsInteger="1" minValue="0" maxValue="0"/>
    </cacheField>
    <cacheField name="LVER BPP (Previous)" numFmtId="0">
      <sharedItems containsString="0" containsBlank="1" containsNumber="1" containsInteger="1" minValue="0" maxValue="0"/>
    </cacheField>
    <cacheField name="LVER BPP (This Qtr)" numFmtId="0">
      <sharedItems containsString="0" containsBlank="1" containsNumber="1" containsInteger="1" minValue="0" maxValue="0"/>
    </cacheField>
    <cacheField name="LVER BPP (YTD)" numFmtId="0">
      <sharedItems containsString="0" containsBlank="1" containsNumber="1" containsInteger="1" minValue="0" maxValue="0"/>
    </cacheField>
    <cacheField name="LVER PS (Previous)" numFmtId="0">
      <sharedItems containsString="0" containsBlank="1" containsNumber="1" containsInteger="1" minValue="0" maxValue="0"/>
    </cacheField>
    <cacheField name="LVER PS (This Qtr)" numFmtId="0">
      <sharedItems containsString="0" containsBlank="1" containsNumber="1" containsInteger="1" minValue="0" maxValue="0"/>
    </cacheField>
    <cacheField name="LVER PS (YTD)" numFmtId="0">
      <sharedItems containsString="0" containsBlank="1" containsNumber="1" containsInteger="1" minValue="0" maxValue="0"/>
    </cacheField>
    <cacheField name="LVER PB (Previous)" numFmtId="0">
      <sharedItems containsString="0" containsBlank="1" containsNumber="1" containsInteger="1" minValue="0" maxValue="0"/>
    </cacheField>
    <cacheField name="LVER PB (This Qtr)" numFmtId="0">
      <sharedItems containsString="0" containsBlank="1" containsNumber="1" containsInteger="1" minValue="0" maxValue="0"/>
    </cacheField>
    <cacheField name="LVER PB (YTD)" numFmtId="0">
      <sharedItems containsString="0" containsBlank="1" containsNumber="1" containsInteger="1" minValue="0" maxValue="0"/>
    </cacheField>
    <cacheField name="Total LVER Outlays (Previous)" numFmtId="0">
      <sharedItems containsString="0" containsBlank="1" containsNumber="1" containsInteger="1" minValue="0" maxValue="0"/>
    </cacheField>
    <cacheField name="Total LVER Outlays (This Qtr)" numFmtId="0">
      <sharedItems containsString="0" containsBlank="1" containsNumber="1" containsInteger="1" minValue="0" maxValue="0"/>
    </cacheField>
    <cacheField name="Total LVER Outlays (YTD)" numFmtId="0">
      <sharedItems containsString="0" containsBlank="1" containsNumber="1" containsInteger="1" minValue="0" maxValue="0"/>
    </cacheField>
    <cacheField name="LVER Unliquidated Obs (Previous)" numFmtId="0">
      <sharedItems containsString="0" containsBlank="1" containsNumber="1" containsInteger="1" minValue="0" maxValue="0"/>
    </cacheField>
    <cacheField name="LVER Unliquidated Obs (This Qtr)" numFmtId="0">
      <sharedItems containsString="0" containsBlank="1" containsNumber="1" containsInteger="1" minValue="0" maxValue="0"/>
    </cacheField>
    <cacheField name="LVER Unliquidated Obs (YTD)" numFmtId="0">
      <sharedItems containsString="0" containsBlank="1" containsNumber="1" containsInteger="1" minValue="0" maxValue="0"/>
    </cacheField>
    <cacheField name="Total LVER Outlays &amp; Obs (Previous)" numFmtId="0">
      <sharedItems containsString="0" containsBlank="1" containsNumber="1" containsInteger="1" minValue="0" maxValue="0"/>
    </cacheField>
    <cacheField name="Total LVER Outlays &amp; Obs (This Qtr)" numFmtId="0">
      <sharedItems containsString="0" containsBlank="1" containsNumber="1" containsInteger="1" minValue="0" maxValue="0"/>
    </cacheField>
    <cacheField name="Total LVER Outlays &amp; Obs (YTD)" numFmtId="0">
      <sharedItems containsString="0" containsBlank="1" containsNumber="1" containsInteger="1" minValue="0" maxValue="0"/>
    </cacheField>
    <cacheField name="Total Incentive Outlays (Previous)" numFmtId="0">
      <sharedItems containsString="0" containsBlank="1" containsNumber="1" containsInteger="1" minValue="0" maxValue="0"/>
    </cacheField>
    <cacheField name="Total Incentive Outlays (This Qtr)" numFmtId="0">
      <sharedItems containsString="0" containsBlank="1" containsNumber="1" containsInteger="1" minValue="0" maxValue="0"/>
    </cacheField>
    <cacheField name="Total Incentive Outlays (YTD)" numFmtId="0">
      <sharedItems containsString="0" containsBlank="1" containsNumber="1" containsInteger="1" minValue="0" maxValue="0"/>
    </cacheField>
    <cacheField name="Incentive Unliquidated Obs (Previous)" numFmtId="0">
      <sharedItems containsString="0" containsBlank="1" containsNumber="1" containsInteger="1" minValue="0" maxValue="0"/>
    </cacheField>
    <cacheField name="Incentive Unliquidated Obs (This Qtr)" numFmtId="0">
      <sharedItems containsString="0" containsBlank="1" containsNumber="1" containsInteger="1" minValue="0" maxValue="0"/>
    </cacheField>
    <cacheField name="Incentive Unliquidated Obs (YTD)" numFmtId="0">
      <sharedItems containsString="0" containsBlank="1" containsNumber="1" containsInteger="1" minValue="0" maxValue="0"/>
    </cacheField>
    <cacheField name="Total Incentive Outlays &amp; Obs (Previous)" numFmtId="0">
      <sharedItems containsString="0" containsBlank="1" containsNumber="1" containsInteger="1" minValue="0" maxValue="0"/>
    </cacheField>
    <cacheField name="Total Incentive Outlays &amp; Obs (This Qtr)" numFmtId="0">
      <sharedItems containsString="0" containsBlank="1" containsNumber="1" containsInteger="1" minValue="0" maxValue="0"/>
    </cacheField>
    <cacheField name="Total Incentive Outlays &amp; Obs (YTD)" numFmtId="0">
      <sharedItems containsString="0" containsBlank="1" containsNumber="1" containsInteger="1" minValue="0" maxValue="0"/>
    </cacheField>
    <cacheField name="Total DVOP Balance Remaining" numFmtId="0">
      <sharedItems containsString="0" containsBlank="1" containsNumber="1" containsInteger="1" minValue="0" maxValue="0"/>
    </cacheField>
    <cacheField name="Total Cons Balance Remaining" numFmtId="0">
      <sharedItems containsString="0" containsBlank="1" containsNumber="1" containsInteger="1" minValue="0" maxValue="0"/>
    </cacheField>
    <cacheField name="Total LVER Balance Remaining" numFmtId="0">
      <sharedItems containsString="0" containsBlank="1" containsNumber="1" containsInteger="1" minValue="0" maxValue="0"/>
    </cacheField>
    <cacheField name="Total Incentive Balance Remaining" numFmtId="0">
      <sharedItems containsString="0" containsBlank="1" containsNumber="1" containsInteger="1" minValue="0" maxValue="0"/>
    </cacheField>
    <cacheField name="Total Balance Remaining" numFmtId="0">
      <sharedItems containsString="0" containsBlank="1" containsNumber="1" containsInteger="1" minValue="0" maxValue="0"/>
    </cacheField>
    <cacheField name="Code" numFmtId="0">
      <sharedItems containsBlank="1"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"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VETS-402 B"/>
  </r>
  <r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5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X6" firstHeaderRow="0" firstDataRow="1" firstDataCol="1"/>
  <pivotFields count="79">
    <pivotField axis="axisRow" showAll="0" defaultSubtotal="0">
      <items count="2">
        <item x="1"/>
        <item x="0"/>
      </items>
    </pivotField>
    <pivotField axis="axisRow" showAll="0">
      <items count="18">
        <item x="1"/>
        <item m="1" x="4"/>
        <item m="1" x="6"/>
        <item m="1" x="8"/>
        <item m="1" x="12"/>
        <item m="1" x="2"/>
        <item m="1" x="14"/>
        <item m="1" x="15"/>
        <item m="1" x="5"/>
        <item m="1" x="11"/>
        <item m="1" x="9"/>
        <item m="1" x="10"/>
        <item m="1" x="13"/>
        <item m="1" x="3"/>
        <item m="1" x="16"/>
        <item m="1" x="7"/>
        <item x="0"/>
        <item t="default"/>
      </items>
    </pivotField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0"/>
    <field x="1"/>
  </rowFields>
  <rowItems count="5">
    <i>
      <x/>
    </i>
    <i r="1">
      <x/>
    </i>
    <i>
      <x v="1"/>
    </i>
    <i r="1">
      <x v="16"/>
    </i>
    <i t="grand">
      <x/>
    </i>
  </rowItems>
  <colFields count="1">
    <field x="-2"/>
  </colFields>
  <colItems count="7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  <i i="48">
      <x v="48"/>
    </i>
    <i i="49">
      <x v="49"/>
    </i>
    <i i="50">
      <x v="50"/>
    </i>
    <i i="51">
      <x v="51"/>
    </i>
    <i i="52">
      <x v="52"/>
    </i>
    <i i="53">
      <x v="53"/>
    </i>
    <i i="54">
      <x v="54"/>
    </i>
    <i i="55">
      <x v="55"/>
    </i>
    <i i="56">
      <x v="56"/>
    </i>
    <i i="57">
      <x v="57"/>
    </i>
    <i i="58">
      <x v="58"/>
    </i>
    <i i="59">
      <x v="59"/>
    </i>
    <i i="60">
      <x v="60"/>
    </i>
    <i i="61">
      <x v="61"/>
    </i>
    <i i="62">
      <x v="62"/>
    </i>
    <i i="63">
      <x v="63"/>
    </i>
    <i i="64">
      <x v="64"/>
    </i>
    <i i="65">
      <x v="65"/>
    </i>
    <i i="66">
      <x v="66"/>
    </i>
    <i i="67">
      <x v="67"/>
    </i>
    <i i="68">
      <x v="68"/>
    </i>
    <i i="69">
      <x v="69"/>
    </i>
    <i i="70">
      <x v="70"/>
    </i>
    <i i="71">
      <x v="71"/>
    </i>
    <i i="72">
      <x v="72"/>
    </i>
    <i i="73">
      <x v="73"/>
    </i>
    <i i="74">
      <x v="74"/>
    </i>
  </colItems>
  <dataFields count="75">
    <dataField name="Max of Grant Number" fld="2" subtotal="max" baseField="0" baseItem="2"/>
    <dataField name="Max of Date Prepared" fld="3" subtotal="max" baseField="2" baseItem="0" numFmtId="14"/>
    <dataField name="Sum of DVOP Total Funds" fld="5" baseField="0" baseItem="0"/>
    <dataField name="Sum of Consolidated Total Funds" fld="6" baseField="0" baseItem="0"/>
    <dataField name="Sum of LVER Total Funds" fld="7" baseField="0" baseItem="0"/>
    <dataField name="Sum of Incentive Award Total Funds" fld="8" baseField="0" baseItem="0"/>
    <dataField name="Sum of Total Approved Funds" fld="9" baseField="0" baseItem="0"/>
    <dataField name="Sum of DVOP BPP (Previous)" fld="10" baseField="0" baseItem="0"/>
    <dataField name="Sum of DVOP BPP (This Qtr)" fld="11" baseField="0" baseItem="0"/>
    <dataField name="Sum of DVOP BPP (YTD)" fld="12" baseField="0" baseItem="0"/>
    <dataField name="Sum of DVOP PS (Previous)" fld="13" baseField="0" baseItem="0"/>
    <dataField name="Sum of DVOP PS (This Qtr)" fld="14" baseField="0" baseItem="0"/>
    <dataField name="Sum of DVOP PS (YTD)" fld="15" baseField="0" baseItem="0"/>
    <dataField name="Sum of DVOP PB (Previous)" fld="16" baseField="0" baseItem="0"/>
    <dataField name="Sum of DVOP PB (This Qtr)" fld="17" baseField="0" baseItem="0"/>
    <dataField name="Sum of DVOP PB (YTD)" fld="18" baseField="0" baseItem="0"/>
    <dataField name="Sum of Total DVOP Outlays (Previous)" fld="19" baseField="0" baseItem="0"/>
    <dataField name="Sum of Total DVOP Outlays (This Qtr)" fld="20" baseField="0" baseItem="0"/>
    <dataField name="Sum of Total DVOP Outlays (YTD)" fld="21" baseField="0" baseItem="0"/>
    <dataField name="Sum of DVOP Unliquidated Obs (Previous)" fld="22" baseField="0" baseItem="0"/>
    <dataField name="Sum of DVOP Unliquidated Obs (This Qtr)" fld="23" baseField="0" baseItem="0"/>
    <dataField name="Sum of DVOP Unliquidated Obs (YTD)" fld="24" baseField="0" baseItem="0"/>
    <dataField name="Sum of Total DVOP Outlays &amp; Obs (Previous)" fld="25" baseField="0" baseItem="0"/>
    <dataField name="Sum of Total DVOP Outlays &amp; Obs (This Qtr)" fld="26" baseField="0" baseItem="0"/>
    <dataField name="Sum of Total DVOP Outlays &amp; Obs (YTD)" fld="27" baseField="0" baseItem="0"/>
    <dataField name="Sum of Cons Unliquidated Obs (This Qtr)" fld="41" baseField="0" baseItem="0"/>
    <dataField name="Sum of Cons BPP (This Qtr)" fld="29" baseField="0" baseItem="0"/>
    <dataField name="Sum of Incentive Unliquidated Obs (This Qtr)" fld="68" baseField="0" baseItem="0"/>
    <dataField name="Sum of Total Incentive Outlays (This Qtr)" fld="65" baseField="0" baseItem="0"/>
    <dataField name="Sum of Cons BPP (Previous)" fld="28" baseField="0" baseItem="0"/>
    <dataField name="Sum of Cons BPP (YTD)" fld="30" baseField="0" baseItem="0"/>
    <dataField name="Sum of Cons PS (Previous)" fld="31" baseField="0" baseItem="0"/>
    <dataField name="Sum of Cons PS (This Qtr)" fld="32" baseField="0" baseItem="0"/>
    <dataField name="Sum of Cons PS (YTD)" fld="33" baseField="0" baseItem="0"/>
    <dataField name="Sum of LVER BPP (This Qtr)" fld="47" baseField="0" baseItem="0"/>
    <dataField name="Sum of Total LVER Outlays (This Qtr)" fld="56" baseField="0" baseItem="0"/>
    <dataField name="Sum of Cons PB (Previous)" fld="34" baseField="0" baseItem="0"/>
    <dataField name="Sum of Cons PB (This Qtr)" fld="35" baseField="0" baseItem="0"/>
    <dataField name="Sum of Total Incentive Outlays &amp; Obs (Previous)" fld="70" baseField="0" baseItem="0"/>
    <dataField name="Sum of Cons PB (YTD)" fld="36" baseField="0" baseItem="0"/>
    <dataField name="Sum of Total Cons Outlays (Previous)" fld="37" baseField="0" baseItem="0"/>
    <dataField name="Sum of Total Cons Outlays (This Qtr)" fld="38" baseField="0" baseItem="0"/>
    <dataField name="Sum of Total Cons Outlays (YTD)" fld="39" baseField="0" baseItem="0"/>
    <dataField name="Sum of Cons Unliquidated Obs (Previous)" fld="40" baseField="0" baseItem="0"/>
    <dataField name="Sum of Total Cons Outlays &amp; Obs (Previous)" fld="43" baseField="0" baseItem="0"/>
    <dataField name="Sum of Cons Unliquidated Obs (YTD)" fld="42" baseField="0" baseItem="0"/>
    <dataField name="Sum of Total Incentive Outlays &amp; Obs (This Qtr)" fld="71" baseField="0" baseItem="0"/>
    <dataField name="Sum of Total Cons Outlays &amp; Obs (This Qtr)" fld="44" baseField="0" baseItem="0"/>
    <dataField name="Sum of Total Cons Outlays &amp; Obs (YTD)" fld="45" baseField="0" baseItem="0"/>
    <dataField name="Sum of LVER BPP (Previous)" fld="46" baseField="0" baseItem="0"/>
    <dataField name="Sum of LVER BPP (YTD)" fld="48" baseField="0" baseItem="0"/>
    <dataField name="Sum of LVER PS (Previous)" fld="49" baseField="0" baseItem="0"/>
    <dataField name="Sum of LVER PS (This Qtr)" fld="50" baseField="0" baseItem="0"/>
    <dataField name="Sum of LVER PS (YTD)" fld="51" baseField="0" baseItem="0"/>
    <dataField name="Sum of LVER PB (Previous)" fld="52" baseField="0" baseItem="0"/>
    <dataField name="Sum of LVER PB (This Qtr)" fld="53" baseField="0" baseItem="0"/>
    <dataField name="Sum of LVER PB (YTD)" fld="54" baseField="0" baseItem="0"/>
    <dataField name="Sum of Total LVER Outlays (Previous)" fld="55" baseField="0" baseItem="0"/>
    <dataField name="Sum of Total LVER Outlays (YTD)" fld="57" baseField="0" baseItem="0"/>
    <dataField name="Sum of LVER Unliquidated Obs (Previous)" fld="58" baseField="0" baseItem="0"/>
    <dataField name="Sum of LVER Unliquidated Obs (This Qtr)" fld="59" baseField="0" baseItem="0"/>
    <dataField name="Sum of LVER Unliquidated Obs (YTD)" fld="60" baseField="0" baseItem="0"/>
    <dataField name="Sum of Total LVER Outlays &amp; Obs (Previous)" fld="61" baseField="0" baseItem="0"/>
    <dataField name="Sum of Total LVER Outlays &amp; Obs (This Qtr)" fld="62" baseField="0" baseItem="0"/>
    <dataField name="Sum of Total LVER Outlays &amp; Obs (YTD)" fld="63" baseField="0" baseItem="0"/>
    <dataField name="Sum of Total Incentive Outlays (Previous)" fld="64" baseField="0" baseItem="0"/>
    <dataField name="Sum of Total Incentive Outlays (YTD)" fld="66" baseField="0" baseItem="0"/>
    <dataField name="Sum of Incentive Unliquidated Obs (Previous)" fld="67" baseField="0" baseItem="0"/>
    <dataField name="Sum of Incentive Unliquidated Obs (YTD)" fld="69" baseField="0" baseItem="0"/>
    <dataField name="Sum of Total Incentive Outlays &amp; Obs (YTD)" fld="72" baseField="0" baseItem="0"/>
    <dataField name="Sum of Total DVOP Balance Remaining" fld="73" baseField="0" baseItem="0"/>
    <dataField name="Sum of Total Cons Balance Remaining" fld="74" baseField="0" baseItem="0"/>
    <dataField name="Sum of Total LVER Balance Remaining" fld="75" baseField="0" baseItem="0"/>
    <dataField name="Sum of Total Incentive Balance Remaining" fld="76" baseField="0" baseItem="0"/>
    <dataField name="Sum of Total Balance Remaining" fld="7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" displayName="Table1" ref="A1:N79" totalsRowShown="0" headerRowDxfId="17" dataDxfId="16">
  <autoFilter ref="A1:N79"/>
  <tableColumns count="14">
    <tableColumn id="1" name="Item No." dataDxfId="15">
      <calculatedColumnFormula>'402B Input'!B6</calculatedColumnFormula>
    </tableColumn>
    <tableColumn id="2" name="Item Name" dataDxfId="14">
      <calculatedColumnFormula>'402B Input'!C6</calculatedColumnFormula>
    </tableColumn>
    <tableColumn id="3" name="Year 1 Quarter 1" dataDxfId="13">
      <calculatedColumnFormula>'402B Input'!D6</calculatedColumnFormula>
    </tableColumn>
    <tableColumn id="4" name="Year 1 Quarter 2" dataDxfId="12">
      <calculatedColumnFormula>'402B Input'!E6</calculatedColumnFormula>
    </tableColumn>
    <tableColumn id="5" name="Year 1 Quarter 3" dataDxfId="11">
      <calculatedColumnFormula>'402B Input'!F6</calculatedColumnFormula>
    </tableColumn>
    <tableColumn id="6" name="Year 1 Quarter 4" dataDxfId="10">
      <calculatedColumnFormula>'402B Input'!G6</calculatedColumnFormula>
    </tableColumn>
    <tableColumn id="7" name="Year 2 Quarter 1" dataDxfId="9">
      <calculatedColumnFormula>'402B Input'!H6</calculatedColumnFormula>
    </tableColumn>
    <tableColumn id="8" name="Year 2 Quarter 2" dataDxfId="8">
      <calculatedColumnFormula>'402B Input'!I6</calculatedColumnFormula>
    </tableColumn>
    <tableColumn id="9" name="Year 2 Quarter 3" dataDxfId="7">
      <calculatedColumnFormula>'402B Input'!J6</calculatedColumnFormula>
    </tableColumn>
    <tableColumn id="10" name="Year 2 Quarter 4" dataDxfId="6">
      <calculatedColumnFormula>'402B Input'!K6</calculatedColumnFormula>
    </tableColumn>
    <tableColumn id="11" name="Year 3 Quarter 1" dataDxfId="5">
      <calculatedColumnFormula>'402B Input'!L6</calculatedColumnFormula>
    </tableColumn>
    <tableColumn id="12" name="Year 3 Quarter 2" dataDxfId="4">
      <calculatedColumnFormula>'402B Input'!M6</calculatedColumnFormula>
    </tableColumn>
    <tableColumn id="13" name="Year 3 Quarter 3" dataDxfId="3">
      <calculatedColumnFormula>'402B Input'!N6</calculatedColumnFormula>
    </tableColumn>
    <tableColumn id="14" name="Year 3 Quarter 4" dataDxfId="2">
      <calculatedColumnFormula>'402B Input'!O6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V153"/>
  <sheetViews>
    <sheetView showGridLines="0" tabSelected="1"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C4" sqref="C4"/>
    </sheetView>
  </sheetViews>
  <sheetFormatPr defaultColWidth="9.21875" defaultRowHeight="15.75" customHeight="1" x14ac:dyDescent="0.3"/>
  <cols>
    <col min="1" max="1" width="1.21875" style="148" customWidth="1"/>
    <col min="2" max="2" width="9.77734375" style="311" customWidth="1"/>
    <col min="3" max="3" width="54.44140625" style="311" customWidth="1"/>
    <col min="4" max="4" width="15" style="232" customWidth="1"/>
    <col min="5" max="15" width="13.44140625" style="232" customWidth="1"/>
    <col min="16" max="16" width="14.21875" style="324" customWidth="1"/>
    <col min="17" max="21" width="9.21875" style="326" bestFit="1" customWidth="1"/>
    <col min="22" max="22" width="9.21875" style="324" bestFit="1" customWidth="1"/>
    <col min="23" max="16384" width="9.21875" style="148"/>
  </cols>
  <sheetData>
    <row r="1" spans="1:22" s="194" customFormat="1" ht="6.75" customHeight="1" x14ac:dyDescent="0.3">
      <c r="B1" s="231"/>
      <c r="C1" s="231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314"/>
      <c r="Q1" s="326"/>
      <c r="R1" s="326"/>
      <c r="S1" s="326"/>
      <c r="T1" s="326"/>
      <c r="U1" s="326"/>
      <c r="V1" s="314"/>
    </row>
    <row r="2" spans="1:22" s="241" customFormat="1" ht="21" customHeight="1" x14ac:dyDescent="0.4">
      <c r="A2" s="240"/>
      <c r="B2" s="423" t="s">
        <v>486</v>
      </c>
      <c r="C2" s="421"/>
      <c r="E2" s="417"/>
      <c r="F2" s="417"/>
      <c r="G2" s="417"/>
      <c r="H2" s="420" t="s">
        <v>494</v>
      </c>
      <c r="I2" s="417"/>
      <c r="J2" s="417"/>
      <c r="K2" s="417"/>
      <c r="L2" s="417"/>
      <c r="M2" s="417"/>
      <c r="N2" s="417"/>
      <c r="P2" s="315"/>
      <c r="Q2" s="327"/>
      <c r="R2" s="327"/>
      <c r="S2" s="327"/>
      <c r="T2" s="327"/>
      <c r="U2" s="327"/>
      <c r="V2" s="316"/>
    </row>
    <row r="3" spans="1:22" s="197" customFormat="1" ht="33" customHeight="1" thickBot="1" x14ac:dyDescent="0.35">
      <c r="A3" s="196"/>
      <c r="B3" s="422" t="s">
        <v>499</v>
      </c>
      <c r="C3" s="421"/>
      <c r="D3" s="418" t="s">
        <v>484</v>
      </c>
      <c r="E3" s="418"/>
      <c r="F3" s="418"/>
      <c r="G3" s="418"/>
      <c r="H3" s="424" t="s">
        <v>485</v>
      </c>
      <c r="I3" s="418"/>
      <c r="J3" s="418"/>
      <c r="K3" s="418"/>
      <c r="L3" s="418"/>
      <c r="M3" s="418"/>
      <c r="N3" s="418"/>
      <c r="O3" s="425" t="s">
        <v>490</v>
      </c>
      <c r="P3" s="317"/>
      <c r="Q3" s="328"/>
      <c r="R3" s="328"/>
      <c r="S3" s="328"/>
      <c r="T3" s="328"/>
      <c r="U3" s="328"/>
      <c r="V3" s="318"/>
    </row>
    <row r="4" spans="1:22" s="149" customFormat="1" ht="26.1" customHeight="1" thickBot="1" x14ac:dyDescent="0.35">
      <c r="A4" s="152"/>
      <c r="B4" s="147" t="e">
        <f>VALUE(RIGHT($C$4,2))</f>
        <v>#VALUE!</v>
      </c>
      <c r="C4" s="242"/>
      <c r="D4" s="153" t="s">
        <v>464</v>
      </c>
      <c r="E4" s="154"/>
      <c r="F4" s="154"/>
      <c r="G4" s="154"/>
      <c r="H4" s="155"/>
      <c r="I4" s="136"/>
      <c r="J4" s="136"/>
      <c r="K4" s="136"/>
      <c r="L4" s="136"/>
      <c r="M4" s="136"/>
      <c r="N4" s="136"/>
      <c r="O4" s="419" t="s">
        <v>491</v>
      </c>
      <c r="P4" s="314"/>
      <c r="Q4" s="326"/>
      <c r="R4" s="326"/>
      <c r="S4" s="326"/>
      <c r="T4" s="326"/>
      <c r="U4" s="326"/>
      <c r="V4" s="314"/>
    </row>
    <row r="5" spans="1:22" s="149" customFormat="1" ht="33" customHeight="1" thickBot="1" x14ac:dyDescent="0.35">
      <c r="A5" s="152"/>
      <c r="B5" s="135" t="s">
        <v>42</v>
      </c>
      <c r="C5" s="150" t="s">
        <v>43</v>
      </c>
      <c r="D5" s="243" t="s">
        <v>200</v>
      </c>
      <c r="E5" s="198" t="s">
        <v>202</v>
      </c>
      <c r="F5" s="198" t="s">
        <v>203</v>
      </c>
      <c r="G5" s="224" t="s">
        <v>201</v>
      </c>
      <c r="H5" s="355" t="s">
        <v>204</v>
      </c>
      <c r="I5" s="200" t="s">
        <v>205</v>
      </c>
      <c r="J5" s="198" t="s">
        <v>206</v>
      </c>
      <c r="K5" s="224" t="s">
        <v>207</v>
      </c>
      <c r="L5" s="405" t="s">
        <v>208</v>
      </c>
      <c r="M5" s="198" t="s">
        <v>209</v>
      </c>
      <c r="N5" s="198" t="s">
        <v>210</v>
      </c>
      <c r="O5" s="199" t="s">
        <v>211</v>
      </c>
      <c r="P5" s="314"/>
      <c r="Q5" s="326" t="s">
        <v>414</v>
      </c>
      <c r="R5" s="326"/>
      <c r="S5" s="326"/>
      <c r="T5" s="326"/>
      <c r="U5" s="326"/>
      <c r="V5" s="314"/>
    </row>
    <row r="6" spans="1:22" s="149" customFormat="1" ht="15.75" customHeight="1" thickBot="1" x14ac:dyDescent="0.35">
      <c r="A6" s="152"/>
      <c r="B6" s="481" t="s">
        <v>44</v>
      </c>
      <c r="C6" s="482" t="s">
        <v>468</v>
      </c>
      <c r="D6" s="228">
        <f>IF(ISERROR(Lists!P23),,(Lists!P23))</f>
        <v>0</v>
      </c>
      <c r="E6" s="229">
        <f>$D$6</f>
        <v>0</v>
      </c>
      <c r="F6" s="229">
        <f t="shared" ref="F6:O6" si="0">$D$6</f>
        <v>0</v>
      </c>
      <c r="G6" s="230">
        <f t="shared" si="0"/>
        <v>0</v>
      </c>
      <c r="H6" s="381">
        <f t="shared" si="0"/>
        <v>0</v>
      </c>
      <c r="I6" s="346">
        <f t="shared" si="0"/>
        <v>0</v>
      </c>
      <c r="J6" s="229">
        <f t="shared" si="0"/>
        <v>0</v>
      </c>
      <c r="K6" s="373">
        <f t="shared" si="0"/>
        <v>0</v>
      </c>
      <c r="L6" s="228">
        <f t="shared" si="0"/>
        <v>0</v>
      </c>
      <c r="M6" s="229">
        <f t="shared" si="0"/>
        <v>0</v>
      </c>
      <c r="N6" s="229">
        <f t="shared" si="0"/>
        <v>0</v>
      </c>
      <c r="O6" s="230">
        <f t="shared" si="0"/>
        <v>0</v>
      </c>
      <c r="P6" s="314"/>
      <c r="Q6" s="326"/>
      <c r="R6" s="326"/>
      <c r="S6" s="326"/>
      <c r="T6" s="326"/>
      <c r="U6" s="326"/>
      <c r="V6" s="314"/>
    </row>
    <row r="7" spans="1:22" s="149" customFormat="1" ht="15.75" customHeight="1" thickTop="1" thickBot="1" x14ac:dyDescent="0.35">
      <c r="A7" s="152"/>
      <c r="B7" s="157" t="s">
        <v>46</v>
      </c>
      <c r="C7" s="158" t="s">
        <v>469</v>
      </c>
      <c r="D7" s="159" t="str">
        <f>IF(ISERROR(VLOOKUP(Lists!$N$22,Lists!$Q$19:$AD$26,3)),"",VLOOKUP(Lists!$N$22,Lists!$Q$19:$AD$26,3))</f>
        <v/>
      </c>
      <c r="E7" s="159" t="str">
        <f>IF(ISERROR(VLOOKUP(Lists!$N$22,Lists!$Q$19:$AD$26,4)),"",VLOOKUP(Lists!$N$22,Lists!$Q$19:$AD$26,4))</f>
        <v/>
      </c>
      <c r="F7" s="159" t="str">
        <f>IF(ISERROR(VLOOKUP(Lists!$N$22,Lists!$Q$19:$AD$26,5)),"",VLOOKUP(Lists!$N$22,Lists!$Q$19:$AD$26,5))</f>
        <v/>
      </c>
      <c r="G7" s="225" t="str">
        <f>IF(ISERROR(VLOOKUP(Lists!$N$22,Lists!$Q$19:$AD$26,6)),"",VLOOKUP(Lists!$N$22,Lists!$Q$19:$AD$26,6))</f>
        <v/>
      </c>
      <c r="H7" s="382" t="str">
        <f>IF(ISERROR(VLOOKUP(Lists!$N$22,Lists!$Q$19:$AD$26,7)),"",VLOOKUP(Lists!$N$22,Lists!$Q$19:$AD$26,7))</f>
        <v/>
      </c>
      <c r="I7" s="347" t="str">
        <f>IF(ISERROR(VLOOKUP(Lists!$N$22,Lists!$Q$19:$AD$26,8)),"",VLOOKUP(Lists!$N$22,Lists!$Q$19:$AD$26,8))</f>
        <v/>
      </c>
      <c r="J7" s="159" t="str">
        <f>IF(ISERROR(VLOOKUP(Lists!$N$22,Lists!$Q$19:$AD$26,9)),"",VLOOKUP(Lists!$N$22,Lists!$Q$19:$AD$26,9))</f>
        <v/>
      </c>
      <c r="K7" s="374" t="str">
        <f>IF(ISERROR(VLOOKUP(Lists!$N$22,Lists!$Q$19:$AD$26,10)),"",VLOOKUP(Lists!$N$22,Lists!$Q$19:$AD$26,10))</f>
        <v/>
      </c>
      <c r="L7" s="159" t="str">
        <f>IF(ISERROR(VLOOKUP(Lists!$N$22,Lists!$Q$19:$AD$26,11)),"",VLOOKUP(Lists!$N$22,Lists!$Q$19:$AD$26,11))</f>
        <v/>
      </c>
      <c r="M7" s="159" t="str">
        <f>IF(ISERROR(VLOOKUP(Lists!$N$22,Lists!$Q$19:$AD$26,11)),"",VLOOKUP(Lists!$N$22,Lists!$Q$19:$AD$26,11))</f>
        <v/>
      </c>
      <c r="N7" s="159" t="str">
        <f>IF(ISERROR(VLOOKUP(Lists!$N$22,Lists!$Q$19:$AD$26,13)),"",VLOOKUP(Lists!$N$22,Lists!$Q$19:$AD$26,13))</f>
        <v/>
      </c>
      <c r="O7" s="225" t="str">
        <f>IF(ISERROR(VLOOKUP(Lists!$N$22,Lists!$Q$19:$AD$26,14)),"",VLOOKUP(Lists!$N$22,Lists!$Q$19:$AD$26,14))</f>
        <v/>
      </c>
      <c r="P7" s="314"/>
      <c r="Q7" s="326"/>
      <c r="R7" s="326"/>
      <c r="S7" s="326"/>
      <c r="T7" s="326"/>
      <c r="U7" s="326"/>
      <c r="V7" s="314"/>
    </row>
    <row r="8" spans="1:22" s="233" customFormat="1" ht="15.75" customHeight="1" thickTop="1" thickBot="1" x14ac:dyDescent="0.35">
      <c r="A8" s="151"/>
      <c r="B8" s="160" t="s">
        <v>47</v>
      </c>
      <c r="C8" s="161" t="s">
        <v>470</v>
      </c>
      <c r="D8" s="162">
        <f>$C$4</f>
        <v>0</v>
      </c>
      <c r="E8" s="163">
        <f>$D$8</f>
        <v>0</v>
      </c>
      <c r="F8" s="163">
        <f t="shared" ref="F8:O8" si="1">$D$8</f>
        <v>0</v>
      </c>
      <c r="G8" s="164">
        <f t="shared" si="1"/>
        <v>0</v>
      </c>
      <c r="H8" s="383">
        <f t="shared" si="1"/>
        <v>0</v>
      </c>
      <c r="I8" s="163">
        <f t="shared" si="1"/>
        <v>0</v>
      </c>
      <c r="J8" s="163">
        <f t="shared" si="1"/>
        <v>0</v>
      </c>
      <c r="K8" s="163">
        <f t="shared" si="1"/>
        <v>0</v>
      </c>
      <c r="L8" s="162">
        <f t="shared" si="1"/>
        <v>0</v>
      </c>
      <c r="M8" s="163">
        <f t="shared" si="1"/>
        <v>0</v>
      </c>
      <c r="N8" s="163">
        <f t="shared" si="1"/>
        <v>0</v>
      </c>
      <c r="O8" s="164">
        <f t="shared" si="1"/>
        <v>0</v>
      </c>
      <c r="P8" s="319"/>
      <c r="Q8" s="329"/>
      <c r="R8" s="329"/>
      <c r="S8" s="329"/>
      <c r="T8" s="329"/>
      <c r="U8" s="329"/>
      <c r="V8" s="319"/>
    </row>
    <row r="9" spans="1:22" s="235" customFormat="1" ht="15.75" customHeight="1" thickTop="1" thickBot="1" x14ac:dyDescent="0.35">
      <c r="A9" s="234"/>
      <c r="B9" s="165" t="s">
        <v>49</v>
      </c>
      <c r="C9" s="166" t="s">
        <v>50</v>
      </c>
      <c r="D9" s="201"/>
      <c r="E9" s="201"/>
      <c r="F9" s="201"/>
      <c r="G9" s="394"/>
      <c r="H9" s="384"/>
      <c r="I9" s="201"/>
      <c r="J9" s="202"/>
      <c r="K9" s="398"/>
      <c r="L9" s="201"/>
      <c r="M9" s="202"/>
      <c r="N9" s="202"/>
      <c r="O9" s="203"/>
      <c r="P9" s="320"/>
      <c r="Q9" s="330"/>
      <c r="R9" s="330"/>
      <c r="S9" s="330"/>
      <c r="T9" s="330"/>
      <c r="U9" s="330"/>
      <c r="V9" s="320"/>
    </row>
    <row r="10" spans="1:22" s="233" customFormat="1" ht="15.75" customHeight="1" thickTop="1" thickBot="1" x14ac:dyDescent="0.35">
      <c r="A10" s="151"/>
      <c r="B10" s="483" t="s">
        <v>51</v>
      </c>
      <c r="C10" s="484" t="s">
        <v>442</v>
      </c>
      <c r="D10" s="485"/>
      <c r="E10" s="486"/>
      <c r="F10" s="486"/>
      <c r="G10" s="487"/>
      <c r="H10" s="488"/>
      <c r="I10" s="489"/>
      <c r="J10" s="486"/>
      <c r="K10" s="490"/>
      <c r="L10" s="485"/>
      <c r="M10" s="486"/>
      <c r="N10" s="486"/>
      <c r="O10" s="487"/>
      <c r="P10" s="319"/>
      <c r="Q10" s="329"/>
      <c r="R10" s="329"/>
      <c r="S10" s="329"/>
      <c r="T10" s="329"/>
      <c r="U10" s="329"/>
      <c r="V10" s="319"/>
    </row>
    <row r="11" spans="1:22" s="149" customFormat="1" ht="15.75" customHeight="1" thickBot="1" x14ac:dyDescent="0.35">
      <c r="A11" s="152"/>
      <c r="B11" s="157" t="s">
        <v>53</v>
      </c>
      <c r="C11" s="158" t="s">
        <v>54</v>
      </c>
      <c r="D11" s="475"/>
      <c r="E11" s="476"/>
      <c r="F11" s="476"/>
      <c r="G11" s="477"/>
      <c r="H11" s="478"/>
      <c r="I11" s="479"/>
      <c r="J11" s="476"/>
      <c r="K11" s="480"/>
      <c r="L11" s="475"/>
      <c r="M11" s="476"/>
      <c r="N11" s="476"/>
      <c r="O11" s="477"/>
      <c r="P11" s="321"/>
      <c r="Q11" s="325"/>
      <c r="R11" s="325"/>
      <c r="S11" s="325"/>
      <c r="T11" s="325"/>
      <c r="U11" s="325"/>
      <c r="V11" s="321"/>
    </row>
    <row r="12" spans="1:22" s="149" customFormat="1" ht="15.75" customHeight="1" thickTop="1" thickBot="1" x14ac:dyDescent="0.35">
      <c r="A12" s="152"/>
      <c r="B12" s="156" t="s">
        <v>55</v>
      </c>
      <c r="C12" s="167" t="s">
        <v>56</v>
      </c>
      <c r="D12" s="209"/>
      <c r="E12" s="209"/>
      <c r="F12" s="209"/>
      <c r="G12" s="395"/>
      <c r="H12" s="385"/>
      <c r="I12" s="348"/>
      <c r="J12" s="209"/>
      <c r="K12" s="375"/>
      <c r="L12" s="209"/>
      <c r="M12" s="210"/>
      <c r="N12" s="210"/>
      <c r="O12" s="211"/>
      <c r="P12" s="321"/>
      <c r="Q12" s="325"/>
      <c r="R12" s="325"/>
      <c r="S12" s="325"/>
      <c r="T12" s="325"/>
      <c r="U12" s="325"/>
      <c r="V12" s="321"/>
    </row>
    <row r="13" spans="1:22" s="149" customFormat="1" ht="15.75" customHeight="1" thickTop="1" thickBot="1" x14ac:dyDescent="0.35">
      <c r="A13" s="152"/>
      <c r="B13" s="157" t="s">
        <v>57</v>
      </c>
      <c r="C13" s="158" t="s">
        <v>58</v>
      </c>
      <c r="D13" s="204"/>
      <c r="E13" s="205"/>
      <c r="F13" s="205"/>
      <c r="G13" s="207"/>
      <c r="H13" s="357"/>
      <c r="I13" s="208"/>
      <c r="J13" s="205"/>
      <c r="K13" s="206"/>
      <c r="L13" s="204"/>
      <c r="M13" s="205"/>
      <c r="N13" s="205"/>
      <c r="O13" s="207"/>
      <c r="P13" s="321"/>
      <c r="Q13" s="325"/>
      <c r="R13" s="325"/>
      <c r="S13" s="325"/>
      <c r="T13" s="325"/>
      <c r="U13" s="325"/>
      <c r="V13" s="321"/>
    </row>
    <row r="14" spans="1:22" s="149" customFormat="1" ht="15.75" customHeight="1" thickTop="1" thickBot="1" x14ac:dyDescent="0.35">
      <c r="A14" s="152"/>
      <c r="B14" s="156" t="s">
        <v>59</v>
      </c>
      <c r="C14" s="167" t="s">
        <v>60</v>
      </c>
      <c r="D14" s="209"/>
      <c r="E14" s="210"/>
      <c r="F14" s="210"/>
      <c r="G14" s="211"/>
      <c r="H14" s="386">
        <f>$G$14</f>
        <v>0</v>
      </c>
      <c r="I14" s="349">
        <f t="shared" ref="I14:O14" si="2">$G$14</f>
        <v>0</v>
      </c>
      <c r="J14" s="337">
        <f t="shared" si="2"/>
        <v>0</v>
      </c>
      <c r="K14" s="399">
        <f t="shared" si="2"/>
        <v>0</v>
      </c>
      <c r="L14" s="336">
        <f t="shared" si="2"/>
        <v>0</v>
      </c>
      <c r="M14" s="337">
        <f t="shared" si="2"/>
        <v>0</v>
      </c>
      <c r="N14" s="337">
        <f t="shared" si="2"/>
        <v>0</v>
      </c>
      <c r="O14" s="338">
        <f t="shared" si="2"/>
        <v>0</v>
      </c>
      <c r="P14" s="321"/>
      <c r="Q14" s="325"/>
      <c r="R14" s="325"/>
      <c r="S14" s="325"/>
      <c r="T14" s="325"/>
      <c r="U14" s="325"/>
      <c r="V14" s="321"/>
    </row>
    <row r="15" spans="1:22" s="149" customFormat="1" ht="15.75" customHeight="1" thickTop="1" thickBot="1" x14ac:dyDescent="0.35">
      <c r="A15" s="152"/>
      <c r="B15" s="168" t="s">
        <v>61</v>
      </c>
      <c r="C15" s="169" t="s">
        <v>62</v>
      </c>
      <c r="D15" s="212">
        <f t="shared" ref="D15:O15" si="3">IF(ROUND((SUM(D11:D14)),0)=0,0,ROUND((SUM(D11:D14)),0))</f>
        <v>0</v>
      </c>
      <c r="E15" s="212">
        <f t="shared" si="3"/>
        <v>0</v>
      </c>
      <c r="F15" s="212">
        <f t="shared" si="3"/>
        <v>0</v>
      </c>
      <c r="G15" s="226">
        <f t="shared" si="3"/>
        <v>0</v>
      </c>
      <c r="H15" s="387">
        <f t="shared" si="3"/>
        <v>0</v>
      </c>
      <c r="I15" s="350">
        <f t="shared" si="3"/>
        <v>0</v>
      </c>
      <c r="J15" s="212">
        <f t="shared" si="3"/>
        <v>0</v>
      </c>
      <c r="K15" s="376">
        <f t="shared" si="3"/>
        <v>0</v>
      </c>
      <c r="L15" s="212">
        <f t="shared" si="3"/>
        <v>0</v>
      </c>
      <c r="M15" s="212">
        <f t="shared" si="3"/>
        <v>0</v>
      </c>
      <c r="N15" s="212">
        <f t="shared" si="3"/>
        <v>0</v>
      </c>
      <c r="O15" s="226">
        <f t="shared" si="3"/>
        <v>0</v>
      </c>
      <c r="P15" s="321"/>
      <c r="Q15" s="331"/>
      <c r="R15" s="331"/>
      <c r="S15" s="331"/>
      <c r="T15" s="325"/>
      <c r="U15" s="325"/>
      <c r="V15" s="321"/>
    </row>
    <row r="16" spans="1:22" s="237" customFormat="1" ht="15.75" customHeight="1" thickBot="1" x14ac:dyDescent="0.35">
      <c r="A16" s="236"/>
      <c r="B16" s="170" t="s">
        <v>63</v>
      </c>
      <c r="C16" s="171" t="s">
        <v>419</v>
      </c>
      <c r="D16" s="213">
        <v>0</v>
      </c>
      <c r="E16" s="214">
        <f>IF(E18,D18,0)</f>
        <v>0</v>
      </c>
      <c r="F16" s="214">
        <f>IF(F18,E18,0)</f>
        <v>0</v>
      </c>
      <c r="G16" s="227">
        <f>IF(G18,F18,0)</f>
        <v>0</v>
      </c>
      <c r="H16" s="215">
        <v>0</v>
      </c>
      <c r="I16" s="215">
        <v>0</v>
      </c>
      <c r="J16" s="215">
        <v>0</v>
      </c>
      <c r="K16" s="215">
        <v>0</v>
      </c>
      <c r="L16" s="361">
        <v>0</v>
      </c>
      <c r="M16" s="215">
        <v>0</v>
      </c>
      <c r="N16" s="215">
        <v>0</v>
      </c>
      <c r="O16" s="216">
        <v>0</v>
      </c>
      <c r="P16" s="322"/>
      <c r="Q16" s="332"/>
      <c r="R16" s="332"/>
      <c r="S16" s="332"/>
      <c r="T16" s="333"/>
      <c r="U16" s="333"/>
      <c r="V16" s="322"/>
    </row>
    <row r="17" spans="1:22" s="237" customFormat="1" ht="15.75" customHeight="1" thickTop="1" thickBot="1" x14ac:dyDescent="0.35">
      <c r="A17" s="236"/>
      <c r="B17" s="172" t="s">
        <v>65</v>
      </c>
      <c r="C17" s="173" t="s">
        <v>420</v>
      </c>
      <c r="D17" s="244">
        <f>IF(D18=0,0,D18)</f>
        <v>0</v>
      </c>
      <c r="E17" s="245">
        <f>IF(E18,(E18*E$86)-(E16*D$86),0)</f>
        <v>0</v>
      </c>
      <c r="F17" s="245">
        <f>IF(F18,(F18*F$86)-(F16*E$86),0)</f>
        <v>0</v>
      </c>
      <c r="G17" s="273">
        <f>IF(G18,(G18*G$86)-(G16*F$86),0)</f>
        <v>0</v>
      </c>
      <c r="H17" s="217">
        <v>0</v>
      </c>
      <c r="I17" s="217">
        <v>0</v>
      </c>
      <c r="J17" s="217">
        <v>0</v>
      </c>
      <c r="K17" s="217">
        <v>0</v>
      </c>
      <c r="L17" s="362">
        <v>0</v>
      </c>
      <c r="M17" s="217">
        <v>0</v>
      </c>
      <c r="N17" s="217">
        <v>0</v>
      </c>
      <c r="O17" s="218">
        <v>0</v>
      </c>
      <c r="P17" s="322"/>
      <c r="Q17" s="332"/>
      <c r="R17" s="332"/>
      <c r="S17" s="332"/>
      <c r="T17" s="333"/>
      <c r="U17" s="333"/>
      <c r="V17" s="322"/>
    </row>
    <row r="18" spans="1:22" s="237" customFormat="1" ht="15.75" customHeight="1" thickTop="1" thickBot="1" x14ac:dyDescent="0.35">
      <c r="A18" s="236"/>
      <c r="B18" s="170" t="s">
        <v>67</v>
      </c>
      <c r="C18" s="171" t="s">
        <v>443</v>
      </c>
      <c r="D18" s="246"/>
      <c r="E18" s="247"/>
      <c r="F18" s="247"/>
      <c r="G18" s="274"/>
      <c r="H18" s="248">
        <v>0</v>
      </c>
      <c r="I18" s="248">
        <v>0</v>
      </c>
      <c r="J18" s="248">
        <v>0</v>
      </c>
      <c r="K18" s="248">
        <v>0</v>
      </c>
      <c r="L18" s="363">
        <v>0</v>
      </c>
      <c r="M18" s="248">
        <v>0</v>
      </c>
      <c r="N18" s="248">
        <v>0</v>
      </c>
      <c r="O18" s="249">
        <v>0</v>
      </c>
      <c r="P18" s="322"/>
      <c r="Q18" s="332"/>
      <c r="R18" s="332"/>
      <c r="S18" s="332"/>
      <c r="T18" s="333"/>
      <c r="U18" s="333"/>
      <c r="V18" s="322"/>
    </row>
    <row r="19" spans="1:22" s="149" customFormat="1" ht="15.75" customHeight="1" thickTop="1" thickBot="1" x14ac:dyDescent="0.35">
      <c r="A19" s="152"/>
      <c r="B19" s="157" t="s">
        <v>69</v>
      </c>
      <c r="C19" s="174" t="s">
        <v>421</v>
      </c>
      <c r="D19" s="250"/>
      <c r="E19" s="251">
        <f t="shared" ref="E19:O19" si="4">IF(E21,D21,0)</f>
        <v>0</v>
      </c>
      <c r="F19" s="251">
        <f t="shared" si="4"/>
        <v>0</v>
      </c>
      <c r="G19" s="257">
        <f t="shared" si="4"/>
        <v>0</v>
      </c>
      <c r="H19" s="356">
        <f t="shared" si="4"/>
        <v>0</v>
      </c>
      <c r="I19" s="269">
        <f t="shared" si="4"/>
        <v>0</v>
      </c>
      <c r="J19" s="253">
        <f t="shared" si="4"/>
        <v>0</v>
      </c>
      <c r="K19" s="254">
        <f t="shared" si="4"/>
        <v>0</v>
      </c>
      <c r="L19" s="256">
        <f t="shared" si="4"/>
        <v>0</v>
      </c>
      <c r="M19" s="251">
        <f t="shared" si="4"/>
        <v>0</v>
      </c>
      <c r="N19" s="251">
        <f t="shared" si="4"/>
        <v>0</v>
      </c>
      <c r="O19" s="257">
        <f t="shared" si="4"/>
        <v>0</v>
      </c>
      <c r="P19" s="321"/>
      <c r="Q19" s="331"/>
      <c r="R19" s="331"/>
      <c r="S19" s="331"/>
      <c r="T19" s="325"/>
      <c r="U19" s="325"/>
      <c r="V19" s="321"/>
    </row>
    <row r="20" spans="1:22" s="149" customFormat="1" ht="15.75" customHeight="1" thickTop="1" thickBot="1" x14ac:dyDescent="0.35">
      <c r="A20" s="152"/>
      <c r="B20" s="156" t="s">
        <v>71</v>
      </c>
      <c r="C20" s="175" t="s">
        <v>422</v>
      </c>
      <c r="D20" s="222">
        <f>D21</f>
        <v>0</v>
      </c>
      <c r="E20" s="220">
        <f t="shared" ref="E20:O20" si="5">IF(E21,E21-E19,0)</f>
        <v>0</v>
      </c>
      <c r="F20" s="220">
        <f t="shared" si="5"/>
        <v>0</v>
      </c>
      <c r="G20" s="255">
        <f t="shared" si="5"/>
        <v>0</v>
      </c>
      <c r="H20" s="358">
        <f t="shared" si="5"/>
        <v>0</v>
      </c>
      <c r="I20" s="270">
        <f t="shared" si="5"/>
        <v>0</v>
      </c>
      <c r="J20" s="220">
        <f t="shared" si="5"/>
        <v>0</v>
      </c>
      <c r="K20" s="221">
        <f t="shared" si="5"/>
        <v>0</v>
      </c>
      <c r="L20" s="222">
        <f t="shared" si="5"/>
        <v>0</v>
      </c>
      <c r="M20" s="220">
        <f t="shared" si="5"/>
        <v>0</v>
      </c>
      <c r="N20" s="220">
        <f t="shared" si="5"/>
        <v>0</v>
      </c>
      <c r="O20" s="255">
        <f t="shared" si="5"/>
        <v>0</v>
      </c>
      <c r="P20" s="322"/>
      <c r="Q20" s="331"/>
      <c r="R20" s="334"/>
      <c r="S20" s="334"/>
      <c r="T20" s="325"/>
      <c r="U20" s="325"/>
      <c r="V20" s="321"/>
    </row>
    <row r="21" spans="1:22" s="149" customFormat="1" ht="15.75" customHeight="1" thickTop="1" thickBot="1" x14ac:dyDescent="0.35">
      <c r="A21" s="152"/>
      <c r="B21" s="157" t="s">
        <v>73</v>
      </c>
      <c r="C21" s="174" t="s">
        <v>444</v>
      </c>
      <c r="D21" s="204"/>
      <c r="E21" s="205"/>
      <c r="F21" s="205"/>
      <c r="G21" s="207"/>
      <c r="H21" s="357"/>
      <c r="I21" s="208"/>
      <c r="J21" s="205"/>
      <c r="K21" s="206"/>
      <c r="L21" s="204"/>
      <c r="M21" s="205"/>
      <c r="N21" s="205"/>
      <c r="O21" s="207"/>
      <c r="P21" s="321"/>
      <c r="Q21" s="325"/>
      <c r="R21" s="325"/>
      <c r="S21" s="325"/>
      <c r="T21" s="325"/>
      <c r="U21" s="325"/>
      <c r="V21" s="321"/>
    </row>
    <row r="22" spans="1:22" s="149" customFormat="1" ht="15.75" customHeight="1" thickTop="1" thickBot="1" x14ac:dyDescent="0.35">
      <c r="A22" s="152"/>
      <c r="B22" s="156" t="s">
        <v>75</v>
      </c>
      <c r="C22" s="175" t="s">
        <v>423</v>
      </c>
      <c r="D22" s="219">
        <v>0</v>
      </c>
      <c r="E22" s="220">
        <f t="shared" ref="E22:O22" si="6">IF(E24,D24,0)</f>
        <v>0</v>
      </c>
      <c r="F22" s="220">
        <f t="shared" si="6"/>
        <v>0</v>
      </c>
      <c r="G22" s="255">
        <f t="shared" si="6"/>
        <v>0</v>
      </c>
      <c r="H22" s="358">
        <f t="shared" si="6"/>
        <v>0</v>
      </c>
      <c r="I22" s="270">
        <f t="shared" si="6"/>
        <v>0</v>
      </c>
      <c r="J22" s="220">
        <f t="shared" si="6"/>
        <v>0</v>
      </c>
      <c r="K22" s="221">
        <f t="shared" si="6"/>
        <v>0</v>
      </c>
      <c r="L22" s="222">
        <f t="shared" si="6"/>
        <v>0</v>
      </c>
      <c r="M22" s="220">
        <f t="shared" si="6"/>
        <v>0</v>
      </c>
      <c r="N22" s="220">
        <f t="shared" si="6"/>
        <v>0</v>
      </c>
      <c r="O22" s="255">
        <f t="shared" si="6"/>
        <v>0</v>
      </c>
      <c r="P22" s="321"/>
      <c r="Q22" s="325"/>
      <c r="R22" s="325"/>
      <c r="S22" s="325"/>
      <c r="T22" s="325"/>
      <c r="U22" s="325"/>
      <c r="V22" s="321"/>
    </row>
    <row r="23" spans="1:22" s="149" customFormat="1" ht="15.75" customHeight="1" thickTop="1" thickBot="1" x14ac:dyDescent="0.35">
      <c r="A23" s="152"/>
      <c r="B23" s="157" t="s">
        <v>77</v>
      </c>
      <c r="C23" s="174" t="s">
        <v>424</v>
      </c>
      <c r="D23" s="256">
        <f>IF(D24=0,0,D24)</f>
        <v>0</v>
      </c>
      <c r="E23" s="251">
        <f t="shared" ref="E23:O23" si="7">IF(E24,E24-E22,0)</f>
        <v>0</v>
      </c>
      <c r="F23" s="251">
        <f t="shared" si="7"/>
        <v>0</v>
      </c>
      <c r="G23" s="257">
        <f t="shared" si="7"/>
        <v>0</v>
      </c>
      <c r="H23" s="359">
        <f t="shared" si="7"/>
        <v>0</v>
      </c>
      <c r="I23" s="271">
        <f t="shared" si="7"/>
        <v>0</v>
      </c>
      <c r="J23" s="251">
        <f t="shared" si="7"/>
        <v>0</v>
      </c>
      <c r="K23" s="252">
        <f t="shared" si="7"/>
        <v>0</v>
      </c>
      <c r="L23" s="256">
        <f t="shared" si="7"/>
        <v>0</v>
      </c>
      <c r="M23" s="251">
        <f t="shared" si="7"/>
        <v>0</v>
      </c>
      <c r="N23" s="251">
        <f t="shared" si="7"/>
        <v>0</v>
      </c>
      <c r="O23" s="257">
        <f t="shared" si="7"/>
        <v>0</v>
      </c>
      <c r="P23" s="321"/>
      <c r="Q23" s="325"/>
      <c r="R23" s="325"/>
      <c r="S23" s="325"/>
      <c r="T23" s="325"/>
      <c r="U23" s="325"/>
      <c r="V23" s="321"/>
    </row>
    <row r="24" spans="1:22" s="149" customFormat="1" ht="15.75" customHeight="1" thickTop="1" thickBot="1" x14ac:dyDescent="0.35">
      <c r="A24" s="152"/>
      <c r="B24" s="156" t="s">
        <v>79</v>
      </c>
      <c r="C24" s="175" t="s">
        <v>445</v>
      </c>
      <c r="D24" s="209"/>
      <c r="E24" s="210"/>
      <c r="F24" s="210"/>
      <c r="G24" s="211"/>
      <c r="H24" s="385"/>
      <c r="I24" s="348"/>
      <c r="J24" s="210"/>
      <c r="K24" s="375"/>
      <c r="L24" s="209"/>
      <c r="M24" s="210"/>
      <c r="N24" s="210"/>
      <c r="O24" s="211"/>
      <c r="P24" s="321"/>
      <c r="Q24" s="325"/>
      <c r="R24" s="325"/>
      <c r="S24" s="325"/>
      <c r="T24" s="325"/>
      <c r="U24" s="325"/>
      <c r="V24" s="321"/>
    </row>
    <row r="25" spans="1:22" s="149" customFormat="1" ht="15.75" customHeight="1" thickTop="1" thickBot="1" x14ac:dyDescent="0.35">
      <c r="A25" s="152"/>
      <c r="B25" s="157" t="s">
        <v>81</v>
      </c>
      <c r="C25" s="174" t="s">
        <v>82</v>
      </c>
      <c r="D25" s="250"/>
      <c r="E25" s="251">
        <f t="shared" ref="E25:O25" si="8">IF(E27,D27,0)</f>
        <v>0</v>
      </c>
      <c r="F25" s="251">
        <f t="shared" si="8"/>
        <v>0</v>
      </c>
      <c r="G25" s="257">
        <f t="shared" si="8"/>
        <v>0</v>
      </c>
      <c r="H25" s="359">
        <f t="shared" si="8"/>
        <v>0</v>
      </c>
      <c r="I25" s="271">
        <f t="shared" si="8"/>
        <v>0</v>
      </c>
      <c r="J25" s="251">
        <f t="shared" si="8"/>
        <v>0</v>
      </c>
      <c r="K25" s="252">
        <f t="shared" si="8"/>
        <v>0</v>
      </c>
      <c r="L25" s="256">
        <f t="shared" si="8"/>
        <v>0</v>
      </c>
      <c r="M25" s="251">
        <f t="shared" si="8"/>
        <v>0</v>
      </c>
      <c r="N25" s="251">
        <f t="shared" si="8"/>
        <v>0</v>
      </c>
      <c r="O25" s="257">
        <f t="shared" si="8"/>
        <v>0</v>
      </c>
      <c r="P25" s="321"/>
      <c r="Q25" s="325"/>
      <c r="R25" s="325"/>
      <c r="S25" s="325"/>
      <c r="T25" s="325"/>
      <c r="U25" s="325"/>
      <c r="V25" s="321"/>
    </row>
    <row r="26" spans="1:22" s="149" customFormat="1" ht="15.75" customHeight="1" thickTop="1" thickBot="1" x14ac:dyDescent="0.35">
      <c r="A26" s="152"/>
      <c r="B26" s="156" t="s">
        <v>83</v>
      </c>
      <c r="C26" s="175" t="s">
        <v>84</v>
      </c>
      <c r="D26" s="222">
        <f>IF(D27=0,0,D27)</f>
        <v>0</v>
      </c>
      <c r="E26" s="220">
        <f t="shared" ref="E26:O26" si="9">IF(E27,E27-E25,0)</f>
        <v>0</v>
      </c>
      <c r="F26" s="220">
        <f t="shared" si="9"/>
        <v>0</v>
      </c>
      <c r="G26" s="255">
        <f t="shared" si="9"/>
        <v>0</v>
      </c>
      <c r="H26" s="358">
        <f t="shared" si="9"/>
        <v>0</v>
      </c>
      <c r="I26" s="270">
        <f t="shared" si="9"/>
        <v>0</v>
      </c>
      <c r="J26" s="220">
        <f t="shared" si="9"/>
        <v>0</v>
      </c>
      <c r="K26" s="221">
        <f t="shared" si="9"/>
        <v>0</v>
      </c>
      <c r="L26" s="222">
        <f t="shared" si="9"/>
        <v>0</v>
      </c>
      <c r="M26" s="220">
        <f t="shared" si="9"/>
        <v>0</v>
      </c>
      <c r="N26" s="220">
        <f t="shared" si="9"/>
        <v>0</v>
      </c>
      <c r="O26" s="255">
        <f t="shared" si="9"/>
        <v>0</v>
      </c>
      <c r="P26" s="321"/>
      <c r="Q26" s="325"/>
      <c r="R26" s="325"/>
      <c r="S26" s="325"/>
      <c r="T26" s="325"/>
      <c r="U26" s="325"/>
      <c r="V26" s="321"/>
    </row>
    <row r="27" spans="1:22" s="149" customFormat="1" ht="15.75" customHeight="1" thickTop="1" thickBot="1" x14ac:dyDescent="0.35">
      <c r="A27" s="152"/>
      <c r="B27" s="157" t="s">
        <v>85</v>
      </c>
      <c r="C27" s="174" t="s">
        <v>446</v>
      </c>
      <c r="D27" s="204"/>
      <c r="E27" s="205"/>
      <c r="F27" s="205"/>
      <c r="G27" s="207"/>
      <c r="H27" s="357"/>
      <c r="I27" s="208"/>
      <c r="J27" s="205"/>
      <c r="K27" s="206"/>
      <c r="L27" s="204"/>
      <c r="M27" s="205"/>
      <c r="N27" s="205"/>
      <c r="O27" s="207"/>
      <c r="P27" s="321"/>
      <c r="Q27" s="325"/>
      <c r="R27" s="325"/>
      <c r="S27" s="325"/>
      <c r="T27" s="325"/>
      <c r="U27" s="325"/>
      <c r="V27" s="321"/>
    </row>
    <row r="28" spans="1:22" s="149" customFormat="1" ht="15.75" customHeight="1" thickTop="1" thickBot="1" x14ac:dyDescent="0.35">
      <c r="A28" s="152"/>
      <c r="B28" s="156" t="s">
        <v>87</v>
      </c>
      <c r="C28" s="175" t="s">
        <v>88</v>
      </c>
      <c r="D28" s="219">
        <v>0</v>
      </c>
      <c r="E28" s="220">
        <f t="shared" ref="E28:O28" si="10">IF(D30=0,0,D30)</f>
        <v>0</v>
      </c>
      <c r="F28" s="220">
        <f t="shared" si="10"/>
        <v>0</v>
      </c>
      <c r="G28" s="255">
        <f t="shared" si="10"/>
        <v>0</v>
      </c>
      <c r="H28" s="358">
        <f t="shared" si="10"/>
        <v>0</v>
      </c>
      <c r="I28" s="270">
        <f t="shared" si="10"/>
        <v>0</v>
      </c>
      <c r="J28" s="220">
        <f t="shared" si="10"/>
        <v>0</v>
      </c>
      <c r="K28" s="221">
        <f t="shared" si="10"/>
        <v>0</v>
      </c>
      <c r="L28" s="222">
        <f t="shared" si="10"/>
        <v>0</v>
      </c>
      <c r="M28" s="220">
        <f t="shared" si="10"/>
        <v>0</v>
      </c>
      <c r="N28" s="220">
        <f t="shared" si="10"/>
        <v>0</v>
      </c>
      <c r="O28" s="255">
        <f t="shared" si="10"/>
        <v>0</v>
      </c>
      <c r="P28" s="321"/>
      <c r="Q28" s="325"/>
      <c r="R28" s="325"/>
      <c r="S28" s="325"/>
      <c r="T28" s="325"/>
      <c r="U28" s="325"/>
      <c r="V28" s="321"/>
    </row>
    <row r="29" spans="1:22" s="149" customFormat="1" ht="15.75" customHeight="1" thickTop="1" thickBot="1" x14ac:dyDescent="0.35">
      <c r="A29" s="152"/>
      <c r="B29" s="157" t="s">
        <v>89</v>
      </c>
      <c r="C29" s="174" t="s">
        <v>90</v>
      </c>
      <c r="D29" s="223">
        <f>IF(D30=0,0,D30)</f>
        <v>0</v>
      </c>
      <c r="E29" s="223">
        <f t="shared" ref="E29:O29" si="11">IF(E30=0,0,E30)</f>
        <v>0</v>
      </c>
      <c r="F29" s="223">
        <f t="shared" si="11"/>
        <v>0</v>
      </c>
      <c r="G29" s="396">
        <f t="shared" si="11"/>
        <v>0</v>
      </c>
      <c r="H29" s="388">
        <f t="shared" si="11"/>
        <v>0</v>
      </c>
      <c r="I29" s="223">
        <f t="shared" si="11"/>
        <v>0</v>
      </c>
      <c r="J29" s="223">
        <f t="shared" si="11"/>
        <v>0</v>
      </c>
      <c r="K29" s="400">
        <f t="shared" si="11"/>
        <v>0</v>
      </c>
      <c r="L29" s="223">
        <f t="shared" si="11"/>
        <v>0</v>
      </c>
      <c r="M29" s="223">
        <f t="shared" si="11"/>
        <v>0</v>
      </c>
      <c r="N29" s="223">
        <f t="shared" si="11"/>
        <v>0</v>
      </c>
      <c r="O29" s="396">
        <f t="shared" si="11"/>
        <v>0</v>
      </c>
      <c r="P29" s="321"/>
      <c r="Q29" s="325"/>
      <c r="R29" s="325"/>
      <c r="S29" s="325"/>
      <c r="T29" s="325"/>
      <c r="U29" s="325"/>
      <c r="V29" s="321"/>
    </row>
    <row r="30" spans="1:22" s="149" customFormat="1" ht="15.75" customHeight="1" thickTop="1" thickBot="1" x14ac:dyDescent="0.35">
      <c r="A30" s="152"/>
      <c r="B30" s="156" t="s">
        <v>91</v>
      </c>
      <c r="C30" s="175" t="s">
        <v>447</v>
      </c>
      <c r="D30" s="209"/>
      <c r="E30" s="210"/>
      <c r="F30" s="210"/>
      <c r="G30" s="211"/>
      <c r="H30" s="385"/>
      <c r="I30" s="348"/>
      <c r="J30" s="210"/>
      <c r="K30" s="375"/>
      <c r="L30" s="209"/>
      <c r="M30" s="210"/>
      <c r="N30" s="210"/>
      <c r="O30" s="211"/>
      <c r="P30" s="321"/>
      <c r="Q30" s="325"/>
      <c r="R30" s="325"/>
      <c r="S30" s="325"/>
      <c r="T30" s="325"/>
      <c r="U30" s="325"/>
      <c r="V30" s="321"/>
    </row>
    <row r="31" spans="1:22" s="149" customFormat="1" ht="15.75" customHeight="1" thickTop="1" thickBot="1" x14ac:dyDescent="0.35">
      <c r="A31" s="152"/>
      <c r="B31" s="157" t="s">
        <v>93</v>
      </c>
      <c r="C31" s="174" t="s">
        <v>94</v>
      </c>
      <c r="D31" s="250"/>
      <c r="E31" s="251">
        <f t="shared" ref="E31:O31" si="12">IF(D33=0,0,D33)</f>
        <v>0</v>
      </c>
      <c r="F31" s="251">
        <f t="shared" si="12"/>
        <v>0</v>
      </c>
      <c r="G31" s="257">
        <f t="shared" si="12"/>
        <v>0</v>
      </c>
      <c r="H31" s="359">
        <f t="shared" si="12"/>
        <v>0</v>
      </c>
      <c r="I31" s="271">
        <f t="shared" si="12"/>
        <v>0</v>
      </c>
      <c r="J31" s="251">
        <f t="shared" si="12"/>
        <v>0</v>
      </c>
      <c r="K31" s="252">
        <f t="shared" si="12"/>
        <v>0</v>
      </c>
      <c r="L31" s="256">
        <f t="shared" si="12"/>
        <v>0</v>
      </c>
      <c r="M31" s="251">
        <f t="shared" si="12"/>
        <v>0</v>
      </c>
      <c r="N31" s="251">
        <f t="shared" si="12"/>
        <v>0</v>
      </c>
      <c r="O31" s="257">
        <f t="shared" si="12"/>
        <v>0</v>
      </c>
      <c r="P31" s="321"/>
      <c r="Q31" s="325"/>
      <c r="R31" s="325"/>
      <c r="S31" s="325"/>
      <c r="T31" s="325"/>
      <c r="U31" s="325"/>
      <c r="V31" s="321"/>
    </row>
    <row r="32" spans="1:22" s="149" customFormat="1" ht="15.75" customHeight="1" thickTop="1" thickBot="1" x14ac:dyDescent="0.35">
      <c r="A32" s="152"/>
      <c r="B32" s="156" t="s">
        <v>95</v>
      </c>
      <c r="C32" s="175" t="s">
        <v>96</v>
      </c>
      <c r="D32" s="222">
        <f>IF(D33=0,0,D33)</f>
        <v>0</v>
      </c>
      <c r="E32" s="220">
        <f t="shared" ref="E32:O32" si="13">IF(SUM(E26,E29)=0,0,SUM(E26,E29))</f>
        <v>0</v>
      </c>
      <c r="F32" s="220">
        <f t="shared" si="13"/>
        <v>0</v>
      </c>
      <c r="G32" s="255">
        <f t="shared" si="13"/>
        <v>0</v>
      </c>
      <c r="H32" s="358">
        <f t="shared" si="13"/>
        <v>0</v>
      </c>
      <c r="I32" s="270">
        <f t="shared" si="13"/>
        <v>0</v>
      </c>
      <c r="J32" s="220">
        <f t="shared" si="13"/>
        <v>0</v>
      </c>
      <c r="K32" s="221">
        <f t="shared" si="13"/>
        <v>0</v>
      </c>
      <c r="L32" s="222">
        <f t="shared" si="13"/>
        <v>0</v>
      </c>
      <c r="M32" s="220">
        <f t="shared" si="13"/>
        <v>0</v>
      </c>
      <c r="N32" s="220">
        <f t="shared" si="13"/>
        <v>0</v>
      </c>
      <c r="O32" s="255">
        <f t="shared" si="13"/>
        <v>0</v>
      </c>
      <c r="P32" s="321"/>
      <c r="Q32" s="325"/>
      <c r="R32" s="325"/>
      <c r="S32" s="325"/>
      <c r="T32" s="325"/>
      <c r="U32" s="325"/>
      <c r="V32" s="321"/>
    </row>
    <row r="33" spans="1:22" s="149" customFormat="1" ht="15.75" customHeight="1" thickTop="1" thickBot="1" x14ac:dyDescent="0.35">
      <c r="A33" s="152"/>
      <c r="B33" s="168" t="s">
        <v>97</v>
      </c>
      <c r="C33" s="176" t="s">
        <v>448</v>
      </c>
      <c r="D33" s="258">
        <f>IF(SUM((D30,D27))=0,0,SUM((D30,D27)))</f>
        <v>0</v>
      </c>
      <c r="E33" s="258">
        <f>IF(SUM((E30,E27))=0,0,SUM((E30,E27)))</f>
        <v>0</v>
      </c>
      <c r="F33" s="258">
        <f>IF(SUM((F30,F27))=0,0,SUM((F30,F27)))</f>
        <v>0</v>
      </c>
      <c r="G33" s="275">
        <f>IF(SUM((G30,G27))=0,0,SUM((G30,G27)))</f>
        <v>0</v>
      </c>
      <c r="H33" s="360">
        <f>IF(SUM((H30,H27))=0,0,SUM((H30,H27)))</f>
        <v>0</v>
      </c>
      <c r="I33" s="272">
        <f>IF(SUM((I30,I27))=0,0,SUM((I30,I27)))</f>
        <v>0</v>
      </c>
      <c r="J33" s="258">
        <f>IF(SUM((J30,J27))=0,0,SUM((J30,J27)))</f>
        <v>0</v>
      </c>
      <c r="K33" s="296">
        <f>IF(SUM((K30,K27))=0,0,SUM((K30,K27)))</f>
        <v>0</v>
      </c>
      <c r="L33" s="258">
        <f>IF(SUM((L30,L27))=0,0,SUM((L30,L27)))</f>
        <v>0</v>
      </c>
      <c r="M33" s="258">
        <f>IF(SUM((M30,M27))=0,0,SUM((M30,M27)))</f>
        <v>0</v>
      </c>
      <c r="N33" s="258">
        <f>IF(SUM((N30,N27))=0,0,SUM((N30,N27)))</f>
        <v>0</v>
      </c>
      <c r="O33" s="275">
        <f>IF(SUM((O30,O27))=0,0,SUM((O30,O27)))</f>
        <v>0</v>
      </c>
      <c r="P33" s="321"/>
      <c r="Q33" s="325"/>
      <c r="R33" s="325"/>
      <c r="S33" s="325"/>
      <c r="T33" s="325"/>
      <c r="U33" s="325"/>
      <c r="V33" s="321"/>
    </row>
    <row r="34" spans="1:22" s="237" customFormat="1" ht="15.75" customHeight="1" thickBot="1" x14ac:dyDescent="0.35">
      <c r="A34" s="236"/>
      <c r="B34" s="177" t="s">
        <v>99</v>
      </c>
      <c r="C34" s="178" t="s">
        <v>431</v>
      </c>
      <c r="D34" s="213">
        <v>0</v>
      </c>
      <c r="E34" s="214">
        <f>IF(E36,D36,0)</f>
        <v>0</v>
      </c>
      <c r="F34" s="214">
        <f>IF(F36,E36,0)</f>
        <v>0</v>
      </c>
      <c r="G34" s="227">
        <f>IF(G36,F36,0)</f>
        <v>0</v>
      </c>
      <c r="H34" s="215">
        <v>0</v>
      </c>
      <c r="I34" s="215">
        <v>0</v>
      </c>
      <c r="J34" s="215">
        <v>0</v>
      </c>
      <c r="K34" s="215">
        <v>0</v>
      </c>
      <c r="L34" s="361">
        <v>0</v>
      </c>
      <c r="M34" s="215">
        <v>0</v>
      </c>
      <c r="N34" s="215">
        <v>0</v>
      </c>
      <c r="O34" s="216">
        <v>0</v>
      </c>
      <c r="P34" s="322"/>
      <c r="Q34" s="333"/>
      <c r="R34" s="333"/>
      <c r="S34" s="333"/>
      <c r="T34" s="333"/>
      <c r="U34" s="333"/>
      <c r="V34" s="322"/>
    </row>
    <row r="35" spans="1:22" s="237" customFormat="1" ht="15.75" customHeight="1" thickTop="1" thickBot="1" x14ac:dyDescent="0.35">
      <c r="A35" s="236"/>
      <c r="B35" s="172" t="s">
        <v>101</v>
      </c>
      <c r="C35" s="179" t="s">
        <v>432</v>
      </c>
      <c r="D35" s="259">
        <f>IF(D36=0,0,D36)</f>
        <v>0</v>
      </c>
      <c r="E35" s="245">
        <f>IF(E36,(E36*E$86)-(E34*D$86),0)</f>
        <v>0</v>
      </c>
      <c r="F35" s="245">
        <f>IF(F36,(F36*F$86)-(F34*E$86),0)</f>
        <v>0</v>
      </c>
      <c r="G35" s="273">
        <f>IF(G36,(G36*G$86)-(G34*F$86),0)</f>
        <v>0</v>
      </c>
      <c r="H35" s="217">
        <v>0</v>
      </c>
      <c r="I35" s="217">
        <v>0</v>
      </c>
      <c r="J35" s="217">
        <v>0</v>
      </c>
      <c r="K35" s="217">
        <v>0</v>
      </c>
      <c r="L35" s="362">
        <v>0</v>
      </c>
      <c r="M35" s="217">
        <v>0</v>
      </c>
      <c r="N35" s="217">
        <v>0</v>
      </c>
      <c r="O35" s="218">
        <v>0</v>
      </c>
      <c r="P35" s="322"/>
      <c r="Q35" s="333"/>
      <c r="R35" s="333"/>
      <c r="S35" s="333"/>
      <c r="T35" s="333"/>
      <c r="U35" s="333"/>
      <c r="V35" s="322"/>
    </row>
    <row r="36" spans="1:22" s="237" customFormat="1" ht="15.75" customHeight="1" thickTop="1" thickBot="1" x14ac:dyDescent="0.35">
      <c r="A36" s="236"/>
      <c r="B36" s="170" t="s">
        <v>103</v>
      </c>
      <c r="C36" s="180" t="s">
        <v>449</v>
      </c>
      <c r="D36" s="246"/>
      <c r="E36" s="247"/>
      <c r="F36" s="247"/>
      <c r="G36" s="274"/>
      <c r="H36" s="248">
        <v>0</v>
      </c>
      <c r="I36" s="248">
        <v>0</v>
      </c>
      <c r="J36" s="248">
        <v>0</v>
      </c>
      <c r="K36" s="248">
        <v>0</v>
      </c>
      <c r="L36" s="363">
        <v>0</v>
      </c>
      <c r="M36" s="248">
        <v>0</v>
      </c>
      <c r="N36" s="248">
        <v>0</v>
      </c>
      <c r="O36" s="249">
        <v>0</v>
      </c>
      <c r="P36" s="322"/>
      <c r="Q36" s="333"/>
      <c r="R36" s="333"/>
      <c r="S36" s="333"/>
      <c r="T36" s="333"/>
      <c r="U36" s="333"/>
      <c r="V36" s="322"/>
    </row>
    <row r="37" spans="1:22" s="149" customFormat="1" ht="15.75" customHeight="1" thickTop="1" thickBot="1" x14ac:dyDescent="0.35">
      <c r="A37" s="152"/>
      <c r="B37" s="157" t="s">
        <v>105</v>
      </c>
      <c r="C37" s="174" t="s">
        <v>433</v>
      </c>
      <c r="D37" s="250"/>
      <c r="E37" s="251">
        <f t="shared" ref="E37:O37" si="14">IF(E39,D39,0)</f>
        <v>0</v>
      </c>
      <c r="F37" s="251">
        <f t="shared" si="14"/>
        <v>0</v>
      </c>
      <c r="G37" s="257">
        <f t="shared" si="14"/>
        <v>0</v>
      </c>
      <c r="H37" s="359">
        <f t="shared" si="14"/>
        <v>0</v>
      </c>
      <c r="I37" s="271">
        <f t="shared" si="14"/>
        <v>0</v>
      </c>
      <c r="J37" s="251">
        <f t="shared" si="14"/>
        <v>0</v>
      </c>
      <c r="K37" s="252">
        <f t="shared" si="14"/>
        <v>0</v>
      </c>
      <c r="L37" s="256">
        <f t="shared" si="14"/>
        <v>0</v>
      </c>
      <c r="M37" s="251">
        <f t="shared" si="14"/>
        <v>0</v>
      </c>
      <c r="N37" s="251">
        <f t="shared" si="14"/>
        <v>0</v>
      </c>
      <c r="O37" s="257">
        <f t="shared" si="14"/>
        <v>0</v>
      </c>
      <c r="P37" s="321"/>
      <c r="Q37" s="325"/>
      <c r="R37" s="325"/>
      <c r="S37" s="325"/>
      <c r="T37" s="325"/>
      <c r="U37" s="325"/>
      <c r="V37" s="321"/>
    </row>
    <row r="38" spans="1:22" s="149" customFormat="1" ht="15.75" customHeight="1" thickTop="1" thickBot="1" x14ac:dyDescent="0.35">
      <c r="A38" s="152"/>
      <c r="B38" s="156" t="s">
        <v>107</v>
      </c>
      <c r="C38" s="175" t="s">
        <v>434</v>
      </c>
      <c r="D38" s="222">
        <f>IF(D39=0,0,D39)</f>
        <v>0</v>
      </c>
      <c r="E38" s="220">
        <f t="shared" ref="E38:O38" si="15">IF(E39,E39-E37,0)</f>
        <v>0</v>
      </c>
      <c r="F38" s="220">
        <f t="shared" si="15"/>
        <v>0</v>
      </c>
      <c r="G38" s="255">
        <f t="shared" si="15"/>
        <v>0</v>
      </c>
      <c r="H38" s="358">
        <f t="shared" si="15"/>
        <v>0</v>
      </c>
      <c r="I38" s="270">
        <f t="shared" si="15"/>
        <v>0</v>
      </c>
      <c r="J38" s="220">
        <f t="shared" si="15"/>
        <v>0</v>
      </c>
      <c r="K38" s="221">
        <f t="shared" si="15"/>
        <v>0</v>
      </c>
      <c r="L38" s="222">
        <f t="shared" si="15"/>
        <v>0</v>
      </c>
      <c r="M38" s="220">
        <f t="shared" si="15"/>
        <v>0</v>
      </c>
      <c r="N38" s="220">
        <f t="shared" si="15"/>
        <v>0</v>
      </c>
      <c r="O38" s="255">
        <f t="shared" si="15"/>
        <v>0</v>
      </c>
      <c r="P38" s="321"/>
      <c r="Q38" s="325"/>
      <c r="R38" s="325"/>
      <c r="S38" s="325"/>
      <c r="T38" s="325"/>
      <c r="U38" s="325"/>
      <c r="V38" s="321"/>
    </row>
    <row r="39" spans="1:22" s="149" customFormat="1" ht="15.75" customHeight="1" thickTop="1" thickBot="1" x14ac:dyDescent="0.35">
      <c r="A39" s="152"/>
      <c r="B39" s="157" t="s">
        <v>109</v>
      </c>
      <c r="C39" s="174" t="s">
        <v>450</v>
      </c>
      <c r="D39" s="204"/>
      <c r="E39" s="205"/>
      <c r="F39" s="205"/>
      <c r="G39" s="207"/>
      <c r="H39" s="357"/>
      <c r="I39" s="208"/>
      <c r="J39" s="205"/>
      <c r="K39" s="206"/>
      <c r="L39" s="204"/>
      <c r="M39" s="205"/>
      <c r="N39" s="205"/>
      <c r="O39" s="207"/>
      <c r="P39" s="321"/>
      <c r="Q39" s="325"/>
      <c r="R39" s="325"/>
      <c r="S39" s="325"/>
      <c r="T39" s="325"/>
      <c r="U39" s="325"/>
      <c r="V39" s="321"/>
    </row>
    <row r="40" spans="1:22" s="149" customFormat="1" ht="15.75" customHeight="1" thickTop="1" thickBot="1" x14ac:dyDescent="0.35">
      <c r="A40" s="152"/>
      <c r="B40" s="156" t="s">
        <v>111</v>
      </c>
      <c r="C40" s="175" t="s">
        <v>425</v>
      </c>
      <c r="D40" s="219">
        <v>0</v>
      </c>
      <c r="E40" s="220">
        <f t="shared" ref="E40:O40" si="16">IF(E42,D42,0)</f>
        <v>0</v>
      </c>
      <c r="F40" s="220">
        <f t="shared" si="16"/>
        <v>0</v>
      </c>
      <c r="G40" s="255">
        <f t="shared" si="16"/>
        <v>0</v>
      </c>
      <c r="H40" s="358">
        <f t="shared" si="16"/>
        <v>0</v>
      </c>
      <c r="I40" s="270">
        <f t="shared" si="16"/>
        <v>0</v>
      </c>
      <c r="J40" s="220">
        <f t="shared" si="16"/>
        <v>0</v>
      </c>
      <c r="K40" s="221">
        <f t="shared" si="16"/>
        <v>0</v>
      </c>
      <c r="L40" s="222">
        <f t="shared" si="16"/>
        <v>0</v>
      </c>
      <c r="M40" s="220">
        <f t="shared" si="16"/>
        <v>0</v>
      </c>
      <c r="N40" s="220">
        <f t="shared" si="16"/>
        <v>0</v>
      </c>
      <c r="O40" s="255">
        <f t="shared" si="16"/>
        <v>0</v>
      </c>
      <c r="P40" s="321"/>
      <c r="Q40" s="325"/>
      <c r="R40" s="325"/>
      <c r="S40" s="325"/>
      <c r="T40" s="325"/>
      <c r="U40" s="325"/>
      <c r="V40" s="321"/>
    </row>
    <row r="41" spans="1:22" s="149" customFormat="1" ht="15.75" customHeight="1" thickTop="1" thickBot="1" x14ac:dyDescent="0.35">
      <c r="A41" s="152"/>
      <c r="B41" s="157" t="s">
        <v>113</v>
      </c>
      <c r="C41" s="174" t="s">
        <v>426</v>
      </c>
      <c r="D41" s="256">
        <f>IF(D42=0,0,D42)</f>
        <v>0</v>
      </c>
      <c r="E41" s="251">
        <f t="shared" ref="E41:O41" si="17">IF(E42,E42-E40,0)</f>
        <v>0</v>
      </c>
      <c r="F41" s="251">
        <f t="shared" si="17"/>
        <v>0</v>
      </c>
      <c r="G41" s="257">
        <f t="shared" si="17"/>
        <v>0</v>
      </c>
      <c r="H41" s="359">
        <f t="shared" si="17"/>
        <v>0</v>
      </c>
      <c r="I41" s="271">
        <f t="shared" si="17"/>
        <v>0</v>
      </c>
      <c r="J41" s="251">
        <f t="shared" si="17"/>
        <v>0</v>
      </c>
      <c r="K41" s="252">
        <f t="shared" si="17"/>
        <v>0</v>
      </c>
      <c r="L41" s="256">
        <f t="shared" si="17"/>
        <v>0</v>
      </c>
      <c r="M41" s="251">
        <f t="shared" si="17"/>
        <v>0</v>
      </c>
      <c r="N41" s="251">
        <f t="shared" si="17"/>
        <v>0</v>
      </c>
      <c r="O41" s="257">
        <f t="shared" si="17"/>
        <v>0</v>
      </c>
      <c r="P41" s="321"/>
      <c r="Q41" s="325"/>
      <c r="R41" s="325"/>
      <c r="S41" s="325"/>
      <c r="T41" s="325"/>
      <c r="U41" s="325"/>
      <c r="V41" s="321"/>
    </row>
    <row r="42" spans="1:22" s="149" customFormat="1" ht="15.75" customHeight="1" thickTop="1" thickBot="1" x14ac:dyDescent="0.35">
      <c r="A42" s="152"/>
      <c r="B42" s="156" t="s">
        <v>115</v>
      </c>
      <c r="C42" s="175" t="s">
        <v>451</v>
      </c>
      <c r="D42" s="209"/>
      <c r="E42" s="210"/>
      <c r="F42" s="210"/>
      <c r="G42" s="211"/>
      <c r="H42" s="385"/>
      <c r="I42" s="348"/>
      <c r="J42" s="210"/>
      <c r="K42" s="375"/>
      <c r="L42" s="209"/>
      <c r="M42" s="210"/>
      <c r="N42" s="210"/>
      <c r="O42" s="211"/>
      <c r="P42" s="321"/>
      <c r="Q42" s="325"/>
      <c r="R42" s="325"/>
      <c r="S42" s="325"/>
      <c r="T42" s="325"/>
      <c r="U42" s="325"/>
      <c r="V42" s="321"/>
    </row>
    <row r="43" spans="1:22" s="149" customFormat="1" ht="15.75" customHeight="1" thickTop="1" thickBot="1" x14ac:dyDescent="0.35">
      <c r="A43" s="152"/>
      <c r="B43" s="157" t="s">
        <v>117</v>
      </c>
      <c r="C43" s="174" t="s">
        <v>118</v>
      </c>
      <c r="D43" s="250"/>
      <c r="E43" s="251">
        <f t="shared" ref="E43:O43" si="18">IF(E45,D45,0)</f>
        <v>0</v>
      </c>
      <c r="F43" s="251">
        <f t="shared" si="18"/>
        <v>0</v>
      </c>
      <c r="G43" s="257">
        <f t="shared" si="18"/>
        <v>0</v>
      </c>
      <c r="H43" s="359">
        <f t="shared" si="18"/>
        <v>0</v>
      </c>
      <c r="I43" s="271">
        <f t="shared" si="18"/>
        <v>0</v>
      </c>
      <c r="J43" s="251">
        <f t="shared" si="18"/>
        <v>0</v>
      </c>
      <c r="K43" s="252">
        <f t="shared" si="18"/>
        <v>0</v>
      </c>
      <c r="L43" s="256">
        <f t="shared" si="18"/>
        <v>0</v>
      </c>
      <c r="M43" s="251">
        <f t="shared" si="18"/>
        <v>0</v>
      </c>
      <c r="N43" s="251">
        <f t="shared" si="18"/>
        <v>0</v>
      </c>
      <c r="O43" s="257">
        <f t="shared" si="18"/>
        <v>0</v>
      </c>
      <c r="P43" s="321"/>
      <c r="Q43" s="325"/>
      <c r="R43" s="325"/>
      <c r="S43" s="325"/>
      <c r="T43" s="325"/>
      <c r="U43" s="325"/>
      <c r="V43" s="321"/>
    </row>
    <row r="44" spans="1:22" s="149" customFormat="1" ht="15.75" customHeight="1" thickTop="1" thickBot="1" x14ac:dyDescent="0.35">
      <c r="A44" s="152"/>
      <c r="B44" s="156" t="s">
        <v>119</v>
      </c>
      <c r="C44" s="175" t="s">
        <v>120</v>
      </c>
      <c r="D44" s="222">
        <f>IF(D45=0,0,D45)</f>
        <v>0</v>
      </c>
      <c r="E44" s="220">
        <f t="shared" ref="E44:O44" si="19">IF(E45,E45-E43,0)</f>
        <v>0</v>
      </c>
      <c r="F44" s="220">
        <f t="shared" si="19"/>
        <v>0</v>
      </c>
      <c r="G44" s="255">
        <f t="shared" si="19"/>
        <v>0</v>
      </c>
      <c r="H44" s="358">
        <f t="shared" si="19"/>
        <v>0</v>
      </c>
      <c r="I44" s="270">
        <f t="shared" si="19"/>
        <v>0</v>
      </c>
      <c r="J44" s="220">
        <f t="shared" si="19"/>
        <v>0</v>
      </c>
      <c r="K44" s="221">
        <f t="shared" si="19"/>
        <v>0</v>
      </c>
      <c r="L44" s="222">
        <f t="shared" si="19"/>
        <v>0</v>
      </c>
      <c r="M44" s="220">
        <f t="shared" si="19"/>
        <v>0</v>
      </c>
      <c r="N44" s="220">
        <f t="shared" si="19"/>
        <v>0</v>
      </c>
      <c r="O44" s="255">
        <f t="shared" si="19"/>
        <v>0</v>
      </c>
      <c r="P44" s="321"/>
      <c r="Q44" s="325"/>
      <c r="R44" s="325"/>
      <c r="S44" s="325"/>
      <c r="T44" s="325"/>
      <c r="U44" s="325"/>
      <c r="V44" s="321"/>
    </row>
    <row r="45" spans="1:22" s="149" customFormat="1" ht="15.75" customHeight="1" thickTop="1" thickBot="1" x14ac:dyDescent="0.35">
      <c r="A45" s="152"/>
      <c r="B45" s="157" t="s">
        <v>121</v>
      </c>
      <c r="C45" s="174" t="s">
        <v>452</v>
      </c>
      <c r="D45" s="204"/>
      <c r="E45" s="205"/>
      <c r="F45" s="205"/>
      <c r="G45" s="207"/>
      <c r="H45" s="357"/>
      <c r="I45" s="208"/>
      <c r="J45" s="205"/>
      <c r="K45" s="206"/>
      <c r="L45" s="204"/>
      <c r="M45" s="205"/>
      <c r="N45" s="205"/>
      <c r="O45" s="207"/>
      <c r="P45" s="321"/>
      <c r="Q45" s="325"/>
      <c r="R45" s="325"/>
      <c r="S45" s="325"/>
      <c r="T45" s="325"/>
      <c r="U45" s="325"/>
      <c r="V45" s="321"/>
    </row>
    <row r="46" spans="1:22" s="149" customFormat="1" ht="15.75" customHeight="1" thickTop="1" thickBot="1" x14ac:dyDescent="0.35">
      <c r="A46" s="152"/>
      <c r="B46" s="156" t="s">
        <v>123</v>
      </c>
      <c r="C46" s="175" t="s">
        <v>124</v>
      </c>
      <c r="D46" s="219">
        <v>0</v>
      </c>
      <c r="E46" s="220">
        <f t="shared" ref="E46:O46" si="20">IF(D48=0,0,D48)</f>
        <v>0</v>
      </c>
      <c r="F46" s="220">
        <f t="shared" si="20"/>
        <v>0</v>
      </c>
      <c r="G46" s="255">
        <f t="shared" si="20"/>
        <v>0</v>
      </c>
      <c r="H46" s="358">
        <f t="shared" si="20"/>
        <v>0</v>
      </c>
      <c r="I46" s="270">
        <f t="shared" si="20"/>
        <v>0</v>
      </c>
      <c r="J46" s="220">
        <f t="shared" si="20"/>
        <v>0</v>
      </c>
      <c r="K46" s="221">
        <f t="shared" si="20"/>
        <v>0</v>
      </c>
      <c r="L46" s="222">
        <f t="shared" si="20"/>
        <v>0</v>
      </c>
      <c r="M46" s="220">
        <f t="shared" si="20"/>
        <v>0</v>
      </c>
      <c r="N46" s="220">
        <f t="shared" si="20"/>
        <v>0</v>
      </c>
      <c r="O46" s="255">
        <f t="shared" si="20"/>
        <v>0</v>
      </c>
      <c r="P46" s="321"/>
      <c r="Q46" s="325"/>
      <c r="R46" s="325"/>
      <c r="S46" s="325"/>
      <c r="T46" s="325"/>
      <c r="U46" s="325"/>
      <c r="V46" s="321"/>
    </row>
    <row r="47" spans="1:22" s="149" customFormat="1" ht="15.75" customHeight="1" thickTop="1" thickBot="1" x14ac:dyDescent="0.35">
      <c r="A47" s="152"/>
      <c r="B47" s="157" t="s">
        <v>125</v>
      </c>
      <c r="C47" s="174" t="s">
        <v>126</v>
      </c>
      <c r="D47" s="256">
        <f>IF(D48=0,0,D48)</f>
        <v>0</v>
      </c>
      <c r="E47" s="256">
        <f t="shared" ref="E47:O47" si="21">IF(E48=0,0,E48)</f>
        <v>0</v>
      </c>
      <c r="F47" s="256">
        <f t="shared" si="21"/>
        <v>0</v>
      </c>
      <c r="G47" s="397">
        <f t="shared" si="21"/>
        <v>0</v>
      </c>
      <c r="H47" s="271">
        <f t="shared" si="21"/>
        <v>0</v>
      </c>
      <c r="I47" s="256">
        <f t="shared" si="21"/>
        <v>0</v>
      </c>
      <c r="J47" s="256">
        <f t="shared" si="21"/>
        <v>0</v>
      </c>
      <c r="K47" s="339">
        <f t="shared" si="21"/>
        <v>0</v>
      </c>
      <c r="L47" s="256">
        <f t="shared" si="21"/>
        <v>0</v>
      </c>
      <c r="M47" s="256">
        <f t="shared" si="21"/>
        <v>0</v>
      </c>
      <c r="N47" s="256">
        <f t="shared" si="21"/>
        <v>0</v>
      </c>
      <c r="O47" s="397">
        <f t="shared" si="21"/>
        <v>0</v>
      </c>
      <c r="P47" s="321"/>
      <c r="Q47" s="325"/>
      <c r="R47" s="325"/>
      <c r="S47" s="325"/>
      <c r="T47" s="325"/>
      <c r="U47" s="325"/>
      <c r="V47" s="321"/>
    </row>
    <row r="48" spans="1:22" s="149" customFormat="1" ht="15.75" customHeight="1" thickTop="1" thickBot="1" x14ac:dyDescent="0.35">
      <c r="A48" s="152"/>
      <c r="B48" s="156" t="s">
        <v>127</v>
      </c>
      <c r="C48" s="175" t="s">
        <v>453</v>
      </c>
      <c r="D48" s="209"/>
      <c r="E48" s="210"/>
      <c r="F48" s="210"/>
      <c r="G48" s="211"/>
      <c r="H48" s="385"/>
      <c r="I48" s="348"/>
      <c r="J48" s="210"/>
      <c r="K48" s="375"/>
      <c r="L48" s="209"/>
      <c r="M48" s="210"/>
      <c r="N48" s="210"/>
      <c r="O48" s="211"/>
      <c r="P48" s="321"/>
      <c r="Q48" s="325"/>
      <c r="R48" s="325"/>
      <c r="S48" s="325"/>
      <c r="T48" s="325"/>
      <c r="U48" s="325"/>
      <c r="V48" s="321"/>
    </row>
    <row r="49" spans="1:22" s="149" customFormat="1" ht="15.75" customHeight="1" thickTop="1" thickBot="1" x14ac:dyDescent="0.35">
      <c r="A49" s="152"/>
      <c r="B49" s="157" t="s">
        <v>129</v>
      </c>
      <c r="C49" s="174" t="s">
        <v>130</v>
      </c>
      <c r="D49" s="250"/>
      <c r="E49" s="251">
        <f t="shared" ref="E49:O49" si="22">IF(D51=0,0,D51)</f>
        <v>0</v>
      </c>
      <c r="F49" s="251">
        <f t="shared" si="22"/>
        <v>0</v>
      </c>
      <c r="G49" s="257">
        <f t="shared" si="22"/>
        <v>0</v>
      </c>
      <c r="H49" s="359">
        <f t="shared" si="22"/>
        <v>0</v>
      </c>
      <c r="I49" s="271">
        <f t="shared" si="22"/>
        <v>0</v>
      </c>
      <c r="J49" s="251">
        <f t="shared" si="22"/>
        <v>0</v>
      </c>
      <c r="K49" s="252">
        <f t="shared" si="22"/>
        <v>0</v>
      </c>
      <c r="L49" s="256">
        <f t="shared" si="22"/>
        <v>0</v>
      </c>
      <c r="M49" s="251">
        <f t="shared" si="22"/>
        <v>0</v>
      </c>
      <c r="N49" s="251">
        <f t="shared" si="22"/>
        <v>0</v>
      </c>
      <c r="O49" s="257">
        <f t="shared" si="22"/>
        <v>0</v>
      </c>
      <c r="P49" s="321"/>
      <c r="Q49" s="325"/>
      <c r="R49" s="325"/>
      <c r="S49" s="325"/>
      <c r="T49" s="325"/>
      <c r="U49" s="325"/>
      <c r="V49" s="321"/>
    </row>
    <row r="50" spans="1:22" s="149" customFormat="1" ht="15.75" customHeight="1" thickTop="1" thickBot="1" x14ac:dyDescent="0.35">
      <c r="A50" s="152"/>
      <c r="B50" s="156" t="s">
        <v>131</v>
      </c>
      <c r="C50" s="175" t="s">
        <v>132</v>
      </c>
      <c r="D50" s="222">
        <f>IF(D51=0,0,D51)</f>
        <v>0</v>
      </c>
      <c r="E50" s="220">
        <f t="shared" ref="E50:O50" si="23">IF(SUM(E44,E47)=0,0,SUM(E44,E47))</f>
        <v>0</v>
      </c>
      <c r="F50" s="220">
        <f t="shared" si="23"/>
        <v>0</v>
      </c>
      <c r="G50" s="255">
        <f t="shared" si="23"/>
        <v>0</v>
      </c>
      <c r="H50" s="358">
        <f t="shared" si="23"/>
        <v>0</v>
      </c>
      <c r="I50" s="270">
        <f t="shared" si="23"/>
        <v>0</v>
      </c>
      <c r="J50" s="220">
        <f t="shared" si="23"/>
        <v>0</v>
      </c>
      <c r="K50" s="221">
        <f t="shared" si="23"/>
        <v>0</v>
      </c>
      <c r="L50" s="222">
        <f t="shared" si="23"/>
        <v>0</v>
      </c>
      <c r="M50" s="220">
        <f t="shared" si="23"/>
        <v>0</v>
      </c>
      <c r="N50" s="220">
        <f t="shared" si="23"/>
        <v>0</v>
      </c>
      <c r="O50" s="255">
        <f t="shared" si="23"/>
        <v>0</v>
      </c>
      <c r="P50" s="321"/>
      <c r="Q50" s="325"/>
      <c r="R50" s="325"/>
      <c r="S50" s="325"/>
      <c r="T50" s="325"/>
      <c r="U50" s="325"/>
      <c r="V50" s="321"/>
    </row>
    <row r="51" spans="1:22" s="149" customFormat="1" ht="15.75" customHeight="1" thickTop="1" thickBot="1" x14ac:dyDescent="0.35">
      <c r="A51" s="152"/>
      <c r="B51" s="157" t="s">
        <v>133</v>
      </c>
      <c r="C51" s="176" t="s">
        <v>454</v>
      </c>
      <c r="D51" s="258">
        <f>IF(SUM((D48,D45))=0,0,SUM((D48,D45)))</f>
        <v>0</v>
      </c>
      <c r="E51" s="258">
        <f>IF(SUM((E48,E45))=0,0,SUM((E48,E45)))</f>
        <v>0</v>
      </c>
      <c r="F51" s="258">
        <f>IF(SUM((F48,F45))=0,0,SUM((F48,F45)))</f>
        <v>0</v>
      </c>
      <c r="G51" s="275">
        <f>IF(SUM((G48,G45))=0,0,SUM((G48,G45)))</f>
        <v>0</v>
      </c>
      <c r="H51" s="360">
        <f>IF(SUM((H48,H45))=0,0,SUM((H48,H45)))</f>
        <v>0</v>
      </c>
      <c r="I51" s="272">
        <f>IF(SUM((I48,I45))=0,0,SUM((I48,I45)))</f>
        <v>0</v>
      </c>
      <c r="J51" s="258">
        <f>IF(SUM((J48,J45))=0,0,SUM((J48,J45)))</f>
        <v>0</v>
      </c>
      <c r="K51" s="296">
        <f>IF(SUM((K48,K45))=0,0,SUM((K48,K45)))</f>
        <v>0</v>
      </c>
      <c r="L51" s="258">
        <f>IF(SUM((L48,L45))=0,0,SUM((L48,L45)))</f>
        <v>0</v>
      </c>
      <c r="M51" s="258">
        <f>IF(SUM((M48,M45))=0,0,SUM((M48,M45)))</f>
        <v>0</v>
      </c>
      <c r="N51" s="258">
        <f>IF(SUM((N48,N45))=0,0,SUM((N48,N45)))</f>
        <v>0</v>
      </c>
      <c r="O51" s="275">
        <f>IF(SUM((O48,O45))=0,0,SUM((O48,O45)))</f>
        <v>0</v>
      </c>
      <c r="P51" s="321"/>
      <c r="Q51" s="325"/>
      <c r="R51" s="325"/>
      <c r="S51" s="325"/>
      <c r="T51" s="325"/>
      <c r="U51" s="325"/>
      <c r="V51" s="321"/>
    </row>
    <row r="52" spans="1:22" s="239" customFormat="1" ht="15.75" customHeight="1" thickBot="1" x14ac:dyDescent="0.35">
      <c r="A52" s="238"/>
      <c r="B52" s="181" t="s">
        <v>135</v>
      </c>
      <c r="C52" s="182" t="s">
        <v>429</v>
      </c>
      <c r="D52" s="213">
        <v>0</v>
      </c>
      <c r="E52" s="214">
        <f>IF(E54,D54,0)</f>
        <v>0</v>
      </c>
      <c r="F52" s="214">
        <f>IF(F54,E54,0)</f>
        <v>0</v>
      </c>
      <c r="G52" s="227">
        <f>IF(G54,F54,0)</f>
        <v>0</v>
      </c>
      <c r="H52" s="215">
        <v>0</v>
      </c>
      <c r="I52" s="215">
        <v>0</v>
      </c>
      <c r="J52" s="215">
        <v>0</v>
      </c>
      <c r="K52" s="215">
        <v>0</v>
      </c>
      <c r="L52" s="361">
        <v>0</v>
      </c>
      <c r="M52" s="215">
        <v>0</v>
      </c>
      <c r="N52" s="215">
        <v>0</v>
      </c>
      <c r="O52" s="216">
        <v>0</v>
      </c>
      <c r="P52" s="323"/>
      <c r="Q52" s="335"/>
      <c r="R52" s="335"/>
      <c r="S52" s="335"/>
      <c r="T52" s="335"/>
      <c r="U52" s="335"/>
      <c r="V52" s="323"/>
    </row>
    <row r="53" spans="1:22" s="239" customFormat="1" ht="15.75" customHeight="1" thickTop="1" thickBot="1" x14ac:dyDescent="0.35">
      <c r="A53" s="238"/>
      <c r="B53" s="183" t="s">
        <v>137</v>
      </c>
      <c r="C53" s="184" t="s">
        <v>430</v>
      </c>
      <c r="D53" s="259">
        <f>D54</f>
        <v>0</v>
      </c>
      <c r="E53" s="245">
        <f>IF(E54,(E54*E$86)-(E52*D$86),0)</f>
        <v>0</v>
      </c>
      <c r="F53" s="245">
        <f>IF(F54,(F54*F$86)-(F52*E$86),0)</f>
        <v>0</v>
      </c>
      <c r="G53" s="273">
        <f>IF(G54,(G54*G$86)-(G52*F$86),0)</f>
        <v>0</v>
      </c>
      <c r="H53" s="217">
        <v>0</v>
      </c>
      <c r="I53" s="217">
        <v>0</v>
      </c>
      <c r="J53" s="217">
        <v>0</v>
      </c>
      <c r="K53" s="217">
        <v>0</v>
      </c>
      <c r="L53" s="362">
        <v>0</v>
      </c>
      <c r="M53" s="217">
        <v>0</v>
      </c>
      <c r="N53" s="217">
        <v>0</v>
      </c>
      <c r="O53" s="218">
        <v>0</v>
      </c>
      <c r="P53" s="323"/>
      <c r="Q53" s="335"/>
      <c r="R53" s="335"/>
      <c r="S53" s="335"/>
      <c r="T53" s="335"/>
      <c r="U53" s="335"/>
      <c r="V53" s="323"/>
    </row>
    <row r="54" spans="1:22" s="239" customFormat="1" ht="15.75" customHeight="1" thickTop="1" thickBot="1" x14ac:dyDescent="0.35">
      <c r="A54" s="238"/>
      <c r="B54" s="185" t="s">
        <v>139</v>
      </c>
      <c r="C54" s="186" t="s">
        <v>455</v>
      </c>
      <c r="D54" s="246"/>
      <c r="E54" s="247"/>
      <c r="F54" s="247"/>
      <c r="G54" s="274"/>
      <c r="H54" s="248">
        <v>0</v>
      </c>
      <c r="I54" s="248">
        <v>0</v>
      </c>
      <c r="J54" s="248">
        <v>0</v>
      </c>
      <c r="K54" s="248">
        <v>0</v>
      </c>
      <c r="L54" s="363">
        <v>0</v>
      </c>
      <c r="M54" s="248">
        <v>0</v>
      </c>
      <c r="N54" s="248">
        <v>0</v>
      </c>
      <c r="O54" s="249">
        <v>0</v>
      </c>
      <c r="P54" s="323"/>
      <c r="Q54" s="335"/>
      <c r="R54" s="335"/>
      <c r="S54" s="335"/>
      <c r="T54" s="335"/>
      <c r="U54" s="335"/>
      <c r="V54" s="323"/>
    </row>
    <row r="55" spans="1:22" s="149" customFormat="1" ht="15.75" customHeight="1" thickTop="1" thickBot="1" x14ac:dyDescent="0.35">
      <c r="A55" s="152"/>
      <c r="B55" s="157" t="s">
        <v>141</v>
      </c>
      <c r="C55" s="187" t="s">
        <v>435</v>
      </c>
      <c r="D55" s="250"/>
      <c r="E55" s="251">
        <f t="shared" ref="E55:O55" si="24">IF(E57,D57,0)</f>
        <v>0</v>
      </c>
      <c r="F55" s="251">
        <f t="shared" si="24"/>
        <v>0</v>
      </c>
      <c r="G55" s="257">
        <f t="shared" si="24"/>
        <v>0</v>
      </c>
      <c r="H55" s="359">
        <f t="shared" si="24"/>
        <v>0</v>
      </c>
      <c r="I55" s="271">
        <f t="shared" si="24"/>
        <v>0</v>
      </c>
      <c r="J55" s="251">
        <f t="shared" si="24"/>
        <v>0</v>
      </c>
      <c r="K55" s="252">
        <f t="shared" si="24"/>
        <v>0</v>
      </c>
      <c r="L55" s="256">
        <f t="shared" si="24"/>
        <v>0</v>
      </c>
      <c r="M55" s="251">
        <f t="shared" si="24"/>
        <v>0</v>
      </c>
      <c r="N55" s="251">
        <f t="shared" si="24"/>
        <v>0</v>
      </c>
      <c r="O55" s="257">
        <f t="shared" si="24"/>
        <v>0</v>
      </c>
      <c r="P55" s="321"/>
      <c r="Q55" s="325"/>
      <c r="R55" s="325"/>
      <c r="S55" s="325"/>
      <c r="T55" s="325"/>
      <c r="U55" s="325"/>
      <c r="V55" s="321"/>
    </row>
    <row r="56" spans="1:22" s="149" customFormat="1" ht="15.75" customHeight="1" thickTop="1" thickBot="1" x14ac:dyDescent="0.35">
      <c r="A56" s="152"/>
      <c r="B56" s="156" t="s">
        <v>143</v>
      </c>
      <c r="C56" s="188" t="s">
        <v>436</v>
      </c>
      <c r="D56" s="222">
        <f>D57</f>
        <v>0</v>
      </c>
      <c r="E56" s="220">
        <f t="shared" ref="E56:O56" si="25">IF(E57,E57-E55,0)</f>
        <v>0</v>
      </c>
      <c r="F56" s="220">
        <f t="shared" si="25"/>
        <v>0</v>
      </c>
      <c r="G56" s="255">
        <f t="shared" si="25"/>
        <v>0</v>
      </c>
      <c r="H56" s="358">
        <f t="shared" si="25"/>
        <v>0</v>
      </c>
      <c r="I56" s="270">
        <f t="shared" si="25"/>
        <v>0</v>
      </c>
      <c r="J56" s="220">
        <f t="shared" si="25"/>
        <v>0</v>
      </c>
      <c r="K56" s="221">
        <f t="shared" si="25"/>
        <v>0</v>
      </c>
      <c r="L56" s="222">
        <f t="shared" si="25"/>
        <v>0</v>
      </c>
      <c r="M56" s="220">
        <f t="shared" si="25"/>
        <v>0</v>
      </c>
      <c r="N56" s="220">
        <f t="shared" si="25"/>
        <v>0</v>
      </c>
      <c r="O56" s="255">
        <f t="shared" si="25"/>
        <v>0</v>
      </c>
      <c r="P56" s="321"/>
      <c r="Q56" s="325"/>
      <c r="R56" s="325"/>
      <c r="S56" s="325"/>
      <c r="T56" s="325"/>
      <c r="U56" s="325"/>
      <c r="V56" s="321"/>
    </row>
    <row r="57" spans="1:22" s="149" customFormat="1" ht="15.75" customHeight="1" thickTop="1" thickBot="1" x14ac:dyDescent="0.35">
      <c r="A57" s="152"/>
      <c r="B57" s="157" t="s">
        <v>145</v>
      </c>
      <c r="C57" s="187" t="s">
        <v>456</v>
      </c>
      <c r="D57" s="204"/>
      <c r="E57" s="205"/>
      <c r="F57" s="205"/>
      <c r="G57" s="207"/>
      <c r="H57" s="357"/>
      <c r="I57" s="208"/>
      <c r="J57" s="205"/>
      <c r="K57" s="206"/>
      <c r="L57" s="204"/>
      <c r="M57" s="205"/>
      <c r="N57" s="205"/>
      <c r="O57" s="207"/>
      <c r="P57" s="321"/>
      <c r="Q57" s="325"/>
      <c r="R57" s="325"/>
      <c r="S57" s="325"/>
      <c r="T57" s="325"/>
      <c r="U57" s="325"/>
      <c r="V57" s="321"/>
    </row>
    <row r="58" spans="1:22" s="149" customFormat="1" ht="15.75" customHeight="1" thickTop="1" thickBot="1" x14ac:dyDescent="0.35">
      <c r="A58" s="152"/>
      <c r="B58" s="156" t="s">
        <v>147</v>
      </c>
      <c r="C58" s="188" t="s">
        <v>427</v>
      </c>
      <c r="D58" s="219">
        <v>0</v>
      </c>
      <c r="E58" s="220">
        <f t="shared" ref="E58:O58" si="26">IF(E60,D60,0)</f>
        <v>0</v>
      </c>
      <c r="F58" s="220">
        <f t="shared" si="26"/>
        <v>0</v>
      </c>
      <c r="G58" s="255">
        <f t="shared" si="26"/>
        <v>0</v>
      </c>
      <c r="H58" s="358">
        <f t="shared" si="26"/>
        <v>0</v>
      </c>
      <c r="I58" s="270">
        <f t="shared" si="26"/>
        <v>0</v>
      </c>
      <c r="J58" s="220">
        <f t="shared" si="26"/>
        <v>0</v>
      </c>
      <c r="K58" s="221">
        <f t="shared" si="26"/>
        <v>0</v>
      </c>
      <c r="L58" s="222">
        <f t="shared" si="26"/>
        <v>0</v>
      </c>
      <c r="M58" s="220">
        <f t="shared" si="26"/>
        <v>0</v>
      </c>
      <c r="N58" s="220">
        <f t="shared" si="26"/>
        <v>0</v>
      </c>
      <c r="O58" s="255">
        <f t="shared" si="26"/>
        <v>0</v>
      </c>
      <c r="P58" s="321"/>
      <c r="Q58" s="325"/>
      <c r="R58" s="325"/>
      <c r="S58" s="325"/>
      <c r="T58" s="325"/>
      <c r="U58" s="325"/>
      <c r="V58" s="321"/>
    </row>
    <row r="59" spans="1:22" s="149" customFormat="1" ht="15.75" customHeight="1" thickTop="1" thickBot="1" x14ac:dyDescent="0.35">
      <c r="A59" s="152"/>
      <c r="B59" s="157" t="s">
        <v>149</v>
      </c>
      <c r="C59" s="187" t="s">
        <v>428</v>
      </c>
      <c r="D59" s="256">
        <f>D60</f>
        <v>0</v>
      </c>
      <c r="E59" s="251">
        <f t="shared" ref="E59:O59" si="27">IF(E60,E60-E58,0)</f>
        <v>0</v>
      </c>
      <c r="F59" s="251">
        <f t="shared" si="27"/>
        <v>0</v>
      </c>
      <c r="G59" s="257">
        <f t="shared" si="27"/>
        <v>0</v>
      </c>
      <c r="H59" s="359">
        <f t="shared" si="27"/>
        <v>0</v>
      </c>
      <c r="I59" s="271">
        <f t="shared" si="27"/>
        <v>0</v>
      </c>
      <c r="J59" s="251">
        <f t="shared" si="27"/>
        <v>0</v>
      </c>
      <c r="K59" s="252">
        <f t="shared" si="27"/>
        <v>0</v>
      </c>
      <c r="L59" s="256">
        <f t="shared" si="27"/>
        <v>0</v>
      </c>
      <c r="M59" s="251">
        <f t="shared" si="27"/>
        <v>0</v>
      </c>
      <c r="N59" s="251">
        <f t="shared" si="27"/>
        <v>0</v>
      </c>
      <c r="O59" s="257">
        <f t="shared" si="27"/>
        <v>0</v>
      </c>
      <c r="P59" s="321"/>
      <c r="Q59" s="325"/>
      <c r="R59" s="325"/>
      <c r="S59" s="325"/>
      <c r="T59" s="325"/>
      <c r="U59" s="325"/>
      <c r="V59" s="321"/>
    </row>
    <row r="60" spans="1:22" s="149" customFormat="1" ht="15.75" customHeight="1" thickTop="1" thickBot="1" x14ac:dyDescent="0.35">
      <c r="A60" s="152"/>
      <c r="B60" s="156" t="s">
        <v>151</v>
      </c>
      <c r="C60" s="188" t="s">
        <v>457</v>
      </c>
      <c r="D60" s="209"/>
      <c r="E60" s="210"/>
      <c r="F60" s="210"/>
      <c r="G60" s="211"/>
      <c r="H60" s="385"/>
      <c r="I60" s="348"/>
      <c r="J60" s="210"/>
      <c r="K60" s="375"/>
      <c r="L60" s="209"/>
      <c r="M60" s="210"/>
      <c r="N60" s="210"/>
      <c r="O60" s="211"/>
      <c r="P60" s="321"/>
      <c r="Q60" s="325"/>
      <c r="R60" s="325"/>
      <c r="S60" s="325"/>
      <c r="T60" s="325"/>
      <c r="U60" s="325"/>
      <c r="V60" s="321"/>
    </row>
    <row r="61" spans="1:22" s="149" customFormat="1" ht="15.75" customHeight="1" thickTop="1" thickBot="1" x14ac:dyDescent="0.35">
      <c r="A61" s="152"/>
      <c r="B61" s="157" t="s">
        <v>153</v>
      </c>
      <c r="C61" s="187" t="s">
        <v>154</v>
      </c>
      <c r="D61" s="250"/>
      <c r="E61" s="251">
        <f t="shared" ref="E61:O61" si="28">IF(E63,D63,0)</f>
        <v>0</v>
      </c>
      <c r="F61" s="251">
        <f t="shared" si="28"/>
        <v>0</v>
      </c>
      <c r="G61" s="257">
        <f t="shared" si="28"/>
        <v>0</v>
      </c>
      <c r="H61" s="359">
        <f t="shared" si="28"/>
        <v>0</v>
      </c>
      <c r="I61" s="271">
        <f t="shared" si="28"/>
        <v>0</v>
      </c>
      <c r="J61" s="251">
        <f t="shared" si="28"/>
        <v>0</v>
      </c>
      <c r="K61" s="252">
        <f t="shared" si="28"/>
        <v>0</v>
      </c>
      <c r="L61" s="256">
        <f t="shared" si="28"/>
        <v>0</v>
      </c>
      <c r="M61" s="251">
        <f t="shared" si="28"/>
        <v>0</v>
      </c>
      <c r="N61" s="251">
        <f t="shared" si="28"/>
        <v>0</v>
      </c>
      <c r="O61" s="257">
        <f t="shared" si="28"/>
        <v>0</v>
      </c>
      <c r="P61" s="321"/>
      <c r="Q61" s="325"/>
      <c r="R61" s="325"/>
      <c r="S61" s="325"/>
      <c r="T61" s="325"/>
      <c r="U61" s="325"/>
      <c r="V61" s="321"/>
    </row>
    <row r="62" spans="1:22" s="149" customFormat="1" ht="15.75" customHeight="1" thickTop="1" thickBot="1" x14ac:dyDescent="0.35">
      <c r="A62" s="152"/>
      <c r="B62" s="156" t="s">
        <v>155</v>
      </c>
      <c r="C62" s="188" t="s">
        <v>156</v>
      </c>
      <c r="D62" s="222">
        <f>D63</f>
        <v>0</v>
      </c>
      <c r="E62" s="220">
        <f t="shared" ref="E62:O62" si="29">IF(E63,E63-E61,0)</f>
        <v>0</v>
      </c>
      <c r="F62" s="220">
        <f t="shared" si="29"/>
        <v>0</v>
      </c>
      <c r="G62" s="255">
        <f t="shared" si="29"/>
        <v>0</v>
      </c>
      <c r="H62" s="358">
        <f t="shared" si="29"/>
        <v>0</v>
      </c>
      <c r="I62" s="270">
        <f t="shared" si="29"/>
        <v>0</v>
      </c>
      <c r="J62" s="220">
        <f t="shared" si="29"/>
        <v>0</v>
      </c>
      <c r="K62" s="221">
        <f t="shared" si="29"/>
        <v>0</v>
      </c>
      <c r="L62" s="222">
        <f t="shared" si="29"/>
        <v>0</v>
      </c>
      <c r="M62" s="220">
        <f t="shared" si="29"/>
        <v>0</v>
      </c>
      <c r="N62" s="220">
        <f t="shared" si="29"/>
        <v>0</v>
      </c>
      <c r="O62" s="255">
        <f t="shared" si="29"/>
        <v>0</v>
      </c>
      <c r="P62" s="321"/>
      <c r="Q62" s="325"/>
      <c r="R62" s="325"/>
      <c r="S62" s="325"/>
      <c r="T62" s="325"/>
      <c r="U62" s="325"/>
      <c r="V62" s="321"/>
    </row>
    <row r="63" spans="1:22" s="149" customFormat="1" ht="15.75" customHeight="1" thickTop="1" thickBot="1" x14ac:dyDescent="0.35">
      <c r="A63" s="152"/>
      <c r="B63" s="157" t="s">
        <v>157</v>
      </c>
      <c r="C63" s="187" t="s">
        <v>458</v>
      </c>
      <c r="D63" s="204"/>
      <c r="E63" s="205"/>
      <c r="F63" s="205"/>
      <c r="G63" s="207"/>
      <c r="H63" s="357"/>
      <c r="I63" s="208"/>
      <c r="J63" s="205"/>
      <c r="K63" s="206"/>
      <c r="L63" s="204"/>
      <c r="M63" s="205"/>
      <c r="N63" s="205"/>
      <c r="O63" s="207"/>
      <c r="P63" s="321"/>
      <c r="Q63" s="325"/>
      <c r="R63" s="325"/>
      <c r="S63" s="325"/>
      <c r="T63" s="325"/>
      <c r="U63" s="325"/>
      <c r="V63" s="321"/>
    </row>
    <row r="64" spans="1:22" s="149" customFormat="1" ht="15.75" customHeight="1" thickTop="1" thickBot="1" x14ac:dyDescent="0.35">
      <c r="A64" s="152"/>
      <c r="B64" s="156" t="s">
        <v>159</v>
      </c>
      <c r="C64" s="188" t="s">
        <v>160</v>
      </c>
      <c r="D64" s="219">
        <v>0</v>
      </c>
      <c r="E64" s="220">
        <f t="shared" ref="E64:O64" si="30">IF(D66=0,0,D66)</f>
        <v>0</v>
      </c>
      <c r="F64" s="220">
        <f t="shared" si="30"/>
        <v>0</v>
      </c>
      <c r="G64" s="255">
        <f t="shared" si="30"/>
        <v>0</v>
      </c>
      <c r="H64" s="358">
        <f t="shared" si="30"/>
        <v>0</v>
      </c>
      <c r="I64" s="270">
        <f t="shared" si="30"/>
        <v>0</v>
      </c>
      <c r="J64" s="220">
        <f t="shared" si="30"/>
        <v>0</v>
      </c>
      <c r="K64" s="221">
        <f t="shared" si="30"/>
        <v>0</v>
      </c>
      <c r="L64" s="222">
        <f t="shared" si="30"/>
        <v>0</v>
      </c>
      <c r="M64" s="220">
        <f t="shared" si="30"/>
        <v>0</v>
      </c>
      <c r="N64" s="220">
        <f t="shared" si="30"/>
        <v>0</v>
      </c>
      <c r="O64" s="255">
        <f t="shared" si="30"/>
        <v>0</v>
      </c>
      <c r="P64" s="321"/>
      <c r="Q64" s="325"/>
      <c r="R64" s="325"/>
      <c r="S64" s="325"/>
      <c r="T64" s="325"/>
      <c r="U64" s="325"/>
      <c r="V64" s="321"/>
    </row>
    <row r="65" spans="1:22" s="149" customFormat="1" ht="15.75" customHeight="1" thickTop="1" thickBot="1" x14ac:dyDescent="0.35">
      <c r="A65" s="152"/>
      <c r="B65" s="157" t="s">
        <v>161</v>
      </c>
      <c r="C65" s="187" t="s">
        <v>162</v>
      </c>
      <c r="D65" s="256">
        <f>D66</f>
        <v>0</v>
      </c>
      <c r="E65" s="256">
        <f t="shared" ref="E65:O65" si="31">E66</f>
        <v>0</v>
      </c>
      <c r="F65" s="256">
        <f t="shared" si="31"/>
        <v>0</v>
      </c>
      <c r="G65" s="397">
        <f t="shared" si="31"/>
        <v>0</v>
      </c>
      <c r="H65" s="271">
        <f t="shared" si="31"/>
        <v>0</v>
      </c>
      <c r="I65" s="256">
        <f t="shared" si="31"/>
        <v>0</v>
      </c>
      <c r="J65" s="256">
        <f t="shared" si="31"/>
        <v>0</v>
      </c>
      <c r="K65" s="339">
        <f t="shared" si="31"/>
        <v>0</v>
      </c>
      <c r="L65" s="256">
        <f t="shared" si="31"/>
        <v>0</v>
      </c>
      <c r="M65" s="256">
        <f t="shared" si="31"/>
        <v>0</v>
      </c>
      <c r="N65" s="256">
        <f t="shared" si="31"/>
        <v>0</v>
      </c>
      <c r="O65" s="397">
        <f t="shared" si="31"/>
        <v>0</v>
      </c>
      <c r="P65" s="321"/>
      <c r="Q65" s="325"/>
      <c r="R65" s="325"/>
      <c r="S65" s="325"/>
      <c r="T65" s="325"/>
      <c r="U65" s="325"/>
      <c r="V65" s="321"/>
    </row>
    <row r="66" spans="1:22" s="149" customFormat="1" ht="15.75" customHeight="1" thickTop="1" thickBot="1" x14ac:dyDescent="0.35">
      <c r="A66" s="152"/>
      <c r="B66" s="156" t="s">
        <v>163</v>
      </c>
      <c r="C66" s="188" t="s">
        <v>459</v>
      </c>
      <c r="D66" s="209"/>
      <c r="E66" s="210"/>
      <c r="F66" s="210"/>
      <c r="G66" s="211"/>
      <c r="H66" s="385"/>
      <c r="I66" s="348"/>
      <c r="J66" s="210"/>
      <c r="K66" s="375"/>
      <c r="L66" s="209"/>
      <c r="M66" s="210"/>
      <c r="N66" s="210"/>
      <c r="O66" s="211"/>
      <c r="P66" s="321"/>
      <c r="Q66" s="325"/>
      <c r="R66" s="325"/>
      <c r="S66" s="325"/>
      <c r="T66" s="325"/>
      <c r="U66" s="325"/>
      <c r="V66" s="321"/>
    </row>
    <row r="67" spans="1:22" s="149" customFormat="1" ht="15.75" customHeight="1" thickTop="1" thickBot="1" x14ac:dyDescent="0.35">
      <c r="A67" s="152"/>
      <c r="B67" s="157" t="s">
        <v>165</v>
      </c>
      <c r="C67" s="187" t="s">
        <v>166</v>
      </c>
      <c r="D67" s="250"/>
      <c r="E67" s="251">
        <f t="shared" ref="E67:O67" si="32">IF(D69=0,0,D69)</f>
        <v>0</v>
      </c>
      <c r="F67" s="251">
        <f t="shared" si="32"/>
        <v>0</v>
      </c>
      <c r="G67" s="257">
        <f t="shared" si="32"/>
        <v>0</v>
      </c>
      <c r="H67" s="359">
        <f t="shared" si="32"/>
        <v>0</v>
      </c>
      <c r="I67" s="271">
        <f t="shared" si="32"/>
        <v>0</v>
      </c>
      <c r="J67" s="251">
        <f t="shared" si="32"/>
        <v>0</v>
      </c>
      <c r="K67" s="252">
        <f t="shared" si="32"/>
        <v>0</v>
      </c>
      <c r="L67" s="256">
        <f t="shared" si="32"/>
        <v>0</v>
      </c>
      <c r="M67" s="251">
        <f t="shared" si="32"/>
        <v>0</v>
      </c>
      <c r="N67" s="251">
        <f t="shared" si="32"/>
        <v>0</v>
      </c>
      <c r="O67" s="257">
        <f t="shared" si="32"/>
        <v>0</v>
      </c>
      <c r="P67" s="321"/>
      <c r="Q67" s="325"/>
      <c r="R67" s="325"/>
      <c r="S67" s="325"/>
      <c r="T67" s="325"/>
      <c r="U67" s="325"/>
      <c r="V67" s="321"/>
    </row>
    <row r="68" spans="1:22" s="149" customFormat="1" ht="15.75" customHeight="1" thickTop="1" thickBot="1" x14ac:dyDescent="0.35">
      <c r="A68" s="152"/>
      <c r="B68" s="156" t="s">
        <v>167</v>
      </c>
      <c r="C68" s="188" t="s">
        <v>168</v>
      </c>
      <c r="D68" s="222">
        <f>IF(D69=0,0,D69)</f>
        <v>0</v>
      </c>
      <c r="E68" s="220">
        <f t="shared" ref="E68:O68" si="33">IF(SUM(E62,E65)=0,0,SUM(E62,E65))</f>
        <v>0</v>
      </c>
      <c r="F68" s="220">
        <f t="shared" si="33"/>
        <v>0</v>
      </c>
      <c r="G68" s="255">
        <f t="shared" si="33"/>
        <v>0</v>
      </c>
      <c r="H68" s="358">
        <f t="shared" si="33"/>
        <v>0</v>
      </c>
      <c r="I68" s="270">
        <f t="shared" si="33"/>
        <v>0</v>
      </c>
      <c r="J68" s="220">
        <f t="shared" si="33"/>
        <v>0</v>
      </c>
      <c r="K68" s="221">
        <f t="shared" si="33"/>
        <v>0</v>
      </c>
      <c r="L68" s="222">
        <f t="shared" si="33"/>
        <v>0</v>
      </c>
      <c r="M68" s="220">
        <f t="shared" si="33"/>
        <v>0</v>
      </c>
      <c r="N68" s="220">
        <f t="shared" si="33"/>
        <v>0</v>
      </c>
      <c r="O68" s="255">
        <f t="shared" si="33"/>
        <v>0</v>
      </c>
      <c r="P68" s="321"/>
      <c r="Q68" s="325"/>
      <c r="R68" s="325"/>
      <c r="S68" s="325"/>
      <c r="T68" s="325"/>
      <c r="U68" s="325"/>
      <c r="V68" s="321"/>
    </row>
    <row r="69" spans="1:22" s="149" customFormat="1" ht="15.75" customHeight="1" thickTop="1" thickBot="1" x14ac:dyDescent="0.35">
      <c r="A69" s="152"/>
      <c r="B69" s="168" t="s">
        <v>169</v>
      </c>
      <c r="C69" s="189" t="s">
        <v>460</v>
      </c>
      <c r="D69" s="258">
        <f>IF(SUM((D66,D63))=0,0,SUM((D66,D63)))</f>
        <v>0</v>
      </c>
      <c r="E69" s="258">
        <f>IF(SUM((E66,E63))=0,0,SUM((E66,E63)))</f>
        <v>0</v>
      </c>
      <c r="F69" s="258">
        <f>IF(SUM((F66,F63))=0,0,SUM((F66,F63)))</f>
        <v>0</v>
      </c>
      <c r="G69" s="275">
        <f>IF(SUM((G66,G63))=0,0,SUM((G66,G63)))</f>
        <v>0</v>
      </c>
      <c r="H69" s="360">
        <f>IF(SUM((H66,H63))=0,0,SUM((H66,H63)))</f>
        <v>0</v>
      </c>
      <c r="I69" s="272">
        <f>IF(SUM((I66,I63))=0,0,SUM((I66,I63)))</f>
        <v>0</v>
      </c>
      <c r="J69" s="258">
        <f>IF(SUM((J66,J63))=0,0,SUM((J66,J63)))</f>
        <v>0</v>
      </c>
      <c r="K69" s="296">
        <f>IF(SUM((K66,K63))=0,0,SUM((K66,K63)))</f>
        <v>0</v>
      </c>
      <c r="L69" s="258">
        <f>IF(SUM((L66,L63))=0,0,SUM((L66,L63)))</f>
        <v>0</v>
      </c>
      <c r="M69" s="258">
        <f>IF(SUM((M66,M63))=0,0,SUM((M66,M63)))</f>
        <v>0</v>
      </c>
      <c r="N69" s="258">
        <f>IF(SUM((N66,N63))=0,0,SUM((N66,N63)))</f>
        <v>0</v>
      </c>
      <c r="O69" s="275">
        <f>IF(SUM((O66,O63))=0,0,SUM((O66,O63)))</f>
        <v>0</v>
      </c>
      <c r="P69" s="321"/>
      <c r="Q69" s="325"/>
      <c r="R69" s="325"/>
      <c r="S69" s="325"/>
      <c r="T69" s="325"/>
      <c r="U69" s="325"/>
      <c r="V69" s="321"/>
    </row>
    <row r="70" spans="1:22" s="149" customFormat="1" ht="15.75" customHeight="1" thickBot="1" x14ac:dyDescent="0.35">
      <c r="A70" s="152"/>
      <c r="B70" s="156" t="s">
        <v>171</v>
      </c>
      <c r="C70" s="190" t="s">
        <v>172</v>
      </c>
      <c r="D70" s="279">
        <v>0</v>
      </c>
      <c r="E70" s="280">
        <f>IF(D72=0,0,D72)</f>
        <v>0</v>
      </c>
      <c r="F70" s="280">
        <f>IF(E72=0,0,E72)</f>
        <v>0</v>
      </c>
      <c r="G70" s="281">
        <f>IF(F72=0,0,F72)</f>
        <v>0</v>
      </c>
      <c r="H70" s="389">
        <f>IF(G72=0,0,G72)</f>
        <v>0</v>
      </c>
      <c r="I70" s="377">
        <f t="shared" ref="I70:O70" si="34">IF(H72=0,0,H72)</f>
        <v>0</v>
      </c>
      <c r="J70" s="340">
        <f t="shared" si="34"/>
        <v>0</v>
      </c>
      <c r="K70" s="340">
        <f t="shared" si="34"/>
        <v>0</v>
      </c>
      <c r="L70" s="377">
        <f t="shared" si="34"/>
        <v>0</v>
      </c>
      <c r="M70" s="340">
        <f t="shared" si="34"/>
        <v>0</v>
      </c>
      <c r="N70" s="340">
        <f t="shared" si="34"/>
        <v>0</v>
      </c>
      <c r="O70" s="341">
        <f t="shared" si="34"/>
        <v>0</v>
      </c>
      <c r="P70" s="321"/>
      <c r="Q70" s="325"/>
      <c r="R70" s="325"/>
      <c r="S70" s="325"/>
      <c r="T70" s="325"/>
      <c r="U70" s="325"/>
      <c r="V70" s="321"/>
    </row>
    <row r="71" spans="1:22" s="149" customFormat="1" ht="15.75" customHeight="1" thickTop="1" thickBot="1" x14ac:dyDescent="0.35">
      <c r="A71" s="152"/>
      <c r="B71" s="157" t="s">
        <v>173</v>
      </c>
      <c r="C71" s="174" t="s">
        <v>174</v>
      </c>
      <c r="D71" s="282">
        <f>IF(D72=0,0,D72)</f>
        <v>0</v>
      </c>
      <c r="E71" s="283">
        <f>IF(E72,E72-E70,0)</f>
        <v>0</v>
      </c>
      <c r="F71" s="283">
        <f>IF(F72,F72-F70,0)</f>
        <v>0</v>
      </c>
      <c r="G71" s="284">
        <f>IF(G72,G72-G70,0)</f>
        <v>0</v>
      </c>
      <c r="H71" s="390">
        <f>IF(H72,H72-H70,0)</f>
        <v>0</v>
      </c>
      <c r="I71" s="378">
        <f t="shared" ref="I71:O71" si="35">IF(I72,I72-I70,0)</f>
        <v>0</v>
      </c>
      <c r="J71" s="342">
        <f t="shared" si="35"/>
        <v>0</v>
      </c>
      <c r="K71" s="342">
        <f t="shared" si="35"/>
        <v>0</v>
      </c>
      <c r="L71" s="378">
        <f t="shared" si="35"/>
        <v>0</v>
      </c>
      <c r="M71" s="342">
        <f t="shared" si="35"/>
        <v>0</v>
      </c>
      <c r="N71" s="342">
        <f t="shared" si="35"/>
        <v>0</v>
      </c>
      <c r="O71" s="343">
        <f t="shared" si="35"/>
        <v>0</v>
      </c>
      <c r="P71" s="321"/>
      <c r="Q71" s="325"/>
      <c r="R71" s="325"/>
      <c r="S71" s="325"/>
      <c r="T71" s="325"/>
      <c r="U71" s="325"/>
      <c r="V71" s="321"/>
    </row>
    <row r="72" spans="1:22" s="149" customFormat="1" ht="15.75" customHeight="1" thickTop="1" thickBot="1" x14ac:dyDescent="0.35">
      <c r="A72" s="152"/>
      <c r="B72" s="156" t="s">
        <v>175</v>
      </c>
      <c r="C72" s="175" t="s">
        <v>461</v>
      </c>
      <c r="D72" s="285"/>
      <c r="E72" s="286"/>
      <c r="F72" s="286"/>
      <c r="G72" s="287"/>
      <c r="H72" s="391"/>
      <c r="I72" s="407"/>
      <c r="J72" s="408"/>
      <c r="K72" s="408"/>
      <c r="L72" s="407"/>
      <c r="M72" s="408"/>
      <c r="N72" s="408"/>
      <c r="O72" s="409"/>
      <c r="P72" s="321"/>
      <c r="Q72" s="325"/>
      <c r="R72" s="325"/>
      <c r="S72" s="325"/>
      <c r="T72" s="325"/>
      <c r="U72" s="325"/>
      <c r="V72" s="321"/>
    </row>
    <row r="73" spans="1:22" s="149" customFormat="1" ht="15.75" customHeight="1" thickTop="1" thickBot="1" x14ac:dyDescent="0.35">
      <c r="A73" s="152"/>
      <c r="B73" s="157" t="s">
        <v>177</v>
      </c>
      <c r="C73" s="174" t="s">
        <v>178</v>
      </c>
      <c r="D73" s="288"/>
      <c r="E73" s="283">
        <f>IF(D75=0,0,D75)</f>
        <v>0</v>
      </c>
      <c r="F73" s="283">
        <f>IF(E75=0,0,E75)</f>
        <v>0</v>
      </c>
      <c r="G73" s="284">
        <f>IF(F75=0,0,F75)</f>
        <v>0</v>
      </c>
      <c r="H73" s="392">
        <f>IF(G75=0,0,G75)</f>
        <v>0</v>
      </c>
      <c r="I73" s="378">
        <f t="shared" ref="I73:O73" si="36">IF(H75=0,0,H75)</f>
        <v>0</v>
      </c>
      <c r="J73" s="342">
        <f t="shared" si="36"/>
        <v>0</v>
      </c>
      <c r="K73" s="342">
        <f t="shared" si="36"/>
        <v>0</v>
      </c>
      <c r="L73" s="378">
        <f t="shared" si="36"/>
        <v>0</v>
      </c>
      <c r="M73" s="342">
        <f t="shared" si="36"/>
        <v>0</v>
      </c>
      <c r="N73" s="342">
        <f t="shared" si="36"/>
        <v>0</v>
      </c>
      <c r="O73" s="343">
        <f t="shared" si="36"/>
        <v>0</v>
      </c>
      <c r="P73" s="321"/>
      <c r="Q73" s="325"/>
      <c r="R73" s="325"/>
      <c r="S73" s="325"/>
      <c r="T73" s="325"/>
      <c r="U73" s="325"/>
      <c r="V73" s="321"/>
    </row>
    <row r="74" spans="1:22" s="149" customFormat="1" ht="15.75" customHeight="1" thickTop="1" thickBot="1" x14ac:dyDescent="0.35">
      <c r="A74" s="152"/>
      <c r="B74" s="156" t="s">
        <v>179</v>
      </c>
      <c r="C74" s="175" t="s">
        <v>180</v>
      </c>
      <c r="D74" s="262">
        <f>D75</f>
        <v>0</v>
      </c>
      <c r="E74" s="263">
        <f>E75</f>
        <v>0</v>
      </c>
      <c r="F74" s="263">
        <f>F75</f>
        <v>0</v>
      </c>
      <c r="G74" s="266">
        <f>G75</f>
        <v>0</v>
      </c>
      <c r="H74" s="389">
        <f>H75</f>
        <v>0</v>
      </c>
      <c r="I74" s="378">
        <f t="shared" ref="I74:O74" si="37">IF(I75,I75-I73,0)</f>
        <v>0</v>
      </c>
      <c r="J74" s="342">
        <f t="shared" si="37"/>
        <v>0</v>
      </c>
      <c r="K74" s="342">
        <f t="shared" si="37"/>
        <v>0</v>
      </c>
      <c r="L74" s="378">
        <f t="shared" si="37"/>
        <v>0</v>
      </c>
      <c r="M74" s="342">
        <f t="shared" si="37"/>
        <v>0</v>
      </c>
      <c r="N74" s="342">
        <f t="shared" si="37"/>
        <v>0</v>
      </c>
      <c r="O74" s="343">
        <f t="shared" si="37"/>
        <v>0</v>
      </c>
      <c r="P74" s="321"/>
      <c r="Q74" s="325"/>
      <c r="R74" s="325"/>
      <c r="S74" s="325"/>
      <c r="T74" s="325"/>
      <c r="U74" s="325"/>
      <c r="V74" s="321"/>
    </row>
    <row r="75" spans="1:22" s="149" customFormat="1" ht="15.75" customHeight="1" thickTop="1" thickBot="1" x14ac:dyDescent="0.35">
      <c r="A75" s="152"/>
      <c r="B75" s="157" t="s">
        <v>181</v>
      </c>
      <c r="C75" s="174" t="s">
        <v>462</v>
      </c>
      <c r="D75" s="293"/>
      <c r="E75" s="294"/>
      <c r="F75" s="294"/>
      <c r="G75" s="295"/>
      <c r="H75" s="406">
        <v>0</v>
      </c>
      <c r="I75" s="407"/>
      <c r="J75" s="408"/>
      <c r="K75" s="408"/>
      <c r="L75" s="407"/>
      <c r="M75" s="408"/>
      <c r="N75" s="408"/>
      <c r="O75" s="409"/>
      <c r="P75" s="321"/>
      <c r="Q75" s="325"/>
      <c r="R75" s="325"/>
      <c r="S75" s="325"/>
      <c r="T75" s="325"/>
      <c r="U75" s="325"/>
      <c r="V75" s="321"/>
    </row>
    <row r="76" spans="1:22" s="149" customFormat="1" ht="15.75" customHeight="1" thickTop="1" thickBot="1" x14ac:dyDescent="0.35">
      <c r="A76" s="152"/>
      <c r="B76" s="156" t="s">
        <v>183</v>
      </c>
      <c r="C76" s="175" t="s">
        <v>184</v>
      </c>
      <c r="D76" s="289">
        <v>0</v>
      </c>
      <c r="E76" s="263">
        <f>IF(D78=0,0,D78)</f>
        <v>0</v>
      </c>
      <c r="F76" s="263">
        <f>IF(E78=0,0,E78)</f>
        <v>0</v>
      </c>
      <c r="G76" s="266">
        <f>IF(F78=0,0,F78)</f>
        <v>0</v>
      </c>
      <c r="H76" s="389">
        <f>IF(G78=0,0,G78)</f>
        <v>0</v>
      </c>
      <c r="I76" s="378">
        <f t="shared" ref="I76:O76" si="38">IF(H78=0,0,H78)</f>
        <v>0</v>
      </c>
      <c r="J76" s="342">
        <f t="shared" si="38"/>
        <v>0</v>
      </c>
      <c r="K76" s="342">
        <f t="shared" si="38"/>
        <v>0</v>
      </c>
      <c r="L76" s="378">
        <f t="shared" si="38"/>
        <v>0</v>
      </c>
      <c r="M76" s="342">
        <f t="shared" si="38"/>
        <v>0</v>
      </c>
      <c r="N76" s="342">
        <f t="shared" si="38"/>
        <v>0</v>
      </c>
      <c r="O76" s="343">
        <f t="shared" si="38"/>
        <v>0</v>
      </c>
      <c r="P76" s="321"/>
      <c r="Q76" s="325"/>
      <c r="R76" s="325"/>
      <c r="S76" s="325"/>
      <c r="T76" s="325"/>
      <c r="U76" s="325"/>
      <c r="V76" s="321"/>
    </row>
    <row r="77" spans="1:22" s="149" customFormat="1" ht="15.75" customHeight="1" thickTop="1" thickBot="1" x14ac:dyDescent="0.35">
      <c r="A77" s="152"/>
      <c r="B77" s="157" t="s">
        <v>185</v>
      </c>
      <c r="C77" s="174" t="s">
        <v>186</v>
      </c>
      <c r="D77" s="282">
        <f>IF(D78=0,0,D78)</f>
        <v>0</v>
      </c>
      <c r="E77" s="283">
        <f>IF(E78=0,0,E78)</f>
        <v>0</v>
      </c>
      <c r="F77" s="283">
        <f>IF(F78=0,0,F78)</f>
        <v>0</v>
      </c>
      <c r="G77" s="284">
        <f>IF(G78=0,0,G78)</f>
        <v>0</v>
      </c>
      <c r="H77" s="390">
        <f>IF(H78=0,0,H78)</f>
        <v>0</v>
      </c>
      <c r="I77" s="378">
        <f t="shared" ref="I77:O77" si="39">IF(I78=0,0,I78)</f>
        <v>0</v>
      </c>
      <c r="J77" s="342">
        <f t="shared" si="39"/>
        <v>0</v>
      </c>
      <c r="K77" s="342">
        <f t="shared" si="39"/>
        <v>0</v>
      </c>
      <c r="L77" s="378">
        <f t="shared" si="39"/>
        <v>0</v>
      </c>
      <c r="M77" s="342">
        <f t="shared" si="39"/>
        <v>0</v>
      </c>
      <c r="N77" s="342">
        <f t="shared" si="39"/>
        <v>0</v>
      </c>
      <c r="O77" s="343">
        <f t="shared" si="39"/>
        <v>0</v>
      </c>
      <c r="P77" s="321"/>
      <c r="Q77" s="325"/>
      <c r="R77" s="325"/>
      <c r="S77" s="325"/>
      <c r="T77" s="325"/>
      <c r="U77" s="325"/>
      <c r="V77" s="321"/>
    </row>
    <row r="78" spans="1:22" s="149" customFormat="1" ht="15.75" customHeight="1" thickTop="1" thickBot="1" x14ac:dyDescent="0.35">
      <c r="A78" s="152"/>
      <c r="B78" s="191" t="s">
        <v>187</v>
      </c>
      <c r="C78" s="192" t="s">
        <v>463</v>
      </c>
      <c r="D78" s="290">
        <f>IF(SUM((D75,D72))=0,0,SUM((D75,D72)))</f>
        <v>0</v>
      </c>
      <c r="E78" s="291">
        <f>IF(SUM((E75,E72))=0,0,SUM((E75,E72)))</f>
        <v>0</v>
      </c>
      <c r="F78" s="291">
        <f>IF(SUM((F75,F72))=0,0,SUM((F75,F72)))</f>
        <v>0</v>
      </c>
      <c r="G78" s="292">
        <f>IF(SUM((G75,G72))=0,0,SUM((G75,G72)))</f>
        <v>0</v>
      </c>
      <c r="H78" s="393">
        <f>IF(SUM((H75,H72))=0,0,SUM((H75,H72)))</f>
        <v>0</v>
      </c>
      <c r="I78" s="379">
        <f>IF(SUM((I75,I72))=0,0,SUM((I75,I72)))</f>
        <v>0</v>
      </c>
      <c r="J78" s="344">
        <f>IF(SUM((J75,J72))=0,0,SUM((J75,J72)))</f>
        <v>0</v>
      </c>
      <c r="K78" s="344">
        <f>IF(SUM((K75,K72))=0,0,SUM((K75,K72)))</f>
        <v>0</v>
      </c>
      <c r="L78" s="379">
        <f>IF(SUM((L75,L72))=0,0,SUM((L75,L72)))</f>
        <v>0</v>
      </c>
      <c r="M78" s="344">
        <f>IF(SUM((M75,M72))=0,0,SUM((M75,M72)))</f>
        <v>0</v>
      </c>
      <c r="N78" s="344">
        <f>IF(SUM((N75,N72))=0,0,SUM((N75,N72)))</f>
        <v>0</v>
      </c>
      <c r="O78" s="345">
        <f>IF(SUM((O75,O72))=0,0,SUM((O75,O72)))</f>
        <v>0</v>
      </c>
      <c r="P78" s="321"/>
      <c r="Q78" s="325"/>
      <c r="R78" s="325"/>
      <c r="S78" s="325"/>
      <c r="T78" s="325"/>
      <c r="U78" s="325"/>
      <c r="V78" s="321"/>
    </row>
    <row r="79" spans="1:22" s="149" customFormat="1" ht="15.75" customHeight="1" thickBot="1" x14ac:dyDescent="0.35">
      <c r="A79" s="152"/>
      <c r="B79" s="193" t="s">
        <v>189</v>
      </c>
      <c r="C79" s="174" t="s">
        <v>190</v>
      </c>
      <c r="D79" s="260">
        <f t="shared" ref="D79:O79" si="40">IF(ISERROR(D11-D33),0,(D11-D33))</f>
        <v>0</v>
      </c>
      <c r="E79" s="261">
        <f t="shared" si="40"/>
        <v>0</v>
      </c>
      <c r="F79" s="261">
        <f t="shared" si="40"/>
        <v>0</v>
      </c>
      <c r="G79" s="276">
        <f t="shared" si="40"/>
        <v>0</v>
      </c>
      <c r="H79" s="351">
        <f t="shared" si="40"/>
        <v>0</v>
      </c>
      <c r="I79" s="351">
        <f t="shared" si="40"/>
        <v>0</v>
      </c>
      <c r="J79" s="261">
        <f t="shared" si="40"/>
        <v>0</v>
      </c>
      <c r="K79" s="401">
        <f t="shared" si="40"/>
        <v>0</v>
      </c>
      <c r="L79" s="260">
        <f t="shared" si="40"/>
        <v>0</v>
      </c>
      <c r="M79" s="261">
        <f t="shared" si="40"/>
        <v>0</v>
      </c>
      <c r="N79" s="261">
        <f t="shared" si="40"/>
        <v>0</v>
      </c>
      <c r="O79" s="276">
        <f t="shared" si="40"/>
        <v>0</v>
      </c>
      <c r="P79" s="321"/>
      <c r="Q79" s="325"/>
      <c r="R79" s="325"/>
      <c r="S79" s="325"/>
      <c r="T79" s="325"/>
      <c r="U79" s="325"/>
      <c r="V79" s="321"/>
    </row>
    <row r="80" spans="1:22" s="149" customFormat="1" ht="15.75" customHeight="1" thickTop="1" thickBot="1" x14ac:dyDescent="0.35">
      <c r="A80" s="152"/>
      <c r="B80" s="156" t="s">
        <v>191</v>
      </c>
      <c r="C80" s="175" t="s">
        <v>192</v>
      </c>
      <c r="D80" s="262">
        <f t="shared" ref="D80:O80" si="41">IF(ISERROR(D12-D51),0,D12-D51)</f>
        <v>0</v>
      </c>
      <c r="E80" s="263">
        <f t="shared" si="41"/>
        <v>0</v>
      </c>
      <c r="F80" s="263">
        <f t="shared" si="41"/>
        <v>0</v>
      </c>
      <c r="G80" s="266">
        <f t="shared" si="41"/>
        <v>0</v>
      </c>
      <c r="H80" s="352">
        <f t="shared" si="41"/>
        <v>0</v>
      </c>
      <c r="I80" s="352">
        <f t="shared" si="41"/>
        <v>0</v>
      </c>
      <c r="J80" s="263">
        <f t="shared" si="41"/>
        <v>0</v>
      </c>
      <c r="K80" s="402">
        <f t="shared" si="41"/>
        <v>0</v>
      </c>
      <c r="L80" s="262">
        <f t="shared" si="41"/>
        <v>0</v>
      </c>
      <c r="M80" s="263">
        <f t="shared" si="41"/>
        <v>0</v>
      </c>
      <c r="N80" s="263">
        <f t="shared" si="41"/>
        <v>0</v>
      </c>
      <c r="O80" s="266">
        <f t="shared" si="41"/>
        <v>0</v>
      </c>
      <c r="P80" s="321"/>
      <c r="Q80" s="325"/>
      <c r="R80" s="325"/>
      <c r="S80" s="325"/>
      <c r="T80" s="325"/>
      <c r="U80" s="325"/>
      <c r="V80" s="321"/>
    </row>
    <row r="81" spans="1:22" s="149" customFormat="1" ht="15.75" customHeight="1" thickTop="1" thickBot="1" x14ac:dyDescent="0.35">
      <c r="A81" s="152"/>
      <c r="B81" s="157" t="s">
        <v>193</v>
      </c>
      <c r="C81" s="174" t="s">
        <v>194</v>
      </c>
      <c r="D81" s="264">
        <f t="shared" ref="D81:O81" si="42">IF(ISERROR(D13-D69),0,D13-D69)</f>
        <v>0</v>
      </c>
      <c r="E81" s="265">
        <f t="shared" si="42"/>
        <v>0</v>
      </c>
      <c r="F81" s="265">
        <f t="shared" si="42"/>
        <v>0</v>
      </c>
      <c r="G81" s="277">
        <f t="shared" si="42"/>
        <v>0</v>
      </c>
      <c r="H81" s="353">
        <f t="shared" si="42"/>
        <v>0</v>
      </c>
      <c r="I81" s="353">
        <f t="shared" si="42"/>
        <v>0</v>
      </c>
      <c r="J81" s="265">
        <f t="shared" si="42"/>
        <v>0</v>
      </c>
      <c r="K81" s="403">
        <f t="shared" si="42"/>
        <v>0</v>
      </c>
      <c r="L81" s="264">
        <f t="shared" si="42"/>
        <v>0</v>
      </c>
      <c r="M81" s="265">
        <f t="shared" si="42"/>
        <v>0</v>
      </c>
      <c r="N81" s="265">
        <f t="shared" si="42"/>
        <v>0</v>
      </c>
      <c r="O81" s="277">
        <f t="shared" si="42"/>
        <v>0</v>
      </c>
      <c r="P81" s="321"/>
      <c r="Q81" s="325"/>
      <c r="R81" s="325"/>
      <c r="S81" s="325"/>
      <c r="T81" s="325"/>
      <c r="U81" s="325"/>
      <c r="V81" s="321"/>
    </row>
    <row r="82" spans="1:22" s="149" customFormat="1" ht="15.75" customHeight="1" thickTop="1" thickBot="1" x14ac:dyDescent="0.35">
      <c r="A82" s="152"/>
      <c r="B82" s="156" t="s">
        <v>195</v>
      </c>
      <c r="C82" s="175" t="s">
        <v>196</v>
      </c>
      <c r="D82" s="262">
        <f>IF(ISERROR(D14-D78),0,D14-D78)</f>
        <v>0</v>
      </c>
      <c r="E82" s="263">
        <f>IF(ISERROR(E14-E78),0,E14-E78)</f>
        <v>0</v>
      </c>
      <c r="F82" s="263">
        <f>IF(ISERROR(F14-F78),0,F14-F78)</f>
        <v>0</v>
      </c>
      <c r="G82" s="266">
        <f>IF(ISERROR(G14-G78),0,G14-G78)</f>
        <v>0</v>
      </c>
      <c r="H82" s="352">
        <f>IF(ISERROR(H14-H78),0,H14-H78)</f>
        <v>0</v>
      </c>
      <c r="I82" s="352">
        <f>$H$82</f>
        <v>0</v>
      </c>
      <c r="J82" s="263">
        <f t="shared" ref="J82:O82" si="43">$H$82</f>
        <v>0</v>
      </c>
      <c r="K82" s="402">
        <f t="shared" si="43"/>
        <v>0</v>
      </c>
      <c r="L82" s="262">
        <f t="shared" si="43"/>
        <v>0</v>
      </c>
      <c r="M82" s="263">
        <f t="shared" si="43"/>
        <v>0</v>
      </c>
      <c r="N82" s="263">
        <f t="shared" si="43"/>
        <v>0</v>
      </c>
      <c r="O82" s="266">
        <f t="shared" si="43"/>
        <v>0</v>
      </c>
      <c r="P82" s="321"/>
      <c r="Q82" s="325"/>
      <c r="R82" s="325"/>
      <c r="S82" s="325"/>
      <c r="T82" s="325"/>
      <c r="U82" s="325"/>
      <c r="V82" s="321"/>
    </row>
    <row r="83" spans="1:22" s="149" customFormat="1" ht="15.75" customHeight="1" thickTop="1" thickBot="1" x14ac:dyDescent="0.35">
      <c r="A83" s="152"/>
      <c r="B83" s="168" t="s">
        <v>197</v>
      </c>
      <c r="C83" s="176" t="s">
        <v>198</v>
      </c>
      <c r="D83" s="267">
        <f>IF(ISERROR(ROUND((SUM(D79:D82)),0)),0,ROUND((SUM(D79:D82)),0))</f>
        <v>0</v>
      </c>
      <c r="E83" s="268">
        <f>IF(ISERROR(ROUND((SUM(E79:E82)),0)),0,ROUND((SUM(E79:E82)),0))</f>
        <v>0</v>
      </c>
      <c r="F83" s="268">
        <f>IF(ISERROR(ROUND((SUM(F79:F82)),0)),0,ROUND((SUM(F79:F82)),0))</f>
        <v>0</v>
      </c>
      <c r="G83" s="278">
        <f t="shared" ref="G83:O83" si="44">IF(ROUND((SUM(G79:G82)),0)=0,0,ROUND((SUM(G79:G82)),0))</f>
        <v>0</v>
      </c>
      <c r="H83" s="354">
        <f t="shared" si="44"/>
        <v>0</v>
      </c>
      <c r="I83" s="354">
        <f t="shared" si="44"/>
        <v>0</v>
      </c>
      <c r="J83" s="268">
        <f t="shared" si="44"/>
        <v>0</v>
      </c>
      <c r="K83" s="404">
        <f t="shared" si="44"/>
        <v>0</v>
      </c>
      <c r="L83" s="267">
        <f t="shared" si="44"/>
        <v>0</v>
      </c>
      <c r="M83" s="268">
        <f t="shared" si="44"/>
        <v>0</v>
      </c>
      <c r="N83" s="268">
        <f t="shared" si="44"/>
        <v>0</v>
      </c>
      <c r="O83" s="278">
        <f t="shared" si="44"/>
        <v>0</v>
      </c>
      <c r="P83" s="321"/>
      <c r="Q83" s="325"/>
      <c r="R83" s="325"/>
      <c r="S83" s="325"/>
      <c r="T83" s="325"/>
      <c r="U83" s="325"/>
      <c r="V83" s="321"/>
    </row>
    <row r="84" spans="1:22" s="496" customFormat="1" ht="15.75" customHeight="1" x14ac:dyDescent="0.3">
      <c r="A84" s="491"/>
      <c r="B84" s="492"/>
      <c r="C84" s="493"/>
      <c r="D84" s="416"/>
      <c r="E84" s="416"/>
      <c r="F84" s="416"/>
      <c r="G84" s="416"/>
      <c r="H84" s="416"/>
      <c r="I84" s="416"/>
      <c r="J84" s="416"/>
      <c r="K84" s="416"/>
      <c r="L84" s="416"/>
      <c r="M84" s="416"/>
      <c r="N84" s="416"/>
      <c r="O84" s="416" t="s">
        <v>483</v>
      </c>
      <c r="P84" s="494"/>
      <c r="Q84" s="495"/>
      <c r="R84" s="495"/>
      <c r="S84" s="495"/>
      <c r="T84" s="495"/>
      <c r="U84" s="495"/>
      <c r="V84" s="494"/>
    </row>
    <row r="85" spans="1:22" s="497" customFormat="1" ht="15.75" customHeight="1" x14ac:dyDescent="0.3">
      <c r="B85" s="498" t="s">
        <v>199</v>
      </c>
      <c r="C85" s="499" t="s">
        <v>396</v>
      </c>
      <c r="D85" s="500" t="s">
        <v>416</v>
      </c>
      <c r="E85" s="500" t="s">
        <v>417</v>
      </c>
      <c r="F85" s="500" t="s">
        <v>418</v>
      </c>
      <c r="G85" s="500"/>
      <c r="H85" s="500"/>
      <c r="I85" s="500"/>
      <c r="J85" s="500"/>
      <c r="K85" s="500"/>
      <c r="L85" s="500"/>
      <c r="M85" s="500"/>
      <c r="N85" s="501"/>
      <c r="O85" s="502" t="s">
        <v>493</v>
      </c>
      <c r="P85" s="500"/>
      <c r="Q85" s="495"/>
      <c r="R85" s="495"/>
      <c r="S85" s="495"/>
      <c r="T85" s="495"/>
      <c r="U85" s="495"/>
      <c r="V85" s="500"/>
    </row>
    <row r="86" spans="1:22" s="364" customFormat="1" ht="4.3499999999999996" customHeight="1" x14ac:dyDescent="0.3">
      <c r="D86" s="364">
        <v>1</v>
      </c>
      <c r="E86" s="364">
        <v>2</v>
      </c>
      <c r="F86" s="364">
        <v>3</v>
      </c>
      <c r="G86" s="364">
        <v>4</v>
      </c>
      <c r="H86" s="364">
        <v>1</v>
      </c>
      <c r="I86" s="364">
        <v>2</v>
      </c>
      <c r="J86" s="364">
        <v>3</v>
      </c>
      <c r="K86" s="364">
        <v>4</v>
      </c>
      <c r="L86" s="364">
        <v>1</v>
      </c>
      <c r="M86" s="364">
        <v>2</v>
      </c>
      <c r="N86" s="364">
        <v>3</v>
      </c>
      <c r="O86" s="364">
        <v>4</v>
      </c>
      <c r="Q86" s="365"/>
      <c r="R86" s="365"/>
      <c r="S86" s="365"/>
      <c r="T86" s="365"/>
      <c r="U86" s="365"/>
    </row>
    <row r="87" spans="1:22" s="366" customFormat="1" ht="15.75" customHeight="1" x14ac:dyDescent="0.3">
      <c r="B87" s="503" t="s">
        <v>487</v>
      </c>
      <c r="C87" s="503"/>
      <c r="D87" s="410"/>
      <c r="E87" s="410"/>
      <c r="F87" s="410"/>
      <c r="G87" s="410"/>
      <c r="H87" s="410"/>
      <c r="I87" s="410"/>
      <c r="J87" s="410"/>
      <c r="K87" s="410"/>
      <c r="L87" s="410"/>
      <c r="M87" s="410"/>
      <c r="N87" s="410"/>
      <c r="O87" s="410"/>
      <c r="Q87" s="365"/>
      <c r="R87" s="365"/>
      <c r="S87" s="365"/>
      <c r="T87" s="365"/>
      <c r="U87" s="365"/>
    </row>
    <row r="88" spans="1:22" s="366" customFormat="1" ht="15.75" customHeight="1" x14ac:dyDescent="0.3">
      <c r="B88" s="411" t="s">
        <v>492</v>
      </c>
      <c r="C88" s="411"/>
      <c r="D88" s="410"/>
      <c r="E88" s="410"/>
      <c r="F88" s="410"/>
      <c r="G88" s="410"/>
      <c r="H88" s="410"/>
      <c r="I88" s="410"/>
      <c r="J88" s="410"/>
      <c r="K88" s="410"/>
      <c r="L88" s="410"/>
      <c r="M88" s="410"/>
      <c r="N88" s="410"/>
      <c r="O88" s="410"/>
      <c r="Q88" s="365"/>
      <c r="R88" s="365"/>
      <c r="S88" s="365"/>
      <c r="T88" s="365"/>
      <c r="U88" s="365"/>
    </row>
    <row r="89" spans="1:22" s="366" customFormat="1" ht="15.75" customHeight="1" x14ac:dyDescent="0.3">
      <c r="B89" s="411" t="s">
        <v>488</v>
      </c>
      <c r="C89" s="411"/>
      <c r="D89" s="410"/>
      <c r="E89" s="410"/>
      <c r="F89" s="410"/>
      <c r="G89" s="410"/>
      <c r="H89" s="410"/>
      <c r="I89" s="410"/>
      <c r="J89" s="410"/>
      <c r="K89" s="410"/>
      <c r="L89" s="410"/>
      <c r="M89" s="410"/>
      <c r="N89" s="410"/>
      <c r="O89" s="410"/>
      <c r="Q89" s="365"/>
      <c r="R89" s="365"/>
      <c r="S89" s="365"/>
      <c r="T89" s="365"/>
      <c r="U89" s="365"/>
    </row>
    <row r="90" spans="1:22" s="367" customFormat="1" ht="15.75" customHeight="1" x14ac:dyDescent="0.3">
      <c r="B90" s="412" t="s">
        <v>489</v>
      </c>
      <c r="C90" s="412"/>
      <c r="D90" s="413"/>
      <c r="E90" s="413"/>
      <c r="F90" s="413"/>
      <c r="G90" s="413"/>
      <c r="H90" s="413"/>
      <c r="I90" s="413"/>
      <c r="J90" s="413"/>
      <c r="K90" s="413"/>
      <c r="L90" s="413"/>
      <c r="M90" s="413"/>
      <c r="N90" s="413"/>
      <c r="O90" s="413"/>
      <c r="Q90" s="365"/>
      <c r="R90" s="365"/>
      <c r="S90" s="365"/>
      <c r="T90" s="365"/>
      <c r="U90" s="365"/>
    </row>
    <row r="91" spans="1:22" s="367" customFormat="1" ht="15.75" customHeight="1" x14ac:dyDescent="0.3">
      <c r="B91" s="412"/>
      <c r="C91" s="412"/>
      <c r="D91" s="413"/>
      <c r="E91" s="413"/>
      <c r="F91" s="413"/>
      <c r="G91" s="413"/>
      <c r="H91" s="413"/>
      <c r="I91" s="413"/>
      <c r="J91" s="413"/>
      <c r="K91" s="413"/>
      <c r="L91" s="413"/>
      <c r="M91" s="413"/>
      <c r="N91" s="413"/>
      <c r="O91" s="413"/>
      <c r="Q91" s="365"/>
      <c r="R91" s="365"/>
      <c r="S91" s="365"/>
      <c r="T91" s="365"/>
      <c r="U91" s="365"/>
    </row>
    <row r="92" spans="1:22" s="367" customFormat="1" ht="15.75" customHeight="1" x14ac:dyDescent="0.3">
      <c r="B92" s="412"/>
      <c r="C92" s="412"/>
      <c r="D92" s="413"/>
      <c r="E92" s="413"/>
      <c r="F92" s="413"/>
      <c r="G92" s="413"/>
      <c r="H92" s="413"/>
      <c r="I92" s="413"/>
      <c r="J92" s="413"/>
      <c r="K92" s="413"/>
      <c r="L92" s="413"/>
      <c r="M92" s="413"/>
      <c r="N92" s="413"/>
      <c r="O92" s="413"/>
      <c r="Q92" s="365"/>
      <c r="R92" s="365"/>
      <c r="S92" s="365"/>
      <c r="T92" s="365"/>
      <c r="U92" s="365"/>
    </row>
    <row r="93" spans="1:22" s="367" customFormat="1" ht="15.75" customHeight="1" x14ac:dyDescent="0.3">
      <c r="B93" s="412"/>
      <c r="C93" s="412"/>
      <c r="D93" s="413"/>
      <c r="E93" s="413"/>
      <c r="F93" s="413"/>
      <c r="G93" s="413"/>
      <c r="H93" s="413"/>
      <c r="I93" s="413"/>
      <c r="J93" s="413"/>
      <c r="K93" s="413"/>
      <c r="L93" s="413"/>
      <c r="M93" s="413"/>
      <c r="N93" s="413"/>
      <c r="O93" s="413"/>
      <c r="Q93" s="365"/>
      <c r="R93" s="365"/>
      <c r="S93" s="365"/>
      <c r="T93" s="365"/>
      <c r="U93" s="365"/>
    </row>
    <row r="94" spans="1:22" s="367" customFormat="1" ht="15.75" customHeight="1" x14ac:dyDescent="0.3">
      <c r="B94" s="412"/>
      <c r="C94" s="412"/>
      <c r="D94" s="413"/>
      <c r="E94" s="413"/>
      <c r="F94" s="413"/>
      <c r="G94" s="413"/>
      <c r="H94" s="413"/>
      <c r="I94" s="413"/>
      <c r="J94" s="413"/>
      <c r="K94" s="413"/>
      <c r="L94" s="413"/>
      <c r="M94" s="413"/>
      <c r="N94" s="413"/>
      <c r="O94" s="413"/>
      <c r="Q94" s="365"/>
      <c r="R94" s="365"/>
      <c r="S94" s="365"/>
      <c r="T94" s="365"/>
      <c r="U94" s="365"/>
    </row>
    <row r="95" spans="1:22" s="367" customFormat="1" ht="15.75" customHeight="1" x14ac:dyDescent="0.3">
      <c r="B95" s="412"/>
      <c r="C95" s="412"/>
      <c r="D95" s="413"/>
      <c r="E95" s="413"/>
      <c r="F95" s="413"/>
      <c r="G95" s="413"/>
      <c r="H95" s="413"/>
      <c r="I95" s="413"/>
      <c r="J95" s="413"/>
      <c r="K95" s="413"/>
      <c r="L95" s="413"/>
      <c r="M95" s="413"/>
      <c r="N95" s="413"/>
      <c r="O95" s="413"/>
      <c r="Q95" s="365"/>
      <c r="R95" s="365"/>
      <c r="S95" s="365"/>
      <c r="T95" s="365"/>
      <c r="U95" s="365"/>
    </row>
    <row r="96" spans="1:22" s="367" customFormat="1" ht="15.75" customHeight="1" x14ac:dyDescent="0.3">
      <c r="B96" s="412"/>
      <c r="C96" s="412"/>
      <c r="D96" s="413"/>
      <c r="E96" s="413"/>
      <c r="F96" s="413"/>
      <c r="G96" s="413"/>
      <c r="H96" s="413"/>
      <c r="I96" s="413"/>
      <c r="J96" s="413"/>
      <c r="K96" s="413"/>
      <c r="L96" s="413"/>
      <c r="M96" s="413"/>
      <c r="N96" s="413"/>
      <c r="O96" s="413"/>
      <c r="Q96" s="365"/>
      <c r="R96" s="365"/>
      <c r="S96" s="365"/>
      <c r="T96" s="365"/>
      <c r="U96" s="365"/>
    </row>
    <row r="97" spans="2:22" s="368" customFormat="1" ht="15.75" customHeight="1" x14ac:dyDescent="0.3">
      <c r="B97" s="414"/>
      <c r="C97" s="414"/>
      <c r="D97" s="415"/>
      <c r="E97" s="415"/>
      <c r="F97" s="415"/>
      <c r="G97" s="415"/>
      <c r="H97" s="415"/>
      <c r="I97" s="415"/>
      <c r="J97" s="415"/>
      <c r="K97" s="415"/>
      <c r="L97" s="415"/>
      <c r="M97" s="415"/>
      <c r="N97" s="415"/>
      <c r="O97" s="415"/>
      <c r="Q97" s="369"/>
      <c r="R97" s="369"/>
      <c r="S97" s="369"/>
      <c r="T97" s="369"/>
      <c r="U97" s="369"/>
    </row>
    <row r="98" spans="2:22" s="368" customFormat="1" ht="15.75" customHeight="1" x14ac:dyDescent="0.3">
      <c r="B98" s="414"/>
      <c r="C98" s="414"/>
      <c r="D98" s="415"/>
      <c r="E98" s="415"/>
      <c r="F98" s="415"/>
      <c r="G98" s="415"/>
      <c r="H98" s="415"/>
      <c r="I98" s="415"/>
      <c r="J98" s="415"/>
      <c r="K98" s="415"/>
      <c r="L98" s="415"/>
      <c r="M98" s="415"/>
      <c r="N98" s="415"/>
      <c r="O98" s="415"/>
      <c r="Q98" s="369"/>
      <c r="R98" s="369"/>
      <c r="S98" s="369"/>
      <c r="T98" s="369"/>
      <c r="U98" s="369"/>
    </row>
    <row r="99" spans="2:22" s="370" customFormat="1" ht="15.75" customHeight="1" x14ac:dyDescent="0.3">
      <c r="B99" s="414"/>
      <c r="C99" s="414"/>
      <c r="D99" s="415"/>
      <c r="E99" s="415"/>
      <c r="F99" s="415"/>
      <c r="G99" s="415"/>
      <c r="H99" s="415"/>
      <c r="I99" s="415"/>
      <c r="J99" s="415"/>
      <c r="K99" s="415"/>
      <c r="L99" s="415"/>
      <c r="M99" s="415"/>
      <c r="N99" s="415"/>
      <c r="O99" s="415"/>
      <c r="P99" s="368"/>
      <c r="Q99" s="369"/>
      <c r="R99" s="369"/>
      <c r="S99" s="369"/>
      <c r="T99" s="369"/>
      <c r="U99" s="369"/>
      <c r="V99" s="368"/>
    </row>
    <row r="100" spans="2:22" s="370" customFormat="1" ht="15.75" customHeight="1" x14ac:dyDescent="0.3">
      <c r="B100" s="414"/>
      <c r="C100" s="414"/>
      <c r="D100" s="415"/>
      <c r="E100" s="415"/>
      <c r="F100" s="415"/>
      <c r="G100" s="415"/>
      <c r="H100" s="415"/>
      <c r="I100" s="415"/>
      <c r="J100" s="415"/>
      <c r="K100" s="415"/>
      <c r="L100" s="415"/>
      <c r="M100" s="415"/>
      <c r="N100" s="415"/>
      <c r="O100" s="415"/>
      <c r="P100" s="368"/>
      <c r="Q100" s="369"/>
      <c r="R100" s="369"/>
      <c r="S100" s="369"/>
      <c r="T100" s="369"/>
      <c r="U100" s="369"/>
      <c r="V100" s="368"/>
    </row>
    <row r="101" spans="2:22" s="370" customFormat="1" ht="15.75" customHeight="1" x14ac:dyDescent="0.3">
      <c r="B101" s="414"/>
      <c r="C101" s="414"/>
      <c r="D101" s="415"/>
      <c r="E101" s="415"/>
      <c r="F101" s="415"/>
      <c r="G101" s="415"/>
      <c r="H101" s="415"/>
      <c r="I101" s="415"/>
      <c r="J101" s="415"/>
      <c r="K101" s="415"/>
      <c r="L101" s="415"/>
      <c r="M101" s="415"/>
      <c r="N101" s="415"/>
      <c r="O101" s="415"/>
      <c r="P101" s="368"/>
      <c r="Q101" s="369"/>
      <c r="R101" s="369"/>
      <c r="S101" s="369"/>
      <c r="T101" s="369"/>
      <c r="U101" s="369"/>
      <c r="V101" s="368"/>
    </row>
    <row r="102" spans="2:22" s="370" customFormat="1" ht="15.75" customHeight="1" x14ac:dyDescent="0.3">
      <c r="B102" s="414"/>
      <c r="C102" s="414"/>
      <c r="E102" s="415"/>
      <c r="F102" s="415"/>
      <c r="G102" s="415"/>
      <c r="H102" s="415"/>
      <c r="I102" s="415"/>
      <c r="J102" s="415"/>
      <c r="K102" s="415"/>
      <c r="L102" s="415"/>
      <c r="M102" s="415"/>
      <c r="N102" s="415"/>
      <c r="O102" s="415"/>
      <c r="P102" s="368"/>
      <c r="Q102" s="369"/>
      <c r="R102" s="369"/>
      <c r="S102" s="369"/>
      <c r="T102" s="369"/>
      <c r="U102" s="369"/>
      <c r="V102" s="368"/>
    </row>
    <row r="103" spans="2:22" s="370" customFormat="1" ht="15.75" customHeight="1" x14ac:dyDescent="0.3">
      <c r="B103" s="414"/>
      <c r="C103" s="414"/>
      <c r="D103" s="415"/>
      <c r="E103" s="415"/>
      <c r="F103" s="415"/>
      <c r="G103" s="415"/>
      <c r="H103" s="415"/>
      <c r="I103" s="415"/>
      <c r="J103" s="415"/>
      <c r="K103" s="415"/>
      <c r="L103" s="415"/>
      <c r="M103" s="415"/>
      <c r="N103" s="415"/>
      <c r="O103" s="415"/>
      <c r="P103" s="368"/>
      <c r="Q103" s="369"/>
      <c r="R103" s="369"/>
      <c r="S103" s="369"/>
      <c r="T103" s="369"/>
      <c r="U103" s="369"/>
      <c r="V103" s="368"/>
    </row>
    <row r="104" spans="2:22" s="370" customFormat="1" ht="15.75" customHeight="1" x14ac:dyDescent="0.3">
      <c r="B104" s="414"/>
      <c r="C104" s="414"/>
      <c r="D104" s="415"/>
      <c r="E104" s="415"/>
      <c r="F104" s="415"/>
      <c r="G104" s="415"/>
      <c r="H104" s="415"/>
      <c r="I104" s="415"/>
      <c r="J104" s="415"/>
      <c r="K104" s="415"/>
      <c r="L104" s="415"/>
      <c r="M104" s="415"/>
      <c r="N104" s="415"/>
      <c r="O104" s="415"/>
      <c r="P104" s="368"/>
      <c r="Q104" s="369"/>
      <c r="R104" s="369"/>
      <c r="S104" s="369"/>
      <c r="T104" s="369"/>
      <c r="U104" s="369"/>
      <c r="V104" s="368"/>
    </row>
    <row r="105" spans="2:22" s="370" customFormat="1" ht="15.75" customHeight="1" x14ac:dyDescent="0.3">
      <c r="B105" s="371"/>
      <c r="C105" s="371"/>
      <c r="D105" s="372"/>
      <c r="E105" s="372"/>
      <c r="F105" s="372"/>
      <c r="G105" s="372"/>
      <c r="H105" s="372"/>
      <c r="I105" s="372"/>
      <c r="J105" s="372"/>
      <c r="K105" s="372"/>
      <c r="L105" s="372"/>
      <c r="M105" s="372"/>
      <c r="N105" s="372"/>
      <c r="O105" s="372"/>
      <c r="P105" s="368"/>
      <c r="Q105" s="369"/>
      <c r="R105" s="369"/>
      <c r="S105" s="369"/>
      <c r="T105" s="369"/>
      <c r="U105" s="369"/>
      <c r="V105" s="368"/>
    </row>
    <row r="106" spans="2:22" s="370" customFormat="1" ht="15.75" customHeight="1" x14ac:dyDescent="0.3">
      <c r="B106" s="371"/>
      <c r="C106" s="371"/>
      <c r="D106" s="372"/>
      <c r="E106" s="372"/>
      <c r="F106" s="372"/>
      <c r="G106" s="372"/>
      <c r="H106" s="372"/>
      <c r="I106" s="372"/>
      <c r="J106" s="372"/>
      <c r="K106" s="372"/>
      <c r="L106" s="372"/>
      <c r="M106" s="372"/>
      <c r="N106" s="372"/>
      <c r="O106" s="372"/>
      <c r="P106" s="368"/>
      <c r="Q106" s="369"/>
      <c r="R106" s="369"/>
      <c r="S106" s="369"/>
      <c r="T106" s="369"/>
      <c r="U106" s="369"/>
      <c r="V106" s="368"/>
    </row>
    <row r="107" spans="2:22" s="370" customFormat="1" ht="15.75" customHeight="1" x14ac:dyDescent="0.3">
      <c r="B107" s="371"/>
      <c r="C107" s="371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68"/>
      <c r="Q107" s="369"/>
      <c r="R107" s="369"/>
      <c r="S107" s="369"/>
      <c r="T107" s="369"/>
      <c r="U107" s="369"/>
      <c r="V107" s="368"/>
    </row>
    <row r="108" spans="2:22" s="370" customFormat="1" ht="15.75" customHeight="1" x14ac:dyDescent="0.3">
      <c r="B108" s="371"/>
      <c r="C108" s="371"/>
      <c r="D108" s="372"/>
      <c r="E108" s="372"/>
      <c r="F108" s="372"/>
      <c r="G108" s="372"/>
      <c r="H108" s="372"/>
      <c r="I108" s="372"/>
      <c r="J108" s="372"/>
      <c r="K108" s="372"/>
      <c r="L108" s="372"/>
      <c r="M108" s="372"/>
      <c r="N108" s="372"/>
      <c r="O108" s="372"/>
      <c r="P108" s="368"/>
      <c r="Q108" s="369"/>
      <c r="R108" s="369"/>
      <c r="S108" s="369"/>
      <c r="T108" s="369"/>
      <c r="U108" s="369"/>
      <c r="V108" s="368"/>
    </row>
    <row r="109" spans="2:22" s="370" customFormat="1" ht="15.75" customHeight="1" x14ac:dyDescent="0.3">
      <c r="B109" s="371"/>
      <c r="C109" s="371"/>
      <c r="D109" s="372"/>
      <c r="E109" s="372"/>
      <c r="F109" s="372"/>
      <c r="G109" s="372"/>
      <c r="H109" s="372"/>
      <c r="I109" s="372"/>
      <c r="J109" s="372"/>
      <c r="K109" s="372"/>
      <c r="L109" s="372"/>
      <c r="M109" s="372"/>
      <c r="N109" s="372"/>
      <c r="O109" s="372"/>
      <c r="P109" s="368"/>
      <c r="Q109" s="369"/>
      <c r="R109" s="369"/>
      <c r="S109" s="369"/>
      <c r="T109" s="369"/>
      <c r="U109" s="369"/>
      <c r="V109" s="368"/>
    </row>
    <row r="110" spans="2:22" s="370" customFormat="1" ht="15.75" customHeight="1" x14ac:dyDescent="0.3">
      <c r="B110" s="371"/>
      <c r="C110" s="371"/>
      <c r="D110" s="372"/>
      <c r="E110" s="372"/>
      <c r="F110" s="372"/>
      <c r="G110" s="372"/>
      <c r="H110" s="372"/>
      <c r="I110" s="372"/>
      <c r="J110" s="372"/>
      <c r="K110" s="372"/>
      <c r="L110" s="372"/>
      <c r="M110" s="372"/>
      <c r="N110" s="372"/>
      <c r="O110" s="372"/>
      <c r="P110" s="368"/>
      <c r="Q110" s="369"/>
      <c r="R110" s="369"/>
      <c r="S110" s="369"/>
      <c r="T110" s="369"/>
      <c r="U110" s="369"/>
      <c r="V110" s="368"/>
    </row>
    <row r="111" spans="2:22" s="370" customFormat="1" ht="15.75" customHeight="1" x14ac:dyDescent="0.3">
      <c r="B111" s="371"/>
      <c r="C111" s="371"/>
      <c r="D111" s="372"/>
      <c r="E111" s="372"/>
      <c r="F111" s="372"/>
      <c r="G111" s="372"/>
      <c r="H111" s="372"/>
      <c r="I111" s="372"/>
      <c r="J111" s="372"/>
      <c r="K111" s="372"/>
      <c r="L111" s="372"/>
      <c r="M111" s="372"/>
      <c r="N111" s="372"/>
      <c r="O111" s="372"/>
      <c r="P111" s="368"/>
      <c r="Q111" s="369"/>
      <c r="R111" s="369"/>
      <c r="S111" s="369"/>
      <c r="T111" s="369"/>
      <c r="U111" s="369"/>
      <c r="V111" s="368"/>
    </row>
    <row r="112" spans="2:22" s="370" customFormat="1" ht="15.75" customHeight="1" x14ac:dyDescent="0.3">
      <c r="B112" s="371"/>
      <c r="C112" s="371"/>
      <c r="D112" s="372"/>
      <c r="E112" s="372"/>
      <c r="F112" s="372"/>
      <c r="G112" s="372"/>
      <c r="H112" s="372"/>
      <c r="I112" s="372"/>
      <c r="J112" s="372"/>
      <c r="K112" s="372"/>
      <c r="L112" s="372"/>
      <c r="M112" s="372"/>
      <c r="N112" s="372"/>
      <c r="O112" s="372"/>
      <c r="P112" s="368"/>
      <c r="Q112" s="369"/>
      <c r="R112" s="369"/>
      <c r="S112" s="369"/>
      <c r="T112" s="369"/>
      <c r="U112" s="369"/>
      <c r="V112" s="368"/>
    </row>
    <row r="113" spans="2:22" s="370" customFormat="1" ht="15.75" customHeight="1" x14ac:dyDescent="0.3">
      <c r="B113" s="371"/>
      <c r="C113" s="371"/>
      <c r="D113" s="372"/>
      <c r="E113" s="372"/>
      <c r="F113" s="372"/>
      <c r="G113" s="372"/>
      <c r="H113" s="372"/>
      <c r="I113" s="372"/>
      <c r="J113" s="372"/>
      <c r="K113" s="372"/>
      <c r="L113" s="372"/>
      <c r="M113" s="372"/>
      <c r="N113" s="372"/>
      <c r="O113" s="372"/>
      <c r="P113" s="368"/>
      <c r="Q113" s="369"/>
      <c r="R113" s="369"/>
      <c r="S113" s="369"/>
      <c r="T113" s="369"/>
      <c r="U113" s="369"/>
      <c r="V113" s="368"/>
    </row>
    <row r="114" spans="2:22" s="370" customFormat="1" ht="15.75" customHeight="1" x14ac:dyDescent="0.3">
      <c r="B114" s="371"/>
      <c r="C114" s="371"/>
      <c r="D114" s="372"/>
      <c r="E114" s="372"/>
      <c r="F114" s="372"/>
      <c r="G114" s="372"/>
      <c r="H114" s="372"/>
      <c r="I114" s="372"/>
      <c r="J114" s="372"/>
      <c r="K114" s="372"/>
      <c r="L114" s="372"/>
      <c r="M114" s="372"/>
      <c r="N114" s="372"/>
      <c r="O114" s="372"/>
      <c r="P114" s="368"/>
      <c r="Q114" s="369"/>
      <c r="R114" s="369"/>
      <c r="S114" s="369"/>
      <c r="T114" s="369"/>
      <c r="U114" s="369"/>
      <c r="V114" s="368"/>
    </row>
    <row r="115" spans="2:22" s="370" customFormat="1" ht="15.75" customHeight="1" x14ac:dyDescent="0.3">
      <c r="B115" s="371"/>
      <c r="C115" s="371"/>
      <c r="D115" s="372"/>
      <c r="E115" s="372"/>
      <c r="F115" s="372"/>
      <c r="G115" s="372"/>
      <c r="H115" s="372"/>
      <c r="I115" s="372"/>
      <c r="J115" s="372"/>
      <c r="K115" s="372"/>
      <c r="L115" s="372"/>
      <c r="M115" s="372"/>
      <c r="N115" s="372"/>
      <c r="O115" s="372"/>
      <c r="P115" s="368"/>
      <c r="Q115" s="369"/>
      <c r="R115" s="369"/>
      <c r="S115" s="369"/>
      <c r="T115" s="369"/>
      <c r="U115" s="369"/>
      <c r="V115" s="368"/>
    </row>
    <row r="116" spans="2:22" s="370" customFormat="1" ht="15.75" customHeight="1" x14ac:dyDescent="0.3">
      <c r="B116" s="371"/>
      <c r="C116" s="371"/>
      <c r="D116" s="372"/>
      <c r="E116" s="372"/>
      <c r="F116" s="372"/>
      <c r="G116" s="372"/>
      <c r="H116" s="372"/>
      <c r="I116" s="372"/>
      <c r="J116" s="372"/>
      <c r="K116" s="372"/>
      <c r="L116" s="372"/>
      <c r="M116" s="372"/>
      <c r="N116" s="372"/>
      <c r="O116" s="372"/>
      <c r="P116" s="368"/>
      <c r="Q116" s="369"/>
      <c r="R116" s="369"/>
      <c r="S116" s="369"/>
      <c r="T116" s="369"/>
      <c r="U116" s="369"/>
      <c r="V116" s="368"/>
    </row>
    <row r="117" spans="2:22" s="370" customFormat="1" ht="15.75" customHeight="1" x14ac:dyDescent="0.3">
      <c r="B117" s="371"/>
      <c r="C117" s="371"/>
      <c r="D117" s="372"/>
      <c r="E117" s="372"/>
      <c r="F117" s="372"/>
      <c r="G117" s="372"/>
      <c r="H117" s="372"/>
      <c r="I117" s="372"/>
      <c r="J117" s="372"/>
      <c r="K117" s="372"/>
      <c r="L117" s="372"/>
      <c r="M117" s="372"/>
      <c r="N117" s="372"/>
      <c r="O117" s="372"/>
      <c r="P117" s="368"/>
      <c r="Q117" s="369"/>
      <c r="R117" s="369"/>
      <c r="S117" s="369"/>
      <c r="T117" s="369"/>
      <c r="U117" s="369"/>
      <c r="V117" s="368"/>
    </row>
    <row r="118" spans="2:22" s="370" customFormat="1" ht="15.75" customHeight="1" x14ac:dyDescent="0.3">
      <c r="B118" s="371"/>
      <c r="C118" s="371"/>
      <c r="D118" s="372"/>
      <c r="E118" s="372"/>
      <c r="F118" s="372"/>
      <c r="G118" s="372"/>
      <c r="H118" s="372"/>
      <c r="I118" s="372"/>
      <c r="J118" s="372"/>
      <c r="K118" s="372"/>
      <c r="L118" s="372"/>
      <c r="M118" s="372"/>
      <c r="N118" s="372"/>
      <c r="O118" s="372"/>
      <c r="P118" s="368"/>
      <c r="Q118" s="369"/>
      <c r="R118" s="369"/>
      <c r="S118" s="369"/>
      <c r="T118" s="369"/>
      <c r="U118" s="369"/>
      <c r="V118" s="368"/>
    </row>
    <row r="119" spans="2:22" s="370" customFormat="1" ht="15.75" customHeight="1" x14ac:dyDescent="0.3">
      <c r="B119" s="371"/>
      <c r="C119" s="371"/>
      <c r="D119" s="372"/>
      <c r="E119" s="372"/>
      <c r="F119" s="372"/>
      <c r="G119" s="372"/>
      <c r="H119" s="372"/>
      <c r="I119" s="372"/>
      <c r="J119" s="372"/>
      <c r="K119" s="372"/>
      <c r="L119" s="372"/>
      <c r="M119" s="372"/>
      <c r="N119" s="372"/>
      <c r="O119" s="372"/>
      <c r="P119" s="368"/>
      <c r="Q119" s="369"/>
      <c r="R119" s="369"/>
      <c r="S119" s="369"/>
      <c r="T119" s="369"/>
      <c r="U119" s="369"/>
      <c r="V119" s="368"/>
    </row>
    <row r="120" spans="2:22" s="370" customFormat="1" ht="15.75" customHeight="1" x14ac:dyDescent="0.3">
      <c r="B120" s="371"/>
      <c r="C120" s="371"/>
      <c r="D120" s="372"/>
      <c r="E120" s="372"/>
      <c r="F120" s="372"/>
      <c r="G120" s="372"/>
      <c r="H120" s="372"/>
      <c r="I120" s="372"/>
      <c r="J120" s="372"/>
      <c r="K120" s="372"/>
      <c r="L120" s="372"/>
      <c r="M120" s="372"/>
      <c r="N120" s="372"/>
      <c r="O120" s="372"/>
      <c r="P120" s="368"/>
      <c r="Q120" s="369"/>
      <c r="R120" s="369"/>
      <c r="S120" s="369"/>
      <c r="T120" s="369"/>
      <c r="U120" s="369"/>
      <c r="V120" s="368"/>
    </row>
    <row r="121" spans="2:22" s="370" customFormat="1" ht="15.75" customHeight="1" x14ac:dyDescent="0.3">
      <c r="B121" s="371"/>
      <c r="C121" s="371"/>
      <c r="D121" s="372"/>
      <c r="E121" s="372"/>
      <c r="F121" s="372"/>
      <c r="G121" s="372"/>
      <c r="H121" s="372"/>
      <c r="I121" s="372"/>
      <c r="J121" s="372"/>
      <c r="K121" s="372"/>
      <c r="L121" s="372"/>
      <c r="M121" s="372"/>
      <c r="N121" s="372"/>
      <c r="O121" s="372"/>
      <c r="P121" s="368"/>
      <c r="Q121" s="369"/>
      <c r="R121" s="369"/>
      <c r="S121" s="369"/>
      <c r="T121" s="369"/>
      <c r="U121" s="369"/>
      <c r="V121" s="368"/>
    </row>
    <row r="122" spans="2:22" s="370" customFormat="1" ht="15.75" customHeight="1" x14ac:dyDescent="0.3">
      <c r="B122" s="371"/>
      <c r="C122" s="371"/>
      <c r="D122" s="372"/>
      <c r="E122" s="372"/>
      <c r="F122" s="372"/>
      <c r="G122" s="372"/>
      <c r="H122" s="372"/>
      <c r="I122" s="372"/>
      <c r="J122" s="372"/>
      <c r="K122" s="372"/>
      <c r="L122" s="372"/>
      <c r="M122" s="372"/>
      <c r="N122" s="372"/>
      <c r="O122" s="372"/>
      <c r="P122" s="368"/>
      <c r="Q122" s="369"/>
      <c r="R122" s="369"/>
      <c r="S122" s="369"/>
      <c r="T122" s="369"/>
      <c r="U122" s="369"/>
      <c r="V122" s="368"/>
    </row>
    <row r="123" spans="2:22" s="370" customFormat="1" ht="15.75" customHeight="1" x14ac:dyDescent="0.3">
      <c r="B123" s="371"/>
      <c r="C123" s="371"/>
      <c r="D123" s="372"/>
      <c r="E123" s="372"/>
      <c r="F123" s="372"/>
      <c r="G123" s="372"/>
      <c r="H123" s="372"/>
      <c r="I123" s="372"/>
      <c r="J123" s="372"/>
      <c r="K123" s="372"/>
      <c r="L123" s="372"/>
      <c r="M123" s="372"/>
      <c r="N123" s="372"/>
      <c r="O123" s="372"/>
      <c r="P123" s="368"/>
      <c r="Q123" s="369"/>
      <c r="R123" s="369"/>
      <c r="S123" s="369"/>
      <c r="T123" s="369"/>
      <c r="U123" s="369"/>
      <c r="V123" s="368"/>
    </row>
    <row r="124" spans="2:22" s="370" customFormat="1" ht="15.75" customHeight="1" x14ac:dyDescent="0.3">
      <c r="B124" s="371"/>
      <c r="C124" s="371"/>
      <c r="D124" s="372"/>
      <c r="E124" s="372"/>
      <c r="F124" s="372"/>
      <c r="G124" s="372"/>
      <c r="H124" s="372"/>
      <c r="I124" s="372"/>
      <c r="J124" s="372"/>
      <c r="K124" s="372"/>
      <c r="L124" s="372"/>
      <c r="M124" s="372"/>
      <c r="N124" s="372"/>
      <c r="O124" s="372"/>
      <c r="P124" s="368"/>
      <c r="Q124" s="369"/>
      <c r="R124" s="369"/>
      <c r="S124" s="369"/>
      <c r="T124" s="369"/>
      <c r="U124" s="369"/>
      <c r="V124" s="368"/>
    </row>
    <row r="125" spans="2:22" s="370" customFormat="1" ht="15.75" customHeight="1" x14ac:dyDescent="0.3">
      <c r="B125" s="371"/>
      <c r="C125" s="371"/>
      <c r="D125" s="372"/>
      <c r="E125" s="372"/>
      <c r="F125" s="372"/>
      <c r="G125" s="372"/>
      <c r="H125" s="372"/>
      <c r="I125" s="372"/>
      <c r="J125" s="372"/>
      <c r="K125" s="372"/>
      <c r="L125" s="372"/>
      <c r="M125" s="372"/>
      <c r="N125" s="372"/>
      <c r="O125" s="372"/>
      <c r="P125" s="368"/>
      <c r="Q125" s="369"/>
      <c r="R125" s="369"/>
      <c r="S125" s="369"/>
      <c r="T125" s="369"/>
      <c r="U125" s="369"/>
      <c r="V125" s="368"/>
    </row>
    <row r="126" spans="2:22" s="370" customFormat="1" ht="15.75" customHeight="1" x14ac:dyDescent="0.3">
      <c r="B126" s="371"/>
      <c r="C126" s="371"/>
      <c r="D126" s="372"/>
      <c r="E126" s="372"/>
      <c r="F126" s="372"/>
      <c r="G126" s="372"/>
      <c r="H126" s="372"/>
      <c r="I126" s="372"/>
      <c r="J126" s="372"/>
      <c r="K126" s="372"/>
      <c r="L126" s="372"/>
      <c r="M126" s="372"/>
      <c r="N126" s="372"/>
      <c r="O126" s="372"/>
      <c r="P126" s="368"/>
      <c r="Q126" s="369"/>
      <c r="R126" s="369"/>
      <c r="S126" s="369"/>
      <c r="T126" s="369"/>
      <c r="U126" s="369"/>
      <c r="V126" s="368"/>
    </row>
    <row r="127" spans="2:22" s="370" customFormat="1" ht="15.75" customHeight="1" x14ac:dyDescent="0.3">
      <c r="B127" s="371"/>
      <c r="C127" s="371"/>
      <c r="D127" s="372"/>
      <c r="E127" s="372"/>
      <c r="F127" s="372"/>
      <c r="G127" s="372"/>
      <c r="H127" s="372"/>
      <c r="I127" s="372"/>
      <c r="J127" s="372"/>
      <c r="K127" s="372"/>
      <c r="L127" s="372"/>
      <c r="M127" s="372"/>
      <c r="N127" s="372"/>
      <c r="O127" s="372"/>
      <c r="P127" s="368"/>
      <c r="Q127" s="369"/>
      <c r="R127" s="369"/>
      <c r="S127" s="369"/>
      <c r="T127" s="369"/>
      <c r="U127" s="369"/>
      <c r="V127" s="368"/>
    </row>
    <row r="128" spans="2:22" s="370" customFormat="1" ht="15.75" customHeight="1" x14ac:dyDescent="0.3">
      <c r="B128" s="371"/>
      <c r="C128" s="371"/>
      <c r="D128" s="372"/>
      <c r="E128" s="372"/>
      <c r="F128" s="372"/>
      <c r="G128" s="372"/>
      <c r="H128" s="372"/>
      <c r="I128" s="372"/>
      <c r="J128" s="372"/>
      <c r="K128" s="372"/>
      <c r="L128" s="372"/>
      <c r="M128" s="372"/>
      <c r="N128" s="372"/>
      <c r="O128" s="372"/>
      <c r="P128" s="368"/>
      <c r="Q128" s="369"/>
      <c r="R128" s="369"/>
      <c r="S128" s="369"/>
      <c r="T128" s="369"/>
      <c r="U128" s="369"/>
      <c r="V128" s="368"/>
    </row>
    <row r="129" spans="2:22" s="370" customFormat="1" ht="15.75" customHeight="1" x14ac:dyDescent="0.3">
      <c r="B129" s="371"/>
      <c r="C129" s="371"/>
      <c r="D129" s="372"/>
      <c r="E129" s="372"/>
      <c r="F129" s="372"/>
      <c r="G129" s="372"/>
      <c r="H129" s="372"/>
      <c r="I129" s="372"/>
      <c r="J129" s="372"/>
      <c r="K129" s="372"/>
      <c r="L129" s="372"/>
      <c r="M129" s="372"/>
      <c r="N129" s="372"/>
      <c r="O129" s="372"/>
      <c r="P129" s="368"/>
      <c r="Q129" s="369"/>
      <c r="R129" s="369"/>
      <c r="S129" s="369"/>
      <c r="T129" s="369"/>
      <c r="U129" s="369"/>
      <c r="V129" s="368"/>
    </row>
    <row r="130" spans="2:22" s="370" customFormat="1" ht="15.75" customHeight="1" x14ac:dyDescent="0.3">
      <c r="B130" s="371"/>
      <c r="C130" s="371"/>
      <c r="D130" s="372"/>
      <c r="E130" s="372"/>
      <c r="F130" s="372"/>
      <c r="G130" s="372"/>
      <c r="H130" s="372"/>
      <c r="I130" s="372"/>
      <c r="J130" s="372"/>
      <c r="K130" s="372"/>
      <c r="L130" s="372"/>
      <c r="M130" s="372"/>
      <c r="N130" s="372"/>
      <c r="O130" s="372"/>
      <c r="P130" s="368"/>
      <c r="Q130" s="369"/>
      <c r="R130" s="369"/>
      <c r="S130" s="369"/>
      <c r="T130" s="369"/>
      <c r="U130" s="369"/>
      <c r="V130" s="368"/>
    </row>
    <row r="131" spans="2:22" s="370" customFormat="1" ht="15.75" customHeight="1" x14ac:dyDescent="0.3">
      <c r="B131" s="371"/>
      <c r="C131" s="371"/>
      <c r="D131" s="372"/>
      <c r="E131" s="372"/>
      <c r="F131" s="372"/>
      <c r="G131" s="372"/>
      <c r="H131" s="372"/>
      <c r="I131" s="372"/>
      <c r="J131" s="372"/>
      <c r="K131" s="372"/>
      <c r="L131" s="372"/>
      <c r="M131" s="372"/>
      <c r="N131" s="372"/>
      <c r="O131" s="372"/>
      <c r="P131" s="368"/>
      <c r="Q131" s="369"/>
      <c r="R131" s="369"/>
      <c r="S131" s="369"/>
      <c r="T131" s="369"/>
      <c r="U131" s="369"/>
      <c r="V131" s="368"/>
    </row>
    <row r="132" spans="2:22" s="370" customFormat="1" ht="15.75" customHeight="1" x14ac:dyDescent="0.3">
      <c r="B132" s="371"/>
      <c r="C132" s="371"/>
      <c r="D132" s="372"/>
      <c r="E132" s="372"/>
      <c r="F132" s="372"/>
      <c r="G132" s="372"/>
      <c r="H132" s="372"/>
      <c r="I132" s="372"/>
      <c r="J132" s="372"/>
      <c r="K132" s="372"/>
      <c r="L132" s="372"/>
      <c r="M132" s="372"/>
      <c r="N132" s="372"/>
      <c r="O132" s="372"/>
      <c r="P132" s="368"/>
      <c r="Q132" s="369"/>
      <c r="R132" s="369"/>
      <c r="S132" s="369"/>
      <c r="T132" s="369"/>
      <c r="U132" s="369"/>
      <c r="V132" s="368"/>
    </row>
    <row r="133" spans="2:22" s="370" customFormat="1" ht="15.75" customHeight="1" x14ac:dyDescent="0.3">
      <c r="B133" s="371"/>
      <c r="C133" s="371"/>
      <c r="D133" s="372"/>
      <c r="E133" s="372"/>
      <c r="F133" s="372"/>
      <c r="G133" s="372"/>
      <c r="H133" s="372"/>
      <c r="I133" s="372"/>
      <c r="J133" s="372"/>
      <c r="K133" s="372"/>
      <c r="L133" s="372"/>
      <c r="M133" s="372"/>
      <c r="N133" s="372"/>
      <c r="O133" s="372"/>
      <c r="P133" s="368"/>
      <c r="Q133" s="369"/>
      <c r="R133" s="369"/>
      <c r="S133" s="369"/>
      <c r="T133" s="369"/>
      <c r="U133" s="369"/>
      <c r="V133" s="368"/>
    </row>
    <row r="134" spans="2:22" s="370" customFormat="1" ht="15.75" customHeight="1" x14ac:dyDescent="0.3">
      <c r="B134" s="371"/>
      <c r="C134" s="371"/>
      <c r="D134" s="372"/>
      <c r="E134" s="372"/>
      <c r="F134" s="372"/>
      <c r="G134" s="372"/>
      <c r="H134" s="372"/>
      <c r="I134" s="372"/>
      <c r="J134" s="372"/>
      <c r="K134" s="372"/>
      <c r="L134" s="372"/>
      <c r="M134" s="372"/>
      <c r="N134" s="372"/>
      <c r="O134" s="372"/>
      <c r="P134" s="368"/>
      <c r="Q134" s="369"/>
      <c r="R134" s="369"/>
      <c r="S134" s="369"/>
      <c r="T134" s="369"/>
      <c r="U134" s="369"/>
      <c r="V134" s="368"/>
    </row>
    <row r="135" spans="2:22" s="370" customFormat="1" ht="15.75" customHeight="1" x14ac:dyDescent="0.3">
      <c r="B135" s="371"/>
      <c r="C135" s="371"/>
      <c r="D135" s="372"/>
      <c r="E135" s="372"/>
      <c r="F135" s="372"/>
      <c r="G135" s="372"/>
      <c r="H135" s="372"/>
      <c r="I135" s="372"/>
      <c r="J135" s="372"/>
      <c r="K135" s="372"/>
      <c r="L135" s="372"/>
      <c r="M135" s="372"/>
      <c r="N135" s="372"/>
      <c r="O135" s="372"/>
      <c r="P135" s="368"/>
      <c r="Q135" s="369"/>
      <c r="R135" s="369"/>
      <c r="S135" s="369"/>
      <c r="T135" s="369"/>
      <c r="U135" s="369"/>
      <c r="V135" s="368"/>
    </row>
    <row r="136" spans="2:22" s="370" customFormat="1" ht="15.75" customHeight="1" x14ac:dyDescent="0.3">
      <c r="B136" s="371"/>
      <c r="C136" s="371"/>
      <c r="D136" s="372"/>
      <c r="E136" s="372"/>
      <c r="F136" s="372"/>
      <c r="G136" s="372"/>
      <c r="H136" s="372"/>
      <c r="I136" s="372"/>
      <c r="J136" s="372"/>
      <c r="K136" s="372"/>
      <c r="L136" s="372"/>
      <c r="M136" s="372"/>
      <c r="N136" s="372"/>
      <c r="O136" s="372"/>
      <c r="P136" s="368"/>
      <c r="Q136" s="369"/>
      <c r="R136" s="369"/>
      <c r="S136" s="369"/>
      <c r="T136" s="369"/>
      <c r="U136" s="369"/>
      <c r="V136" s="368"/>
    </row>
    <row r="137" spans="2:22" s="370" customFormat="1" ht="15.75" customHeight="1" x14ac:dyDescent="0.3">
      <c r="B137" s="371"/>
      <c r="C137" s="371"/>
      <c r="D137" s="372"/>
      <c r="E137" s="372"/>
      <c r="F137" s="372"/>
      <c r="G137" s="372"/>
      <c r="H137" s="372"/>
      <c r="I137" s="372"/>
      <c r="J137" s="372"/>
      <c r="K137" s="372"/>
      <c r="L137" s="372"/>
      <c r="M137" s="372"/>
      <c r="N137" s="372"/>
      <c r="O137" s="372"/>
      <c r="P137" s="368"/>
      <c r="Q137" s="369"/>
      <c r="R137" s="369"/>
      <c r="S137" s="369"/>
      <c r="T137" s="369"/>
      <c r="U137" s="369"/>
      <c r="V137" s="368"/>
    </row>
    <row r="138" spans="2:22" s="370" customFormat="1" ht="15.75" customHeight="1" x14ac:dyDescent="0.3">
      <c r="B138" s="371"/>
      <c r="C138" s="371"/>
      <c r="D138" s="372"/>
      <c r="E138" s="372"/>
      <c r="F138" s="372"/>
      <c r="G138" s="372"/>
      <c r="H138" s="372"/>
      <c r="I138" s="372"/>
      <c r="J138" s="372"/>
      <c r="K138" s="372"/>
      <c r="L138" s="372"/>
      <c r="M138" s="372"/>
      <c r="N138" s="372"/>
      <c r="O138" s="372"/>
      <c r="P138" s="368"/>
      <c r="Q138" s="369"/>
      <c r="R138" s="369"/>
      <c r="S138" s="369"/>
      <c r="T138" s="369"/>
      <c r="U138" s="369"/>
      <c r="V138" s="368"/>
    </row>
    <row r="139" spans="2:22" s="370" customFormat="1" ht="15.75" customHeight="1" x14ac:dyDescent="0.3">
      <c r="B139" s="371"/>
      <c r="C139" s="371"/>
      <c r="D139" s="372"/>
      <c r="E139" s="372"/>
      <c r="F139" s="372"/>
      <c r="G139" s="372"/>
      <c r="H139" s="372"/>
      <c r="I139" s="372"/>
      <c r="J139" s="372"/>
      <c r="K139" s="372"/>
      <c r="L139" s="372"/>
      <c r="M139" s="372"/>
      <c r="N139" s="372"/>
      <c r="O139" s="372"/>
      <c r="P139" s="368"/>
      <c r="Q139" s="369"/>
      <c r="R139" s="369"/>
      <c r="S139" s="369"/>
      <c r="T139" s="369"/>
      <c r="U139" s="369"/>
      <c r="V139" s="368"/>
    </row>
    <row r="140" spans="2:22" s="370" customFormat="1" ht="15.75" customHeight="1" x14ac:dyDescent="0.3">
      <c r="B140" s="371"/>
      <c r="C140" s="371"/>
      <c r="D140" s="372"/>
      <c r="E140" s="372"/>
      <c r="F140" s="372"/>
      <c r="G140" s="372"/>
      <c r="H140" s="372"/>
      <c r="I140" s="372"/>
      <c r="J140" s="372"/>
      <c r="K140" s="372"/>
      <c r="L140" s="372"/>
      <c r="M140" s="372"/>
      <c r="N140" s="372"/>
      <c r="O140" s="372"/>
      <c r="P140" s="368"/>
      <c r="Q140" s="369"/>
      <c r="R140" s="369"/>
      <c r="S140" s="369"/>
      <c r="T140" s="369"/>
      <c r="U140" s="369"/>
      <c r="V140" s="368"/>
    </row>
    <row r="141" spans="2:22" s="370" customFormat="1" ht="15.75" customHeight="1" x14ac:dyDescent="0.3">
      <c r="B141" s="371"/>
      <c r="C141" s="371"/>
      <c r="D141" s="372"/>
      <c r="E141" s="372"/>
      <c r="F141" s="372"/>
      <c r="G141" s="372"/>
      <c r="H141" s="372"/>
      <c r="I141" s="372"/>
      <c r="J141" s="372"/>
      <c r="K141" s="372"/>
      <c r="L141" s="372"/>
      <c r="M141" s="372"/>
      <c r="N141" s="372"/>
      <c r="O141" s="372"/>
      <c r="P141" s="368"/>
      <c r="Q141" s="369"/>
      <c r="R141" s="369"/>
      <c r="S141" s="369"/>
      <c r="T141" s="369"/>
      <c r="U141" s="369"/>
      <c r="V141" s="368"/>
    </row>
    <row r="142" spans="2:22" s="370" customFormat="1" ht="15.75" customHeight="1" x14ac:dyDescent="0.3">
      <c r="B142" s="371"/>
      <c r="C142" s="371"/>
      <c r="D142" s="372"/>
      <c r="E142" s="372"/>
      <c r="F142" s="372"/>
      <c r="G142" s="372"/>
      <c r="H142" s="372"/>
      <c r="I142" s="372"/>
      <c r="J142" s="372"/>
      <c r="K142" s="372"/>
      <c r="L142" s="372"/>
      <c r="M142" s="372"/>
      <c r="N142" s="372"/>
      <c r="O142" s="372"/>
      <c r="P142" s="368"/>
      <c r="Q142" s="369"/>
      <c r="R142" s="369"/>
      <c r="S142" s="369"/>
      <c r="T142" s="369"/>
      <c r="U142" s="369"/>
      <c r="V142" s="368"/>
    </row>
    <row r="143" spans="2:22" s="370" customFormat="1" ht="15.75" customHeight="1" x14ac:dyDescent="0.3">
      <c r="B143" s="371"/>
      <c r="C143" s="371"/>
      <c r="D143" s="372"/>
      <c r="E143" s="372"/>
      <c r="F143" s="372"/>
      <c r="G143" s="372"/>
      <c r="H143" s="372"/>
      <c r="I143" s="372"/>
      <c r="J143" s="372"/>
      <c r="K143" s="372"/>
      <c r="L143" s="372"/>
      <c r="M143" s="372"/>
      <c r="N143" s="372"/>
      <c r="O143" s="372"/>
      <c r="P143" s="368"/>
      <c r="Q143" s="369"/>
      <c r="R143" s="369"/>
      <c r="S143" s="369"/>
      <c r="T143" s="369"/>
      <c r="U143" s="369"/>
      <c r="V143" s="368"/>
    </row>
    <row r="144" spans="2:22" s="370" customFormat="1" ht="15.75" customHeight="1" x14ac:dyDescent="0.3">
      <c r="B144" s="371"/>
      <c r="C144" s="371"/>
      <c r="D144" s="372"/>
      <c r="E144" s="372"/>
      <c r="F144" s="372"/>
      <c r="G144" s="372"/>
      <c r="H144" s="372"/>
      <c r="I144" s="372"/>
      <c r="J144" s="372"/>
      <c r="K144" s="372"/>
      <c r="L144" s="372"/>
      <c r="M144" s="372"/>
      <c r="N144" s="372"/>
      <c r="O144" s="372"/>
      <c r="P144" s="368"/>
      <c r="Q144" s="369"/>
      <c r="R144" s="369"/>
      <c r="S144" s="369"/>
      <c r="T144" s="369"/>
      <c r="U144" s="369"/>
      <c r="V144" s="368"/>
    </row>
    <row r="145" spans="2:22" s="370" customFormat="1" ht="15.75" customHeight="1" x14ac:dyDescent="0.3">
      <c r="B145" s="371"/>
      <c r="C145" s="371"/>
      <c r="D145" s="372"/>
      <c r="E145" s="372"/>
      <c r="F145" s="372"/>
      <c r="G145" s="372"/>
      <c r="H145" s="372"/>
      <c r="I145" s="372"/>
      <c r="J145" s="372"/>
      <c r="K145" s="372"/>
      <c r="L145" s="372"/>
      <c r="M145" s="372"/>
      <c r="N145" s="372"/>
      <c r="O145" s="372"/>
      <c r="P145" s="368"/>
      <c r="Q145" s="369"/>
      <c r="R145" s="369"/>
      <c r="S145" s="369"/>
      <c r="T145" s="369"/>
      <c r="U145" s="369"/>
      <c r="V145" s="368"/>
    </row>
    <row r="146" spans="2:22" s="370" customFormat="1" ht="15.75" customHeight="1" x14ac:dyDescent="0.3">
      <c r="B146" s="371"/>
      <c r="C146" s="371"/>
      <c r="D146" s="372"/>
      <c r="E146" s="372"/>
      <c r="F146" s="372"/>
      <c r="G146" s="372"/>
      <c r="H146" s="372"/>
      <c r="I146" s="372"/>
      <c r="J146" s="372"/>
      <c r="K146" s="372"/>
      <c r="L146" s="372"/>
      <c r="M146" s="372"/>
      <c r="N146" s="372"/>
      <c r="O146" s="372"/>
      <c r="P146" s="368"/>
      <c r="Q146" s="369"/>
      <c r="R146" s="369"/>
      <c r="S146" s="369"/>
      <c r="T146" s="369"/>
      <c r="U146" s="369"/>
      <c r="V146" s="368"/>
    </row>
    <row r="147" spans="2:22" s="370" customFormat="1" ht="15.75" customHeight="1" x14ac:dyDescent="0.3">
      <c r="B147" s="371"/>
      <c r="C147" s="371"/>
      <c r="D147" s="372"/>
      <c r="E147" s="372"/>
      <c r="F147" s="372"/>
      <c r="G147" s="372"/>
      <c r="H147" s="372"/>
      <c r="I147" s="372"/>
      <c r="J147" s="372"/>
      <c r="K147" s="372"/>
      <c r="L147" s="372"/>
      <c r="M147" s="372"/>
      <c r="N147" s="372"/>
      <c r="O147" s="372"/>
      <c r="P147" s="368"/>
      <c r="Q147" s="369"/>
      <c r="R147" s="369"/>
      <c r="S147" s="369"/>
      <c r="T147" s="369"/>
      <c r="U147" s="369"/>
      <c r="V147" s="368"/>
    </row>
    <row r="148" spans="2:22" s="370" customFormat="1" ht="15.75" customHeight="1" x14ac:dyDescent="0.3">
      <c r="B148" s="371"/>
      <c r="C148" s="371"/>
      <c r="D148" s="372"/>
      <c r="E148" s="372"/>
      <c r="F148" s="372"/>
      <c r="G148" s="372"/>
      <c r="H148" s="372"/>
      <c r="I148" s="372"/>
      <c r="J148" s="372"/>
      <c r="K148" s="372"/>
      <c r="L148" s="372"/>
      <c r="M148" s="372"/>
      <c r="N148" s="372"/>
      <c r="O148" s="372"/>
      <c r="P148" s="368"/>
      <c r="Q148" s="369"/>
      <c r="R148" s="369"/>
      <c r="S148" s="369"/>
      <c r="T148" s="369"/>
      <c r="U148" s="369"/>
      <c r="V148" s="368"/>
    </row>
    <row r="149" spans="2:22" s="370" customFormat="1" ht="15.75" customHeight="1" x14ac:dyDescent="0.3">
      <c r="B149" s="371"/>
      <c r="C149" s="371"/>
      <c r="D149" s="372"/>
      <c r="E149" s="372"/>
      <c r="F149" s="372"/>
      <c r="G149" s="372"/>
      <c r="H149" s="372"/>
      <c r="I149" s="372"/>
      <c r="J149" s="372"/>
      <c r="K149" s="372"/>
      <c r="L149" s="372"/>
      <c r="M149" s="372"/>
      <c r="N149" s="372"/>
      <c r="O149" s="372"/>
      <c r="P149" s="368"/>
      <c r="Q149" s="369"/>
      <c r="R149" s="369"/>
      <c r="S149" s="369"/>
      <c r="T149" s="369"/>
      <c r="U149" s="369"/>
      <c r="V149" s="368"/>
    </row>
    <row r="150" spans="2:22" s="370" customFormat="1" ht="15.75" customHeight="1" x14ac:dyDescent="0.3">
      <c r="B150" s="371"/>
      <c r="C150" s="371"/>
      <c r="D150" s="372"/>
      <c r="E150" s="372"/>
      <c r="F150" s="372"/>
      <c r="G150" s="372"/>
      <c r="H150" s="372"/>
      <c r="I150" s="372"/>
      <c r="J150" s="372"/>
      <c r="K150" s="372"/>
      <c r="L150" s="372"/>
      <c r="M150" s="372"/>
      <c r="N150" s="372"/>
      <c r="O150" s="372"/>
      <c r="P150" s="368"/>
      <c r="Q150" s="369"/>
      <c r="R150" s="369"/>
      <c r="S150" s="369"/>
      <c r="T150" s="369"/>
      <c r="U150" s="369"/>
      <c r="V150" s="368"/>
    </row>
    <row r="151" spans="2:22" s="370" customFormat="1" ht="15.75" customHeight="1" x14ac:dyDescent="0.3">
      <c r="B151" s="371"/>
      <c r="C151" s="371"/>
      <c r="D151" s="372"/>
      <c r="E151" s="372"/>
      <c r="F151" s="372"/>
      <c r="G151" s="372"/>
      <c r="H151" s="372"/>
      <c r="I151" s="372"/>
      <c r="J151" s="372"/>
      <c r="K151" s="372"/>
      <c r="L151" s="372"/>
      <c r="M151" s="372"/>
      <c r="N151" s="372"/>
      <c r="O151" s="372"/>
      <c r="P151" s="368"/>
      <c r="Q151" s="369"/>
      <c r="R151" s="369"/>
      <c r="S151" s="369"/>
      <c r="T151" s="369"/>
      <c r="U151" s="369"/>
      <c r="V151" s="368"/>
    </row>
    <row r="152" spans="2:22" s="370" customFormat="1" ht="15.75" customHeight="1" x14ac:dyDescent="0.3">
      <c r="B152" s="371"/>
      <c r="C152" s="371"/>
      <c r="D152" s="372"/>
      <c r="E152" s="372"/>
      <c r="F152" s="372"/>
      <c r="G152" s="372"/>
      <c r="H152" s="372"/>
      <c r="I152" s="372"/>
      <c r="J152" s="372"/>
      <c r="K152" s="372"/>
      <c r="L152" s="372"/>
      <c r="M152" s="372"/>
      <c r="N152" s="372"/>
      <c r="O152" s="372"/>
      <c r="P152" s="368"/>
      <c r="Q152" s="369"/>
      <c r="R152" s="369"/>
      <c r="S152" s="369"/>
      <c r="T152" s="369"/>
      <c r="U152" s="369"/>
      <c r="V152" s="368"/>
    </row>
    <row r="153" spans="2:22" s="370" customFormat="1" ht="15.75" customHeight="1" x14ac:dyDescent="0.3">
      <c r="B153" s="371"/>
      <c r="C153" s="371"/>
      <c r="D153" s="372"/>
      <c r="E153" s="372"/>
      <c r="F153" s="372"/>
      <c r="G153" s="372"/>
      <c r="H153" s="372"/>
      <c r="I153" s="372"/>
      <c r="J153" s="372"/>
      <c r="K153" s="372"/>
      <c r="L153" s="372"/>
      <c r="M153" s="372"/>
      <c r="N153" s="372"/>
      <c r="O153" s="372"/>
      <c r="P153" s="368"/>
      <c r="Q153" s="369"/>
      <c r="R153" s="369"/>
      <c r="S153" s="369"/>
      <c r="T153" s="369"/>
      <c r="U153" s="369"/>
      <c r="V153" s="368"/>
    </row>
  </sheetData>
  <sheetProtection algorithmName="SHA-512" hashValue="/IJzFYDfQXX/Opi6sU45GsKco7a5DQdUjrR7aLIBeEoFj7hypI/l32oboKRLjYv+4tZ6uEQW8cdaqm7J6sUdjw==" saltValue="WLorCW3V0Pov/n51CSX/5A==" spinCount="100000" sheet="1" selectLockedCells="1"/>
  <conditionalFormatting sqref="D1:O1 D8:O78 E2:N2 D3:O6 D104:O1048576 D103 D85:O101 E102:O103">
    <cfRule type="cellIs" dxfId="1" priority="4" operator="equal">
      <formula>0</formula>
    </cfRule>
  </conditionalFormatting>
  <conditionalFormatting sqref="D7:O7">
    <cfRule type="cellIs" dxfId="0" priority="3" operator="equal">
      <formula>0</formula>
    </cfRule>
  </conditionalFormatting>
  <dataValidations count="2">
    <dataValidation type="whole" operator="greaterThanOrEqual" allowBlank="1" showInputMessage="1" showErrorMessage="1" sqref="D11:O15 D19:O33 D37:O51 D55:N84 O55:O83">
      <formula1>0</formula1>
    </dataValidation>
    <dataValidation type="decimal" operator="greaterThanOrEqual" allowBlank="1" showInputMessage="1" showErrorMessage="1" sqref="A52:XFD54 A34:XFD36 A16:XFD18">
      <formula1>0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Select from Dropdown" error="Please select either &quot;No&quot; or &quot;Yes&quot; from the dropdown menu to indicate whether this is the final quarter. If all funding has been expended (not including incentive funds), choose &quot;Yes.&quot;">
          <x14:formula1>
            <xm:f>Lists!$N$30:$N$31</xm:f>
          </x14:formula1>
          <xm:sqref>D10:O10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89"/>
  <sheetViews>
    <sheetView zoomScale="60" zoomScaleNormal="60" workbookViewId="0">
      <pane ySplit="1" topLeftCell="A2" activePane="bottomLeft" state="frozen"/>
      <selection pane="bottomLeft" activeCell="G38" sqref="G38"/>
    </sheetView>
  </sheetViews>
  <sheetFormatPr defaultColWidth="9.21875" defaultRowHeight="14.4" x14ac:dyDescent="0.3"/>
  <cols>
    <col min="1" max="1" width="10.21875" style="303" customWidth="1"/>
    <col min="2" max="2" width="45.77734375" style="303" customWidth="1"/>
    <col min="3" max="14" width="11.77734375" style="303" customWidth="1"/>
    <col min="15" max="20" width="9.21875" style="313"/>
    <col min="21" max="16384" width="9.21875" style="303"/>
  </cols>
  <sheetData>
    <row r="1" spans="1:20" s="305" customFormat="1" ht="39" customHeight="1" x14ac:dyDescent="0.3">
      <c r="A1" s="305" t="s">
        <v>42</v>
      </c>
      <c r="B1" s="305" t="s">
        <v>43</v>
      </c>
      <c r="C1" s="305" t="s">
        <v>471</v>
      </c>
      <c r="D1" s="305" t="s">
        <v>472</v>
      </c>
      <c r="E1" s="305" t="s">
        <v>473</v>
      </c>
      <c r="F1" s="305" t="s">
        <v>474</v>
      </c>
      <c r="G1" s="305" t="s">
        <v>475</v>
      </c>
      <c r="H1" s="305" t="s">
        <v>476</v>
      </c>
      <c r="I1" s="305" t="s">
        <v>477</v>
      </c>
      <c r="J1" s="305" t="s">
        <v>478</v>
      </c>
      <c r="K1" s="305" t="s">
        <v>479</v>
      </c>
      <c r="L1" s="305" t="s">
        <v>480</v>
      </c>
      <c r="M1" s="305" t="s">
        <v>481</v>
      </c>
      <c r="N1" s="305" t="s">
        <v>482</v>
      </c>
      <c r="O1" s="312"/>
      <c r="P1" s="312"/>
      <c r="Q1" s="312"/>
      <c r="R1" s="312"/>
      <c r="S1" s="312"/>
      <c r="T1" s="312"/>
    </row>
    <row r="2" spans="1:20" x14ac:dyDescent="0.3">
      <c r="A2" s="303" t="str">
        <f>'402B Input'!B6</f>
        <v>A.1</v>
      </c>
      <c r="B2" s="303" t="str">
        <f>'402B Input'!C6</f>
        <v>State (based on Grant Number above)</v>
      </c>
      <c r="C2" s="303">
        <f>'402B Input'!D6</f>
        <v>0</v>
      </c>
      <c r="D2" s="303">
        <f>'402B Input'!E6</f>
        <v>0</v>
      </c>
      <c r="E2" s="303">
        <f>'402B Input'!F6</f>
        <v>0</v>
      </c>
      <c r="F2" s="303">
        <f>'402B Input'!G6</f>
        <v>0</v>
      </c>
      <c r="G2" s="303">
        <f>'402B Input'!H6</f>
        <v>0</v>
      </c>
      <c r="H2" s="303">
        <f>'402B Input'!I6</f>
        <v>0</v>
      </c>
      <c r="I2" s="303">
        <f>'402B Input'!J6</f>
        <v>0</v>
      </c>
      <c r="J2" s="303">
        <f>'402B Input'!K6</f>
        <v>0</v>
      </c>
      <c r="K2" s="303">
        <f>'402B Input'!L6</f>
        <v>0</v>
      </c>
      <c r="L2" s="303">
        <f>'402B Input'!M6</f>
        <v>0</v>
      </c>
      <c r="M2" s="303">
        <f>'402B Input'!N6</f>
        <v>0</v>
      </c>
      <c r="N2" s="303">
        <f>'402B Input'!O6</f>
        <v>0</v>
      </c>
    </row>
    <row r="3" spans="1:20" x14ac:dyDescent="0.3">
      <c r="A3" s="303" t="str">
        <f>'402B Input'!B7</f>
        <v>A.2</v>
      </c>
      <c r="B3" s="303" t="str">
        <f>'402B Input'!C7</f>
        <v>Quarter Ending (based on Grant Number above)</v>
      </c>
      <c r="C3" s="303" t="str">
        <f>'402B Input'!D7</f>
        <v/>
      </c>
      <c r="D3" s="303" t="str">
        <f>'402B Input'!E7</f>
        <v/>
      </c>
      <c r="E3" s="303" t="str">
        <f>'402B Input'!F7</f>
        <v/>
      </c>
      <c r="F3" s="303" t="str">
        <f>'402B Input'!G7</f>
        <v/>
      </c>
      <c r="G3" s="303" t="str">
        <f>'402B Input'!H7</f>
        <v/>
      </c>
      <c r="H3" s="303" t="str">
        <f>'402B Input'!I7</f>
        <v/>
      </c>
      <c r="I3" s="303" t="str">
        <f>'402B Input'!J7</f>
        <v/>
      </c>
      <c r="J3" s="303" t="str">
        <f>'402B Input'!K7</f>
        <v/>
      </c>
      <c r="K3" s="303" t="str">
        <f>'402B Input'!L7</f>
        <v/>
      </c>
      <c r="L3" s="303" t="str">
        <f>'402B Input'!M7</f>
        <v/>
      </c>
      <c r="M3" s="303" t="str">
        <f>'402B Input'!N7</f>
        <v/>
      </c>
      <c r="N3" s="303" t="str">
        <f>'402B Input'!O7</f>
        <v/>
      </c>
    </row>
    <row r="4" spans="1:20" x14ac:dyDescent="0.3">
      <c r="A4" s="303" t="str">
        <f>'402B Input'!B8</f>
        <v>A.3</v>
      </c>
      <c r="B4" s="303" t="str">
        <f>'402B Input'!C8</f>
        <v>Grant Number (enter above; results not shown here)</v>
      </c>
      <c r="C4" s="303">
        <f>'402B Input'!D8</f>
        <v>0</v>
      </c>
      <c r="D4" s="303">
        <f>'402B Input'!E8</f>
        <v>0</v>
      </c>
      <c r="E4" s="303">
        <f>'402B Input'!F8</f>
        <v>0</v>
      </c>
      <c r="F4" s="303">
        <f>'402B Input'!G8</f>
        <v>0</v>
      </c>
      <c r="G4" s="303">
        <f>'402B Input'!H8</f>
        <v>0</v>
      </c>
      <c r="H4" s="303">
        <f>'402B Input'!I8</f>
        <v>0</v>
      </c>
      <c r="I4" s="303">
        <f>'402B Input'!J8</f>
        <v>0</v>
      </c>
      <c r="J4" s="303">
        <f>'402B Input'!K8</f>
        <v>0</v>
      </c>
      <c r="K4" s="303">
        <f>'402B Input'!L8</f>
        <v>0</v>
      </c>
      <c r="L4" s="303">
        <f>'402B Input'!M8</f>
        <v>0</v>
      </c>
      <c r="M4" s="303">
        <f>'402B Input'!N8</f>
        <v>0</v>
      </c>
      <c r="N4" s="303">
        <f>'402B Input'!O8</f>
        <v>0</v>
      </c>
    </row>
    <row r="5" spans="1:20" x14ac:dyDescent="0.3">
      <c r="A5" s="303" t="str">
        <f>'402B Input'!B9</f>
        <v>A.4</v>
      </c>
      <c r="B5" s="303" t="str">
        <f>'402B Input'!C9</f>
        <v>Date Prepared</v>
      </c>
      <c r="C5" s="303">
        <f>'402B Input'!D9</f>
        <v>0</v>
      </c>
      <c r="D5" s="303">
        <f>'402B Input'!E9</f>
        <v>0</v>
      </c>
      <c r="E5" s="303">
        <f>'402B Input'!F9</f>
        <v>0</v>
      </c>
      <c r="F5" s="303">
        <f>'402B Input'!G9</f>
        <v>0</v>
      </c>
      <c r="G5" s="303">
        <f>'402B Input'!H9</f>
        <v>0</v>
      </c>
      <c r="H5" s="303">
        <f>'402B Input'!I9</f>
        <v>0</v>
      </c>
      <c r="I5" s="303">
        <f>'402B Input'!J9</f>
        <v>0</v>
      </c>
      <c r="J5" s="303">
        <f>'402B Input'!K9</f>
        <v>0</v>
      </c>
      <c r="K5" s="303">
        <f>'402B Input'!L9</f>
        <v>0</v>
      </c>
      <c r="L5" s="303">
        <f>'402B Input'!M9</f>
        <v>0</v>
      </c>
      <c r="M5" s="303">
        <f>'402B Input'!N9</f>
        <v>0</v>
      </c>
      <c r="N5" s="303">
        <f>'402B Input'!O9</f>
        <v>0</v>
      </c>
    </row>
    <row r="6" spans="1:20" x14ac:dyDescent="0.3">
      <c r="A6" s="303" t="str">
        <f>'402B Input'!B10</f>
        <v>A.5</v>
      </c>
      <c r="B6" s="303" t="str">
        <f>'402B Input'!C10</f>
        <v>Is this the final report for this grant year? (Select No/Yes)</v>
      </c>
      <c r="C6" s="303">
        <f>'402B Input'!D10</f>
        <v>0</v>
      </c>
      <c r="D6" s="303">
        <f>'402B Input'!E10</f>
        <v>0</v>
      </c>
      <c r="E6" s="303">
        <f>'402B Input'!F10</f>
        <v>0</v>
      </c>
      <c r="F6" s="303">
        <f>'402B Input'!G10</f>
        <v>0</v>
      </c>
      <c r="G6" s="303">
        <f>'402B Input'!H10</f>
        <v>0</v>
      </c>
      <c r="H6" s="303">
        <f>'402B Input'!I10</f>
        <v>0</v>
      </c>
      <c r="I6" s="303">
        <f>'402B Input'!J10</f>
        <v>0</v>
      </c>
      <c r="J6" s="303">
        <f>'402B Input'!K10</f>
        <v>0</v>
      </c>
      <c r="K6" s="303">
        <f>'402B Input'!L10</f>
        <v>0</v>
      </c>
      <c r="L6" s="303">
        <f>'402B Input'!M10</f>
        <v>0</v>
      </c>
      <c r="M6" s="303">
        <f>'402B Input'!N10</f>
        <v>0</v>
      </c>
      <c r="N6" s="303">
        <f>'402B Input'!O10</f>
        <v>0</v>
      </c>
    </row>
    <row r="7" spans="1:20" x14ac:dyDescent="0.3">
      <c r="A7" s="303" t="str">
        <f>'402B Input'!B11</f>
        <v>B.1</v>
      </c>
      <c r="B7" s="303" t="str">
        <f>'402B Input'!C11</f>
        <v>DVOP Total Funds</v>
      </c>
      <c r="C7" s="303">
        <f>ROUND('402B Input'!D11,0)</f>
        <v>0</v>
      </c>
      <c r="D7" s="303">
        <f>ROUND('402B Input'!E11,0)</f>
        <v>0</v>
      </c>
      <c r="E7" s="303">
        <f>ROUND('402B Input'!F11,0)</f>
        <v>0</v>
      </c>
      <c r="F7" s="303">
        <f>ROUND('402B Input'!G11,0)</f>
        <v>0</v>
      </c>
      <c r="G7" s="303">
        <f>ROUND('402B Input'!H11,0)</f>
        <v>0</v>
      </c>
      <c r="H7" s="303">
        <f>ROUND('402B Input'!I11,0)</f>
        <v>0</v>
      </c>
      <c r="I7" s="303">
        <f>ROUND('402B Input'!J11,0)</f>
        <v>0</v>
      </c>
      <c r="J7" s="303">
        <f>ROUND('402B Input'!K11,0)</f>
        <v>0</v>
      </c>
      <c r="K7" s="303">
        <f>ROUND('402B Input'!L11,0)</f>
        <v>0</v>
      </c>
      <c r="L7" s="303">
        <f>ROUND('402B Input'!M11,0)</f>
        <v>0</v>
      </c>
      <c r="M7" s="303">
        <f>ROUND('402B Input'!N11,0)</f>
        <v>0</v>
      </c>
      <c r="N7" s="303">
        <f>ROUND('402B Input'!O11,0)</f>
        <v>0</v>
      </c>
    </row>
    <row r="8" spans="1:20" x14ac:dyDescent="0.3">
      <c r="A8" s="303" t="str">
        <f>'402B Input'!B12</f>
        <v>B.2</v>
      </c>
      <c r="B8" s="303" t="str">
        <f>'402B Input'!C12</f>
        <v>Consolidated Total Funds</v>
      </c>
      <c r="C8" s="303">
        <f>ROUND('402B Input'!D12,0)</f>
        <v>0</v>
      </c>
      <c r="D8" s="303">
        <f>ROUND('402B Input'!E12,0)</f>
        <v>0</v>
      </c>
      <c r="E8" s="303">
        <f>ROUND('402B Input'!F12,0)</f>
        <v>0</v>
      </c>
      <c r="F8" s="303">
        <f>ROUND('402B Input'!G12,0)</f>
        <v>0</v>
      </c>
      <c r="G8" s="303">
        <f>ROUND('402B Input'!H12,0)</f>
        <v>0</v>
      </c>
      <c r="H8" s="303">
        <f>ROUND('402B Input'!I12,0)</f>
        <v>0</v>
      </c>
      <c r="I8" s="303">
        <f>ROUND('402B Input'!J12,0)</f>
        <v>0</v>
      </c>
      <c r="J8" s="303">
        <f>ROUND('402B Input'!K12,0)</f>
        <v>0</v>
      </c>
      <c r="K8" s="303">
        <f>ROUND('402B Input'!L12,0)</f>
        <v>0</v>
      </c>
      <c r="L8" s="303">
        <f>ROUND('402B Input'!M12,0)</f>
        <v>0</v>
      </c>
      <c r="M8" s="303">
        <f>ROUND('402B Input'!N12,0)</f>
        <v>0</v>
      </c>
      <c r="N8" s="303">
        <f>ROUND('402B Input'!O12,0)</f>
        <v>0</v>
      </c>
    </row>
    <row r="9" spans="1:20" x14ac:dyDescent="0.3">
      <c r="A9" s="303" t="str">
        <f>'402B Input'!B13</f>
        <v>B.3</v>
      </c>
      <c r="B9" s="303" t="str">
        <f>'402B Input'!C13</f>
        <v>LVER Total Funds</v>
      </c>
      <c r="C9" s="303">
        <f>ROUND('402B Input'!D13,0)</f>
        <v>0</v>
      </c>
      <c r="D9" s="303">
        <f>ROUND('402B Input'!E13,0)</f>
        <v>0</v>
      </c>
      <c r="E9" s="303">
        <f>ROUND('402B Input'!F13,0)</f>
        <v>0</v>
      </c>
      <c r="F9" s="303">
        <f>ROUND('402B Input'!G13,0)</f>
        <v>0</v>
      </c>
      <c r="G9" s="303">
        <f>ROUND('402B Input'!H13,0)</f>
        <v>0</v>
      </c>
      <c r="H9" s="303">
        <f>ROUND('402B Input'!I13,0)</f>
        <v>0</v>
      </c>
      <c r="I9" s="303">
        <f>ROUND('402B Input'!J13,0)</f>
        <v>0</v>
      </c>
      <c r="J9" s="303">
        <f>ROUND('402B Input'!K13,0)</f>
        <v>0</v>
      </c>
      <c r="K9" s="303">
        <f>ROUND('402B Input'!L13,0)</f>
        <v>0</v>
      </c>
      <c r="L9" s="303">
        <f>ROUND('402B Input'!M13,0)</f>
        <v>0</v>
      </c>
      <c r="M9" s="303">
        <f>ROUND('402B Input'!N13,0)</f>
        <v>0</v>
      </c>
      <c r="N9" s="303">
        <f>ROUND('402B Input'!O13,0)</f>
        <v>0</v>
      </c>
    </row>
    <row r="10" spans="1:20" x14ac:dyDescent="0.3">
      <c r="A10" s="303" t="str">
        <f>'402B Input'!B14</f>
        <v>B.4</v>
      </c>
      <c r="B10" s="303" t="str">
        <f>'402B Input'!C14</f>
        <v>Incentive Award Total Funds</v>
      </c>
      <c r="C10" s="303">
        <f>ROUND('402B Input'!D14,0)</f>
        <v>0</v>
      </c>
      <c r="D10" s="303">
        <f>ROUND('402B Input'!E14,0)</f>
        <v>0</v>
      </c>
      <c r="E10" s="303">
        <f>ROUND('402B Input'!F14,0)</f>
        <v>0</v>
      </c>
      <c r="F10" s="303">
        <f>ROUND('402B Input'!G14,0)</f>
        <v>0</v>
      </c>
      <c r="G10" s="303">
        <f>ROUND('402B Input'!H14,0)</f>
        <v>0</v>
      </c>
      <c r="H10" s="303">
        <f>ROUND('402B Input'!I14,0)</f>
        <v>0</v>
      </c>
      <c r="I10" s="303">
        <f>ROUND('402B Input'!J14,0)</f>
        <v>0</v>
      </c>
      <c r="J10" s="303">
        <f>ROUND('402B Input'!K14,0)</f>
        <v>0</v>
      </c>
      <c r="K10" s="303">
        <f>ROUND('402B Input'!L14,0)</f>
        <v>0</v>
      </c>
      <c r="L10" s="303">
        <f>ROUND('402B Input'!M14,0)</f>
        <v>0</v>
      </c>
      <c r="M10" s="303">
        <f>ROUND('402B Input'!N14,0)</f>
        <v>0</v>
      </c>
      <c r="N10" s="303">
        <f>ROUND('402B Input'!O14,0)</f>
        <v>0</v>
      </c>
    </row>
    <row r="11" spans="1:20" x14ac:dyDescent="0.3">
      <c r="A11" s="303" t="str">
        <f>'402B Input'!B15</f>
        <v>B.5</v>
      </c>
      <c r="B11" s="303" t="str">
        <f>'402B Input'!C15</f>
        <v>Total Approved Funds</v>
      </c>
      <c r="C11" s="303">
        <f>ROUND('402B Input'!D15,0)</f>
        <v>0</v>
      </c>
      <c r="D11" s="303">
        <f>ROUND('402B Input'!E15,0)</f>
        <v>0</v>
      </c>
      <c r="E11" s="303">
        <f>ROUND('402B Input'!F15,0)</f>
        <v>0</v>
      </c>
      <c r="F11" s="303">
        <f>ROUND('402B Input'!G15,0)</f>
        <v>0</v>
      </c>
      <c r="G11" s="303">
        <f>ROUND('402B Input'!H15,0)</f>
        <v>0</v>
      </c>
      <c r="H11" s="303">
        <f>ROUND('402B Input'!I15,0)</f>
        <v>0</v>
      </c>
      <c r="I11" s="303">
        <f>ROUND('402B Input'!J15,0)</f>
        <v>0</v>
      </c>
      <c r="J11" s="303">
        <f>ROUND('402B Input'!K15,0)</f>
        <v>0</v>
      </c>
      <c r="K11" s="303">
        <f>ROUND('402B Input'!L15,0)</f>
        <v>0</v>
      </c>
      <c r="L11" s="303">
        <f>ROUND('402B Input'!M15,0)</f>
        <v>0</v>
      </c>
      <c r="M11" s="303">
        <f>ROUND('402B Input'!N15,0)</f>
        <v>0</v>
      </c>
      <c r="N11" s="303">
        <f>ROUND('402B Input'!O15,0)</f>
        <v>0</v>
      </c>
    </row>
    <row r="12" spans="1:20" x14ac:dyDescent="0.3">
      <c r="A12" s="303" t="str">
        <f>'402B Input'!B16</f>
        <v>C.1.a.(a)</v>
      </c>
      <c r="B12" s="303" t="str">
        <f>'402B Input'!C16</f>
        <v>Base Positions Paid for DVOP Activities: (Previous)</v>
      </c>
      <c r="C12" s="303">
        <f>'402B Input'!D16</f>
        <v>0</v>
      </c>
      <c r="D12" s="303">
        <f>'402B Input'!E16</f>
        <v>0</v>
      </c>
      <c r="E12" s="303">
        <f>'402B Input'!F16</f>
        <v>0</v>
      </c>
      <c r="F12" s="303">
        <f>'402B Input'!G16</f>
        <v>0</v>
      </c>
      <c r="G12" s="303">
        <f>'402B Input'!H16</f>
        <v>0</v>
      </c>
      <c r="H12" s="303">
        <f>'402B Input'!I16</f>
        <v>0</v>
      </c>
      <c r="I12" s="303">
        <f>'402B Input'!J16</f>
        <v>0</v>
      </c>
      <c r="J12" s="303">
        <f>'402B Input'!K16</f>
        <v>0</v>
      </c>
      <c r="K12" s="303">
        <f>'402B Input'!L16</f>
        <v>0</v>
      </c>
      <c r="L12" s="303">
        <f>'402B Input'!M16</f>
        <v>0</v>
      </c>
      <c r="M12" s="303">
        <f>'402B Input'!N16</f>
        <v>0</v>
      </c>
      <c r="N12" s="303">
        <f>'402B Input'!O16</f>
        <v>0</v>
      </c>
    </row>
    <row r="13" spans="1:20" x14ac:dyDescent="0.3">
      <c r="A13" s="303" t="str">
        <f>'402B Input'!B17</f>
        <v>C.1.a.(b)</v>
      </c>
      <c r="B13" s="303" t="str">
        <f>'402B Input'!C17</f>
        <v>Base Positions Paid for DVOP Activities: (This Qtr)</v>
      </c>
      <c r="C13" s="303">
        <f>'402B Input'!D17</f>
        <v>0</v>
      </c>
      <c r="D13" s="303">
        <f>'402B Input'!E17</f>
        <v>0</v>
      </c>
      <c r="E13" s="303">
        <f>'402B Input'!F17</f>
        <v>0</v>
      </c>
      <c r="F13" s="303">
        <f>'402B Input'!G17</f>
        <v>0</v>
      </c>
      <c r="G13" s="303">
        <f>'402B Input'!H17</f>
        <v>0</v>
      </c>
      <c r="H13" s="303">
        <f>'402B Input'!I17</f>
        <v>0</v>
      </c>
      <c r="I13" s="303">
        <f>'402B Input'!J17</f>
        <v>0</v>
      </c>
      <c r="J13" s="303">
        <f>'402B Input'!K17</f>
        <v>0</v>
      </c>
      <c r="K13" s="303">
        <f>'402B Input'!L17</f>
        <v>0</v>
      </c>
      <c r="L13" s="303">
        <f>'402B Input'!M17</f>
        <v>0</v>
      </c>
      <c r="M13" s="303">
        <f>'402B Input'!N17</f>
        <v>0</v>
      </c>
      <c r="N13" s="303">
        <f>'402B Input'!O17</f>
        <v>0</v>
      </c>
    </row>
    <row r="14" spans="1:20" x14ac:dyDescent="0.3">
      <c r="A14" s="303" t="str">
        <f>'402B Input'!B18</f>
        <v>C.1.a.(c)</v>
      </c>
      <c r="B14" s="303" t="str">
        <f>'402B Input'!C18</f>
        <v>Base Positions Paid for DVOP Activities: (To Date)</v>
      </c>
      <c r="C14" s="303">
        <f>'402B Input'!D18</f>
        <v>0</v>
      </c>
      <c r="D14" s="303">
        <f>'402B Input'!E18</f>
        <v>0</v>
      </c>
      <c r="E14" s="303">
        <f>'402B Input'!F18</f>
        <v>0</v>
      </c>
      <c r="F14" s="303">
        <f>'402B Input'!G18</f>
        <v>0</v>
      </c>
      <c r="G14" s="303">
        <f>'402B Input'!H18</f>
        <v>0</v>
      </c>
      <c r="H14" s="303">
        <f>'402B Input'!I18</f>
        <v>0</v>
      </c>
      <c r="I14" s="303">
        <f>'402B Input'!J18</f>
        <v>0</v>
      </c>
      <c r="J14" s="303">
        <f>'402B Input'!K18</f>
        <v>0</v>
      </c>
      <c r="K14" s="303">
        <f>'402B Input'!L18</f>
        <v>0</v>
      </c>
      <c r="L14" s="303">
        <f>'402B Input'!M18</f>
        <v>0</v>
      </c>
      <c r="M14" s="303">
        <f>'402B Input'!N18</f>
        <v>0</v>
      </c>
      <c r="N14" s="303">
        <f>'402B Input'!O18</f>
        <v>0</v>
      </c>
    </row>
    <row r="15" spans="1:20" x14ac:dyDescent="0.3">
      <c r="A15" s="303" t="str">
        <f>'402B Input'!B19</f>
        <v>C.1.b.(a)</v>
      </c>
      <c r="B15" s="303" t="str">
        <f>'402B Input'!C19</f>
        <v>Personal Services (PS) for DVOP Activities: (Previous)</v>
      </c>
      <c r="C15" s="303">
        <f>ROUND('402B Input'!D19,0)</f>
        <v>0</v>
      </c>
      <c r="D15" s="303">
        <f>ROUND('402B Input'!E19,0)</f>
        <v>0</v>
      </c>
      <c r="E15" s="303">
        <f>ROUND('402B Input'!F19,0)</f>
        <v>0</v>
      </c>
      <c r="F15" s="303">
        <f>ROUND('402B Input'!G19,0)</f>
        <v>0</v>
      </c>
      <c r="G15" s="303">
        <f>ROUND('402B Input'!H19,0)</f>
        <v>0</v>
      </c>
      <c r="H15" s="303">
        <f>ROUND('402B Input'!I19,0)</f>
        <v>0</v>
      </c>
      <c r="I15" s="303">
        <f>ROUND('402B Input'!J19,0)</f>
        <v>0</v>
      </c>
      <c r="J15" s="303">
        <f>ROUND('402B Input'!K19,0)</f>
        <v>0</v>
      </c>
      <c r="K15" s="303">
        <f>ROUND('402B Input'!L19,0)</f>
        <v>0</v>
      </c>
      <c r="L15" s="303">
        <f>ROUND('402B Input'!M19,0)</f>
        <v>0</v>
      </c>
      <c r="M15" s="303">
        <f>ROUND('402B Input'!N19,0)</f>
        <v>0</v>
      </c>
      <c r="N15" s="303">
        <f>ROUND('402B Input'!O19,0)</f>
        <v>0</v>
      </c>
    </row>
    <row r="16" spans="1:20" x14ac:dyDescent="0.3">
      <c r="A16" s="303" t="str">
        <f>'402B Input'!B20</f>
        <v>C.1.b.(b)</v>
      </c>
      <c r="B16" s="303" t="str">
        <f>'402B Input'!C20</f>
        <v>Personal Services (PS) for DVOP Activities: (This Qtr)</v>
      </c>
      <c r="C16" s="303">
        <f>ROUND('402B Input'!D20,0)</f>
        <v>0</v>
      </c>
      <c r="D16" s="303">
        <f>ROUND('402B Input'!E20,0)</f>
        <v>0</v>
      </c>
      <c r="E16" s="303">
        <f>ROUND('402B Input'!F20,0)</f>
        <v>0</v>
      </c>
      <c r="F16" s="303">
        <f>ROUND('402B Input'!G20,0)</f>
        <v>0</v>
      </c>
      <c r="G16" s="303">
        <f>ROUND('402B Input'!H20,0)</f>
        <v>0</v>
      </c>
      <c r="H16" s="303">
        <f>ROUND('402B Input'!I20,0)</f>
        <v>0</v>
      </c>
      <c r="I16" s="303">
        <f>ROUND('402B Input'!J20,0)</f>
        <v>0</v>
      </c>
      <c r="J16" s="303">
        <f>ROUND('402B Input'!K20,0)</f>
        <v>0</v>
      </c>
      <c r="K16" s="303">
        <f>ROUND('402B Input'!L20,0)</f>
        <v>0</v>
      </c>
      <c r="L16" s="303">
        <f>ROUND('402B Input'!M20,0)</f>
        <v>0</v>
      </c>
      <c r="M16" s="303">
        <f>ROUND('402B Input'!N20,0)</f>
        <v>0</v>
      </c>
      <c r="N16" s="303">
        <f>ROUND('402B Input'!O20,0)</f>
        <v>0</v>
      </c>
    </row>
    <row r="17" spans="1:14" x14ac:dyDescent="0.3">
      <c r="A17" s="303" t="str">
        <f>'402B Input'!B21</f>
        <v>C.1.b.(c)</v>
      </c>
      <c r="B17" s="303" t="str">
        <f>'402B Input'!C21</f>
        <v>Personal Services (PS) for DVOP Activities: (To Date)</v>
      </c>
      <c r="C17" s="303">
        <f>ROUND('402B Input'!D21,0)</f>
        <v>0</v>
      </c>
      <c r="D17" s="303">
        <f>ROUND('402B Input'!E21,0)</f>
        <v>0</v>
      </c>
      <c r="E17" s="303">
        <f>ROUND('402B Input'!F21,0)</f>
        <v>0</v>
      </c>
      <c r="F17" s="303">
        <f>ROUND('402B Input'!G21,0)</f>
        <v>0</v>
      </c>
      <c r="G17" s="303">
        <f>ROUND('402B Input'!H21,0)</f>
        <v>0</v>
      </c>
      <c r="H17" s="303">
        <f>ROUND('402B Input'!I21,0)</f>
        <v>0</v>
      </c>
      <c r="I17" s="303">
        <f>ROUND('402B Input'!J21,0)</f>
        <v>0</v>
      </c>
      <c r="J17" s="303">
        <f>ROUND('402B Input'!K21,0)</f>
        <v>0</v>
      </c>
      <c r="K17" s="303">
        <f>ROUND('402B Input'!L21,0)</f>
        <v>0</v>
      </c>
      <c r="L17" s="303">
        <f>ROUND('402B Input'!M21,0)</f>
        <v>0</v>
      </c>
      <c r="M17" s="303">
        <f>ROUND('402B Input'!N21,0)</f>
        <v>0</v>
      </c>
      <c r="N17" s="303">
        <f>ROUND('402B Input'!O21,0)</f>
        <v>0</v>
      </c>
    </row>
    <row r="18" spans="1:14" x14ac:dyDescent="0.3">
      <c r="A18" s="303" t="str">
        <f>'402B Input'!B22</f>
        <v>C.1.c.(a)</v>
      </c>
      <c r="B18" s="303" t="str">
        <f>'402B Input'!C22</f>
        <v>Personnel Benefits (PB) for DVOP Activities: (Previous)</v>
      </c>
      <c r="C18" s="303">
        <f>ROUND('402B Input'!D22,0)</f>
        <v>0</v>
      </c>
      <c r="D18" s="303">
        <f>ROUND('402B Input'!E22,0)</f>
        <v>0</v>
      </c>
      <c r="E18" s="303">
        <f>ROUND('402B Input'!F22,0)</f>
        <v>0</v>
      </c>
      <c r="F18" s="303">
        <f>ROUND('402B Input'!G22,0)</f>
        <v>0</v>
      </c>
      <c r="G18" s="303">
        <f>ROUND('402B Input'!H22,0)</f>
        <v>0</v>
      </c>
      <c r="H18" s="303">
        <f>ROUND('402B Input'!I22,0)</f>
        <v>0</v>
      </c>
      <c r="I18" s="303">
        <f>ROUND('402B Input'!J22,0)</f>
        <v>0</v>
      </c>
      <c r="J18" s="303">
        <f>ROUND('402B Input'!K22,0)</f>
        <v>0</v>
      </c>
      <c r="K18" s="303">
        <f>ROUND('402B Input'!L22,0)</f>
        <v>0</v>
      </c>
      <c r="L18" s="303">
        <f>ROUND('402B Input'!M22,0)</f>
        <v>0</v>
      </c>
      <c r="M18" s="303">
        <f>ROUND('402B Input'!N22,0)</f>
        <v>0</v>
      </c>
      <c r="N18" s="303">
        <f>ROUND('402B Input'!O22,0)</f>
        <v>0</v>
      </c>
    </row>
    <row r="19" spans="1:14" x14ac:dyDescent="0.3">
      <c r="A19" s="303" t="str">
        <f>'402B Input'!B23</f>
        <v>C.1.c.(b)</v>
      </c>
      <c r="B19" s="303" t="str">
        <f>'402B Input'!C23</f>
        <v>Personnel Benefits (PB) for DVOP Activities:  (This Qtr)</v>
      </c>
      <c r="C19" s="303">
        <f>ROUND('402B Input'!D23,0)</f>
        <v>0</v>
      </c>
      <c r="D19" s="303">
        <f>ROUND('402B Input'!E23,0)</f>
        <v>0</v>
      </c>
      <c r="E19" s="303">
        <f>ROUND('402B Input'!F23,0)</f>
        <v>0</v>
      </c>
      <c r="F19" s="303">
        <f>ROUND('402B Input'!G23,0)</f>
        <v>0</v>
      </c>
      <c r="G19" s="303">
        <f>ROUND('402B Input'!H23,0)</f>
        <v>0</v>
      </c>
      <c r="H19" s="303">
        <f>ROUND('402B Input'!I23,0)</f>
        <v>0</v>
      </c>
      <c r="I19" s="303">
        <f>ROUND('402B Input'!J23,0)</f>
        <v>0</v>
      </c>
      <c r="J19" s="303">
        <f>ROUND('402B Input'!K23,0)</f>
        <v>0</v>
      </c>
      <c r="K19" s="303">
        <f>ROUND('402B Input'!L23,0)</f>
        <v>0</v>
      </c>
      <c r="L19" s="303">
        <f>ROUND('402B Input'!M23,0)</f>
        <v>0</v>
      </c>
      <c r="M19" s="303">
        <f>ROUND('402B Input'!N23,0)</f>
        <v>0</v>
      </c>
      <c r="N19" s="303">
        <f>ROUND('402B Input'!O23,0)</f>
        <v>0</v>
      </c>
    </row>
    <row r="20" spans="1:14" x14ac:dyDescent="0.3">
      <c r="A20" s="303" t="str">
        <f>'402B Input'!B24</f>
        <v>C.1.c.(c)</v>
      </c>
      <c r="B20" s="303" t="str">
        <f>'402B Input'!C24</f>
        <v>Personnel Benefits (PB) for DVOP Activities:  (To Date)</v>
      </c>
      <c r="C20" s="303">
        <f>ROUND('402B Input'!D24,0)</f>
        <v>0</v>
      </c>
      <c r="D20" s="303">
        <f>ROUND('402B Input'!E24,0)</f>
        <v>0</v>
      </c>
      <c r="E20" s="303">
        <f>ROUND('402B Input'!F24,0)</f>
        <v>0</v>
      </c>
      <c r="F20" s="303">
        <f>ROUND('402B Input'!G24,0)</f>
        <v>0</v>
      </c>
      <c r="G20" s="303">
        <f>ROUND('402B Input'!H24,0)</f>
        <v>0</v>
      </c>
      <c r="H20" s="303">
        <f>ROUND('402B Input'!I24,0)</f>
        <v>0</v>
      </c>
      <c r="I20" s="303">
        <f>ROUND('402B Input'!J24,0)</f>
        <v>0</v>
      </c>
      <c r="J20" s="303">
        <f>ROUND('402B Input'!K24,0)</f>
        <v>0</v>
      </c>
      <c r="K20" s="303">
        <f>ROUND('402B Input'!L24,0)</f>
        <v>0</v>
      </c>
      <c r="L20" s="303">
        <f>ROUND('402B Input'!M24,0)</f>
        <v>0</v>
      </c>
      <c r="M20" s="303">
        <f>ROUND('402B Input'!N24,0)</f>
        <v>0</v>
      </c>
      <c r="N20" s="303">
        <f>ROUND('402B Input'!O24,0)</f>
        <v>0</v>
      </c>
    </row>
    <row r="21" spans="1:14" x14ac:dyDescent="0.3">
      <c r="A21" s="303" t="str">
        <f>'402B Input'!B25</f>
        <v>C.1.d.(a)</v>
      </c>
      <c r="B21" s="303" t="str">
        <f>'402B Input'!C25</f>
        <v>Total DVOP Outlays (Previous)</v>
      </c>
      <c r="C21" s="303">
        <f>ROUND('402B Input'!D25,0)</f>
        <v>0</v>
      </c>
      <c r="D21" s="303">
        <f>ROUND('402B Input'!E25,0)</f>
        <v>0</v>
      </c>
      <c r="E21" s="303">
        <f>ROUND('402B Input'!F25,0)</f>
        <v>0</v>
      </c>
      <c r="F21" s="303">
        <f>ROUND('402B Input'!G25,0)</f>
        <v>0</v>
      </c>
      <c r="G21" s="303">
        <f>ROUND('402B Input'!H25,0)</f>
        <v>0</v>
      </c>
      <c r="H21" s="303">
        <f>ROUND('402B Input'!I25,0)</f>
        <v>0</v>
      </c>
      <c r="I21" s="303">
        <f>ROUND('402B Input'!J25,0)</f>
        <v>0</v>
      </c>
      <c r="J21" s="303">
        <f>ROUND('402B Input'!K25,0)</f>
        <v>0</v>
      </c>
      <c r="K21" s="303">
        <f>ROUND('402B Input'!L25,0)</f>
        <v>0</v>
      </c>
      <c r="L21" s="303">
        <f>ROUND('402B Input'!M25,0)</f>
        <v>0</v>
      </c>
      <c r="M21" s="303">
        <f>ROUND('402B Input'!N25,0)</f>
        <v>0</v>
      </c>
      <c r="N21" s="303">
        <f>ROUND('402B Input'!O25,0)</f>
        <v>0</v>
      </c>
    </row>
    <row r="22" spans="1:14" x14ac:dyDescent="0.3">
      <c r="A22" s="303" t="str">
        <f>'402B Input'!B26</f>
        <v>C.1.d.(b)</v>
      </c>
      <c r="B22" s="303" t="str">
        <f>'402B Input'!C26</f>
        <v>Total DVOP Outlays (This Qtr)</v>
      </c>
      <c r="C22" s="303">
        <f>ROUND('402B Input'!D26,0)</f>
        <v>0</v>
      </c>
      <c r="D22" s="303">
        <f>ROUND('402B Input'!E26,0)</f>
        <v>0</v>
      </c>
      <c r="E22" s="303">
        <f>ROUND('402B Input'!F26,0)</f>
        <v>0</v>
      </c>
      <c r="F22" s="303">
        <f>ROUND('402B Input'!G26,0)</f>
        <v>0</v>
      </c>
      <c r="G22" s="303">
        <f>ROUND('402B Input'!H26,0)</f>
        <v>0</v>
      </c>
      <c r="H22" s="303">
        <f>ROUND('402B Input'!I26,0)</f>
        <v>0</v>
      </c>
      <c r="I22" s="303">
        <f>ROUND('402B Input'!J26,0)</f>
        <v>0</v>
      </c>
      <c r="J22" s="303">
        <f>ROUND('402B Input'!K26,0)</f>
        <v>0</v>
      </c>
      <c r="K22" s="303">
        <f>ROUND('402B Input'!L26,0)</f>
        <v>0</v>
      </c>
      <c r="L22" s="303">
        <f>ROUND('402B Input'!M26,0)</f>
        <v>0</v>
      </c>
      <c r="M22" s="303">
        <f>ROUND('402B Input'!N26,0)</f>
        <v>0</v>
      </c>
      <c r="N22" s="303">
        <f>ROUND('402B Input'!O26,0)</f>
        <v>0</v>
      </c>
    </row>
    <row r="23" spans="1:14" x14ac:dyDescent="0.3">
      <c r="A23" s="303" t="str">
        <f>'402B Input'!B27</f>
        <v>C.1.d.(c)</v>
      </c>
      <c r="B23" s="303" t="str">
        <f>'402B Input'!C27</f>
        <v>Total DVOP Outlays (To Date)</v>
      </c>
      <c r="C23" s="303">
        <f>ROUND('402B Input'!D27,0)</f>
        <v>0</v>
      </c>
      <c r="D23" s="303">
        <f>ROUND('402B Input'!E27,0)</f>
        <v>0</v>
      </c>
      <c r="E23" s="303">
        <f>ROUND('402B Input'!F27,0)</f>
        <v>0</v>
      </c>
      <c r="F23" s="303">
        <f>ROUND('402B Input'!G27,0)</f>
        <v>0</v>
      </c>
      <c r="G23" s="303">
        <f>ROUND('402B Input'!H27,0)</f>
        <v>0</v>
      </c>
      <c r="H23" s="303">
        <f>ROUND('402B Input'!I27,0)</f>
        <v>0</v>
      </c>
      <c r="I23" s="303">
        <f>ROUND('402B Input'!J27,0)</f>
        <v>0</v>
      </c>
      <c r="J23" s="303">
        <f>ROUND('402B Input'!K27,0)</f>
        <v>0</v>
      </c>
      <c r="K23" s="303">
        <f>ROUND('402B Input'!L27,0)</f>
        <v>0</v>
      </c>
      <c r="L23" s="303">
        <f>ROUND('402B Input'!M27,0)</f>
        <v>0</v>
      </c>
      <c r="M23" s="303">
        <f>ROUND('402B Input'!N27,0)</f>
        <v>0</v>
      </c>
      <c r="N23" s="303">
        <f>ROUND('402B Input'!O27,0)</f>
        <v>0</v>
      </c>
    </row>
    <row r="24" spans="1:14" x14ac:dyDescent="0.3">
      <c r="A24" s="303" t="str">
        <f>'402B Input'!B28</f>
        <v>C.1.e.(a)</v>
      </c>
      <c r="B24" s="303" t="str">
        <f>'402B Input'!C28</f>
        <v>DVOP Unliquidated Obs (Previous)</v>
      </c>
      <c r="C24" s="303">
        <f>ROUND('402B Input'!D28,0)</f>
        <v>0</v>
      </c>
      <c r="D24" s="303">
        <f>ROUND('402B Input'!E28,0)</f>
        <v>0</v>
      </c>
      <c r="E24" s="303">
        <f>ROUND('402B Input'!F28,0)</f>
        <v>0</v>
      </c>
      <c r="F24" s="303">
        <f>ROUND('402B Input'!G28,0)</f>
        <v>0</v>
      </c>
      <c r="G24" s="303">
        <f>ROUND('402B Input'!H28,0)</f>
        <v>0</v>
      </c>
      <c r="H24" s="303">
        <f>ROUND('402B Input'!I28,0)</f>
        <v>0</v>
      </c>
      <c r="I24" s="303">
        <f>ROUND('402B Input'!J28,0)</f>
        <v>0</v>
      </c>
      <c r="J24" s="303">
        <f>ROUND('402B Input'!K28,0)</f>
        <v>0</v>
      </c>
      <c r="K24" s="303">
        <f>ROUND('402B Input'!L28,0)</f>
        <v>0</v>
      </c>
      <c r="L24" s="303">
        <f>ROUND('402B Input'!M28,0)</f>
        <v>0</v>
      </c>
      <c r="M24" s="303">
        <f>ROUND('402B Input'!N28,0)</f>
        <v>0</v>
      </c>
      <c r="N24" s="303">
        <f>ROUND('402B Input'!O28,0)</f>
        <v>0</v>
      </c>
    </row>
    <row r="25" spans="1:14" x14ac:dyDescent="0.3">
      <c r="A25" s="303" t="str">
        <f>'402B Input'!B29</f>
        <v>C.1.e.(b)</v>
      </c>
      <c r="B25" s="303" t="str">
        <f>'402B Input'!C29</f>
        <v>DVOP Unliquidated Obs (This Qtr)</v>
      </c>
      <c r="C25" s="303">
        <f>ROUND('402B Input'!D29,0)</f>
        <v>0</v>
      </c>
      <c r="D25" s="303">
        <f>ROUND('402B Input'!E29,0)</f>
        <v>0</v>
      </c>
      <c r="E25" s="303">
        <f>ROUND('402B Input'!F29,0)</f>
        <v>0</v>
      </c>
      <c r="F25" s="303">
        <f>ROUND('402B Input'!G29,0)</f>
        <v>0</v>
      </c>
      <c r="G25" s="303">
        <f>ROUND('402B Input'!H29,0)</f>
        <v>0</v>
      </c>
      <c r="H25" s="303">
        <f>ROUND('402B Input'!I29,0)</f>
        <v>0</v>
      </c>
      <c r="I25" s="303">
        <f>ROUND('402B Input'!J29,0)</f>
        <v>0</v>
      </c>
      <c r="J25" s="303">
        <f>ROUND('402B Input'!K29,0)</f>
        <v>0</v>
      </c>
      <c r="K25" s="303">
        <f>ROUND('402B Input'!L29,0)</f>
        <v>0</v>
      </c>
      <c r="L25" s="303">
        <f>ROUND('402B Input'!M29,0)</f>
        <v>0</v>
      </c>
      <c r="M25" s="303">
        <f>ROUND('402B Input'!N29,0)</f>
        <v>0</v>
      </c>
      <c r="N25" s="303">
        <f>ROUND('402B Input'!O29,0)</f>
        <v>0</v>
      </c>
    </row>
    <row r="26" spans="1:14" x14ac:dyDescent="0.3">
      <c r="A26" s="303" t="str">
        <f>'402B Input'!B30</f>
        <v>C.1.e.(c)</v>
      </c>
      <c r="B26" s="303" t="str">
        <f>'402B Input'!C30</f>
        <v>DVOP Unliquidated Obs (To Date)</v>
      </c>
      <c r="C26" s="303">
        <f>ROUND('402B Input'!D30,0)</f>
        <v>0</v>
      </c>
      <c r="D26" s="303">
        <f>ROUND('402B Input'!E30,0)</f>
        <v>0</v>
      </c>
      <c r="E26" s="303">
        <f>ROUND('402B Input'!F30,0)</f>
        <v>0</v>
      </c>
      <c r="F26" s="303">
        <f>ROUND('402B Input'!G30,0)</f>
        <v>0</v>
      </c>
      <c r="G26" s="303">
        <f>ROUND('402B Input'!H30,0)</f>
        <v>0</v>
      </c>
      <c r="H26" s="303">
        <f>ROUND('402B Input'!I30,0)</f>
        <v>0</v>
      </c>
      <c r="I26" s="303">
        <f>ROUND('402B Input'!J30,0)</f>
        <v>0</v>
      </c>
      <c r="J26" s="303">
        <f>ROUND('402B Input'!K30,0)</f>
        <v>0</v>
      </c>
      <c r="K26" s="303">
        <f>ROUND('402B Input'!L30,0)</f>
        <v>0</v>
      </c>
      <c r="L26" s="303">
        <f>ROUND('402B Input'!M30,0)</f>
        <v>0</v>
      </c>
      <c r="M26" s="303">
        <f>ROUND('402B Input'!N30,0)</f>
        <v>0</v>
      </c>
      <c r="N26" s="303">
        <f>ROUND('402B Input'!O30,0)</f>
        <v>0</v>
      </c>
    </row>
    <row r="27" spans="1:14" x14ac:dyDescent="0.3">
      <c r="A27" s="303" t="str">
        <f>'402B Input'!B31</f>
        <v>C.1.f.(a)</v>
      </c>
      <c r="B27" s="303" t="str">
        <f>'402B Input'!C31</f>
        <v>Total DVOP Outlays &amp; Obs (Previous)</v>
      </c>
      <c r="C27" s="303">
        <f>ROUND('402B Input'!D31,0)</f>
        <v>0</v>
      </c>
      <c r="D27" s="303">
        <f>ROUND('402B Input'!E31,0)</f>
        <v>0</v>
      </c>
      <c r="E27" s="303">
        <f>ROUND('402B Input'!F31,0)</f>
        <v>0</v>
      </c>
      <c r="F27" s="303">
        <f>ROUND('402B Input'!G31,0)</f>
        <v>0</v>
      </c>
      <c r="G27" s="303">
        <f>ROUND('402B Input'!H31,0)</f>
        <v>0</v>
      </c>
      <c r="H27" s="303">
        <f>ROUND('402B Input'!I31,0)</f>
        <v>0</v>
      </c>
      <c r="I27" s="303">
        <f>ROUND('402B Input'!J31,0)</f>
        <v>0</v>
      </c>
      <c r="J27" s="303">
        <f>ROUND('402B Input'!K31,0)</f>
        <v>0</v>
      </c>
      <c r="K27" s="303">
        <f>ROUND('402B Input'!L31,0)</f>
        <v>0</v>
      </c>
      <c r="L27" s="303">
        <f>ROUND('402B Input'!M31,0)</f>
        <v>0</v>
      </c>
      <c r="M27" s="303">
        <f>ROUND('402B Input'!N31,0)</f>
        <v>0</v>
      </c>
      <c r="N27" s="303">
        <f>ROUND('402B Input'!O31,0)</f>
        <v>0</v>
      </c>
    </row>
    <row r="28" spans="1:14" x14ac:dyDescent="0.3">
      <c r="A28" s="303" t="str">
        <f>'402B Input'!B32</f>
        <v>C.1.f.(b)</v>
      </c>
      <c r="B28" s="303" t="str">
        <f>'402B Input'!C32</f>
        <v>Total DVOP Outlays &amp; Obs (This Qtr)</v>
      </c>
      <c r="C28" s="303">
        <f>ROUND('402B Input'!D32,0)</f>
        <v>0</v>
      </c>
      <c r="D28" s="303">
        <f>ROUND('402B Input'!E32,0)</f>
        <v>0</v>
      </c>
      <c r="E28" s="303">
        <f>ROUND('402B Input'!F32,0)</f>
        <v>0</v>
      </c>
      <c r="F28" s="303">
        <f>ROUND('402B Input'!G32,0)</f>
        <v>0</v>
      </c>
      <c r="G28" s="303">
        <f>ROUND('402B Input'!H32,0)</f>
        <v>0</v>
      </c>
      <c r="H28" s="303">
        <f>ROUND('402B Input'!I32,0)</f>
        <v>0</v>
      </c>
      <c r="I28" s="303">
        <f>ROUND('402B Input'!J32,0)</f>
        <v>0</v>
      </c>
      <c r="J28" s="303">
        <f>ROUND('402B Input'!K32,0)</f>
        <v>0</v>
      </c>
      <c r="K28" s="303">
        <f>ROUND('402B Input'!L32,0)</f>
        <v>0</v>
      </c>
      <c r="L28" s="303">
        <f>ROUND('402B Input'!M32,0)</f>
        <v>0</v>
      </c>
      <c r="M28" s="303">
        <f>ROUND('402B Input'!N32,0)</f>
        <v>0</v>
      </c>
      <c r="N28" s="303">
        <f>ROUND('402B Input'!O32,0)</f>
        <v>0</v>
      </c>
    </row>
    <row r="29" spans="1:14" x14ac:dyDescent="0.3">
      <c r="A29" s="303" t="str">
        <f>'402B Input'!B33</f>
        <v>C.1.f.(c)</v>
      </c>
      <c r="B29" s="303" t="str">
        <f>'402B Input'!C33</f>
        <v>Total DVOP Outlays &amp; Obs (To Date)</v>
      </c>
      <c r="C29" s="303">
        <f>ROUND('402B Input'!D33,0)</f>
        <v>0</v>
      </c>
      <c r="D29" s="303">
        <f>ROUND('402B Input'!E33,0)</f>
        <v>0</v>
      </c>
      <c r="E29" s="303">
        <f>ROUND('402B Input'!F33,0)</f>
        <v>0</v>
      </c>
      <c r="F29" s="303">
        <f>ROUND('402B Input'!G33,0)</f>
        <v>0</v>
      </c>
      <c r="G29" s="303">
        <f>ROUND('402B Input'!H33,0)</f>
        <v>0</v>
      </c>
      <c r="H29" s="303">
        <f>ROUND('402B Input'!I33,0)</f>
        <v>0</v>
      </c>
      <c r="I29" s="303">
        <f>ROUND('402B Input'!J33,0)</f>
        <v>0</v>
      </c>
      <c r="J29" s="303">
        <f>ROUND('402B Input'!K33,0)</f>
        <v>0</v>
      </c>
      <c r="K29" s="303">
        <f>ROUND('402B Input'!L33,0)</f>
        <v>0</v>
      </c>
      <c r="L29" s="303">
        <f>ROUND('402B Input'!M33,0)</f>
        <v>0</v>
      </c>
      <c r="M29" s="303">
        <f>ROUND('402B Input'!N33,0)</f>
        <v>0</v>
      </c>
      <c r="N29" s="303">
        <f>ROUND('402B Input'!O33,0)</f>
        <v>0</v>
      </c>
    </row>
    <row r="30" spans="1:14" x14ac:dyDescent="0.3">
      <c r="A30" s="303" t="str">
        <f>'402B Input'!B34</f>
        <v>C.2.a.(a)</v>
      </c>
      <c r="B30" s="303" t="str">
        <f>'402B Input'!C34</f>
        <v>Base Positions Paid for Cons (Previous)</v>
      </c>
      <c r="C30" s="303">
        <f>'402B Input'!D34</f>
        <v>0</v>
      </c>
      <c r="D30" s="303">
        <f>'402B Input'!E34</f>
        <v>0</v>
      </c>
      <c r="E30" s="303">
        <f>'402B Input'!F34</f>
        <v>0</v>
      </c>
      <c r="F30" s="303">
        <f>'402B Input'!G34</f>
        <v>0</v>
      </c>
      <c r="G30" s="303">
        <f>'402B Input'!H34</f>
        <v>0</v>
      </c>
      <c r="H30" s="303">
        <f>'402B Input'!I34</f>
        <v>0</v>
      </c>
      <c r="I30" s="303">
        <f>'402B Input'!J34</f>
        <v>0</v>
      </c>
      <c r="J30" s="303">
        <f>'402B Input'!K34</f>
        <v>0</v>
      </c>
      <c r="K30" s="303">
        <f>'402B Input'!L34</f>
        <v>0</v>
      </c>
      <c r="L30" s="303">
        <f>'402B Input'!M34</f>
        <v>0</v>
      </c>
      <c r="M30" s="303">
        <f>'402B Input'!N34</f>
        <v>0</v>
      </c>
      <c r="N30" s="303">
        <f>'402B Input'!O34</f>
        <v>0</v>
      </c>
    </row>
    <row r="31" spans="1:14" x14ac:dyDescent="0.3">
      <c r="A31" s="303" t="str">
        <f>'402B Input'!B35</f>
        <v>C.2.a.(b)</v>
      </c>
      <c r="B31" s="303" t="str">
        <f>'402B Input'!C35</f>
        <v>Base Positions Paid for Cons BPP (This Qtr)</v>
      </c>
      <c r="C31" s="303">
        <f>'402B Input'!D35</f>
        <v>0</v>
      </c>
      <c r="D31" s="303">
        <f>'402B Input'!E35</f>
        <v>0</v>
      </c>
      <c r="E31" s="303">
        <f>'402B Input'!F35</f>
        <v>0</v>
      </c>
      <c r="F31" s="303">
        <f>'402B Input'!G35</f>
        <v>0</v>
      </c>
      <c r="G31" s="303">
        <f>'402B Input'!H35</f>
        <v>0</v>
      </c>
      <c r="H31" s="303">
        <f>'402B Input'!I35</f>
        <v>0</v>
      </c>
      <c r="I31" s="303">
        <f>'402B Input'!J35</f>
        <v>0</v>
      </c>
      <c r="J31" s="303">
        <f>'402B Input'!K35</f>
        <v>0</v>
      </c>
      <c r="K31" s="303">
        <f>'402B Input'!L35</f>
        <v>0</v>
      </c>
      <c r="L31" s="303">
        <f>'402B Input'!M35</f>
        <v>0</v>
      </c>
      <c r="M31" s="303">
        <f>'402B Input'!N35</f>
        <v>0</v>
      </c>
      <c r="N31" s="303">
        <f>'402B Input'!O35</f>
        <v>0</v>
      </c>
    </row>
    <row r="32" spans="1:14" x14ac:dyDescent="0.3">
      <c r="A32" s="303" t="str">
        <f>'402B Input'!B36</f>
        <v>C.2.a.(c)</v>
      </c>
      <c r="B32" s="303" t="str">
        <f>'402B Input'!C36</f>
        <v>Base Positions Paid for Cons  (To Date)</v>
      </c>
      <c r="C32" s="303">
        <f>'402B Input'!D36</f>
        <v>0</v>
      </c>
      <c r="D32" s="303">
        <f>'402B Input'!E36</f>
        <v>0</v>
      </c>
      <c r="E32" s="303">
        <f>'402B Input'!F36</f>
        <v>0</v>
      </c>
      <c r="F32" s="303">
        <f>'402B Input'!G36</f>
        <v>0</v>
      </c>
      <c r="G32" s="303">
        <f>'402B Input'!H36</f>
        <v>0</v>
      </c>
      <c r="H32" s="303">
        <f>'402B Input'!I36</f>
        <v>0</v>
      </c>
      <c r="I32" s="303">
        <f>'402B Input'!J36</f>
        <v>0</v>
      </c>
      <c r="J32" s="303">
        <f>'402B Input'!K36</f>
        <v>0</v>
      </c>
      <c r="K32" s="303">
        <f>'402B Input'!L36</f>
        <v>0</v>
      </c>
      <c r="L32" s="303">
        <f>'402B Input'!M36</f>
        <v>0</v>
      </c>
      <c r="M32" s="303">
        <f>'402B Input'!N36</f>
        <v>0</v>
      </c>
      <c r="N32" s="303">
        <f>'402B Input'!O36</f>
        <v>0</v>
      </c>
    </row>
    <row r="33" spans="1:14" x14ac:dyDescent="0.3">
      <c r="A33" s="303" t="str">
        <f>'402B Input'!B37</f>
        <v>C.2.b.(a)</v>
      </c>
      <c r="B33" s="303" t="str">
        <f>'402B Input'!C37</f>
        <v>Cons Personal Services (PS) (Previous)</v>
      </c>
      <c r="C33" s="303">
        <f>ROUND('402B Input'!D37,0)</f>
        <v>0</v>
      </c>
      <c r="D33" s="303">
        <f>ROUND('402B Input'!E37,0)</f>
        <v>0</v>
      </c>
      <c r="E33" s="303">
        <f>ROUND('402B Input'!F37,0)</f>
        <v>0</v>
      </c>
      <c r="F33" s="303">
        <f>ROUND('402B Input'!G37,0)</f>
        <v>0</v>
      </c>
      <c r="G33" s="303">
        <f>ROUND('402B Input'!H37,0)</f>
        <v>0</v>
      </c>
      <c r="H33" s="303">
        <f>ROUND('402B Input'!I37,0)</f>
        <v>0</v>
      </c>
      <c r="I33" s="303">
        <f>ROUND('402B Input'!J37,0)</f>
        <v>0</v>
      </c>
      <c r="J33" s="303">
        <f>ROUND('402B Input'!K37,0)</f>
        <v>0</v>
      </c>
      <c r="K33" s="303">
        <f>ROUND('402B Input'!L37,0)</f>
        <v>0</v>
      </c>
      <c r="L33" s="303">
        <f>ROUND('402B Input'!M37,0)</f>
        <v>0</v>
      </c>
      <c r="M33" s="303">
        <f>ROUND('402B Input'!N37,0)</f>
        <v>0</v>
      </c>
      <c r="N33" s="303">
        <f>ROUND('402B Input'!O37,0)</f>
        <v>0</v>
      </c>
    </row>
    <row r="34" spans="1:14" x14ac:dyDescent="0.3">
      <c r="A34" s="303" t="str">
        <f>'402B Input'!B38</f>
        <v>C.2.b.(b)</v>
      </c>
      <c r="B34" s="303" t="str">
        <f>'402B Input'!C38</f>
        <v>Cons Personal Services (PS) (This Qtr)</v>
      </c>
      <c r="C34" s="303">
        <f>ROUND('402B Input'!D38,0)</f>
        <v>0</v>
      </c>
      <c r="D34" s="303">
        <f>ROUND('402B Input'!E38,0)</f>
        <v>0</v>
      </c>
      <c r="E34" s="303">
        <f>ROUND('402B Input'!F38,0)</f>
        <v>0</v>
      </c>
      <c r="F34" s="303">
        <f>ROUND('402B Input'!G38,0)</f>
        <v>0</v>
      </c>
      <c r="G34" s="303">
        <f>ROUND('402B Input'!H38,0)</f>
        <v>0</v>
      </c>
      <c r="H34" s="303">
        <f>ROUND('402B Input'!I38,0)</f>
        <v>0</v>
      </c>
      <c r="I34" s="303">
        <f>ROUND('402B Input'!J38,0)</f>
        <v>0</v>
      </c>
      <c r="J34" s="303">
        <f>ROUND('402B Input'!K38,0)</f>
        <v>0</v>
      </c>
      <c r="K34" s="303">
        <f>ROUND('402B Input'!L38,0)</f>
        <v>0</v>
      </c>
      <c r="L34" s="303">
        <f>ROUND('402B Input'!M38,0)</f>
        <v>0</v>
      </c>
      <c r="M34" s="303">
        <f>ROUND('402B Input'!N38,0)</f>
        <v>0</v>
      </c>
      <c r="N34" s="303">
        <f>ROUND('402B Input'!O38,0)</f>
        <v>0</v>
      </c>
    </row>
    <row r="35" spans="1:14" x14ac:dyDescent="0.3">
      <c r="A35" s="303" t="str">
        <f>'402B Input'!B39</f>
        <v>C.2.b.(c)</v>
      </c>
      <c r="B35" s="303" t="str">
        <f>'402B Input'!C39</f>
        <v>Cons Personal Services (PS) (To Date)</v>
      </c>
      <c r="C35" s="303">
        <f>ROUND('402B Input'!D39,0)</f>
        <v>0</v>
      </c>
      <c r="D35" s="303">
        <f>ROUND('402B Input'!E39,0)</f>
        <v>0</v>
      </c>
      <c r="E35" s="303">
        <f>ROUND('402B Input'!F39,0)</f>
        <v>0</v>
      </c>
      <c r="F35" s="303">
        <f>ROUND('402B Input'!G39,0)</f>
        <v>0</v>
      </c>
      <c r="G35" s="303">
        <f>ROUND('402B Input'!H39,0)</f>
        <v>0</v>
      </c>
      <c r="H35" s="303">
        <f>ROUND('402B Input'!I39,0)</f>
        <v>0</v>
      </c>
      <c r="I35" s="303">
        <f>ROUND('402B Input'!J39,0)</f>
        <v>0</v>
      </c>
      <c r="J35" s="303">
        <f>ROUND('402B Input'!K39,0)</f>
        <v>0</v>
      </c>
      <c r="K35" s="303">
        <f>ROUND('402B Input'!L39,0)</f>
        <v>0</v>
      </c>
      <c r="L35" s="303">
        <f>ROUND('402B Input'!M39,0)</f>
        <v>0</v>
      </c>
      <c r="M35" s="303">
        <f>ROUND('402B Input'!N39,0)</f>
        <v>0</v>
      </c>
      <c r="N35" s="303">
        <f>ROUND('402B Input'!O39,0)</f>
        <v>0</v>
      </c>
    </row>
    <row r="36" spans="1:14" x14ac:dyDescent="0.3">
      <c r="A36" s="303" t="str">
        <f>'402B Input'!B40</f>
        <v>C.2.c.(a)</v>
      </c>
      <c r="B36" s="303" t="str">
        <f>'402B Input'!C40</f>
        <v>Cons Personnel Benefits (PB) (Previous)</v>
      </c>
      <c r="C36" s="303">
        <f>ROUND('402B Input'!D40,0)</f>
        <v>0</v>
      </c>
      <c r="D36" s="303">
        <f>ROUND('402B Input'!E40,0)</f>
        <v>0</v>
      </c>
      <c r="E36" s="303">
        <f>ROUND('402B Input'!F40,0)</f>
        <v>0</v>
      </c>
      <c r="F36" s="303">
        <f>ROUND('402B Input'!G40,0)</f>
        <v>0</v>
      </c>
      <c r="G36" s="303">
        <f>ROUND('402B Input'!H40,0)</f>
        <v>0</v>
      </c>
      <c r="H36" s="303">
        <f>ROUND('402B Input'!I40,0)</f>
        <v>0</v>
      </c>
      <c r="I36" s="303">
        <f>ROUND('402B Input'!J40,0)</f>
        <v>0</v>
      </c>
      <c r="J36" s="303">
        <f>ROUND('402B Input'!K40,0)</f>
        <v>0</v>
      </c>
      <c r="K36" s="303">
        <f>ROUND('402B Input'!L40,0)</f>
        <v>0</v>
      </c>
      <c r="L36" s="303">
        <f>ROUND('402B Input'!M40,0)</f>
        <v>0</v>
      </c>
      <c r="M36" s="303">
        <f>ROUND('402B Input'!N40,0)</f>
        <v>0</v>
      </c>
      <c r="N36" s="303">
        <f>ROUND('402B Input'!O40,0)</f>
        <v>0</v>
      </c>
    </row>
    <row r="37" spans="1:14" x14ac:dyDescent="0.3">
      <c r="A37" s="303" t="str">
        <f>'402B Input'!B41</f>
        <v>C.2.c.(b)</v>
      </c>
      <c r="B37" s="303" t="str">
        <f>'402B Input'!C41</f>
        <v>Cons Personnel Benefits (PB) (This Qtr)</v>
      </c>
      <c r="C37" s="303">
        <f>ROUND('402B Input'!D41,0)</f>
        <v>0</v>
      </c>
      <c r="D37" s="303">
        <f>ROUND('402B Input'!E41,0)</f>
        <v>0</v>
      </c>
      <c r="E37" s="303">
        <f>ROUND('402B Input'!F41,0)</f>
        <v>0</v>
      </c>
      <c r="F37" s="303">
        <f>ROUND('402B Input'!G41,0)</f>
        <v>0</v>
      </c>
      <c r="G37" s="303">
        <f>ROUND('402B Input'!H41,0)</f>
        <v>0</v>
      </c>
      <c r="H37" s="303">
        <f>ROUND('402B Input'!I41,0)</f>
        <v>0</v>
      </c>
      <c r="I37" s="303">
        <f>ROUND('402B Input'!J41,0)</f>
        <v>0</v>
      </c>
      <c r="J37" s="303">
        <f>ROUND('402B Input'!K41,0)</f>
        <v>0</v>
      </c>
      <c r="K37" s="303">
        <f>ROUND('402B Input'!L41,0)</f>
        <v>0</v>
      </c>
      <c r="L37" s="303">
        <f>ROUND('402B Input'!M41,0)</f>
        <v>0</v>
      </c>
      <c r="M37" s="303">
        <f>ROUND('402B Input'!N41,0)</f>
        <v>0</v>
      </c>
      <c r="N37" s="303">
        <f>ROUND('402B Input'!O41,0)</f>
        <v>0</v>
      </c>
    </row>
    <row r="38" spans="1:14" x14ac:dyDescent="0.3">
      <c r="A38" s="303" t="str">
        <f>'402B Input'!B42</f>
        <v>C.2.c.(c)</v>
      </c>
      <c r="B38" s="303" t="str">
        <f>'402B Input'!C42</f>
        <v>Cons Personnel Benefits (PB) (To Date)</v>
      </c>
      <c r="C38" s="303">
        <f>ROUND('402B Input'!D42,0)</f>
        <v>0</v>
      </c>
      <c r="D38" s="303">
        <f>ROUND('402B Input'!E42,0)</f>
        <v>0</v>
      </c>
      <c r="E38" s="303">
        <f>ROUND('402B Input'!F42,0)</f>
        <v>0</v>
      </c>
      <c r="F38" s="303">
        <f>ROUND('402B Input'!G42,0)</f>
        <v>0</v>
      </c>
      <c r="G38" s="303">
        <f>ROUND('402B Input'!H42,0)</f>
        <v>0</v>
      </c>
      <c r="H38" s="303">
        <f>ROUND('402B Input'!I42,0)</f>
        <v>0</v>
      </c>
      <c r="I38" s="303">
        <f>ROUND('402B Input'!J42,0)</f>
        <v>0</v>
      </c>
      <c r="J38" s="303">
        <f>ROUND('402B Input'!K42,0)</f>
        <v>0</v>
      </c>
      <c r="K38" s="303">
        <f>ROUND('402B Input'!L42,0)</f>
        <v>0</v>
      </c>
      <c r="L38" s="303">
        <f>ROUND('402B Input'!M42,0)</f>
        <v>0</v>
      </c>
      <c r="M38" s="303">
        <f>ROUND('402B Input'!N42,0)</f>
        <v>0</v>
      </c>
      <c r="N38" s="303">
        <f>ROUND('402B Input'!O42,0)</f>
        <v>0</v>
      </c>
    </row>
    <row r="39" spans="1:14" x14ac:dyDescent="0.3">
      <c r="A39" s="303" t="str">
        <f>'402B Input'!B43</f>
        <v>C.2.d.(a)</v>
      </c>
      <c r="B39" s="303" t="str">
        <f>'402B Input'!C43</f>
        <v>Total Cons Outlays (Previous)</v>
      </c>
      <c r="C39" s="303">
        <f>ROUND('402B Input'!D43,0)</f>
        <v>0</v>
      </c>
      <c r="D39" s="303">
        <f>ROUND('402B Input'!E43,0)</f>
        <v>0</v>
      </c>
      <c r="E39" s="303">
        <f>ROUND('402B Input'!F43,0)</f>
        <v>0</v>
      </c>
      <c r="F39" s="303">
        <f>ROUND('402B Input'!G43,0)</f>
        <v>0</v>
      </c>
      <c r="G39" s="303">
        <f>ROUND('402B Input'!H43,0)</f>
        <v>0</v>
      </c>
      <c r="H39" s="303">
        <f>ROUND('402B Input'!I43,0)</f>
        <v>0</v>
      </c>
      <c r="I39" s="303">
        <f>ROUND('402B Input'!J43,0)</f>
        <v>0</v>
      </c>
      <c r="J39" s="303">
        <f>ROUND('402B Input'!K43,0)</f>
        <v>0</v>
      </c>
      <c r="K39" s="303">
        <f>ROUND('402B Input'!L43,0)</f>
        <v>0</v>
      </c>
      <c r="L39" s="303">
        <f>ROUND('402B Input'!M43,0)</f>
        <v>0</v>
      </c>
      <c r="M39" s="303">
        <f>ROUND('402B Input'!N43,0)</f>
        <v>0</v>
      </c>
      <c r="N39" s="303">
        <f>ROUND('402B Input'!O43,0)</f>
        <v>0</v>
      </c>
    </row>
    <row r="40" spans="1:14" x14ac:dyDescent="0.3">
      <c r="A40" s="303" t="str">
        <f>'402B Input'!B44</f>
        <v>C.2.d.(b)</v>
      </c>
      <c r="B40" s="303" t="str">
        <f>'402B Input'!C44</f>
        <v>Total Cons Outlays (This Qtr)</v>
      </c>
      <c r="C40" s="303">
        <f>ROUND('402B Input'!D44,0)</f>
        <v>0</v>
      </c>
      <c r="D40" s="303">
        <f>ROUND('402B Input'!E44,0)</f>
        <v>0</v>
      </c>
      <c r="E40" s="303">
        <f>ROUND('402B Input'!F44,0)</f>
        <v>0</v>
      </c>
      <c r="F40" s="303">
        <f>ROUND('402B Input'!G44,0)</f>
        <v>0</v>
      </c>
      <c r="G40" s="303">
        <f>ROUND('402B Input'!H44,0)</f>
        <v>0</v>
      </c>
      <c r="H40" s="303">
        <f>ROUND('402B Input'!I44,0)</f>
        <v>0</v>
      </c>
      <c r="I40" s="303">
        <f>ROUND('402B Input'!J44,0)</f>
        <v>0</v>
      </c>
      <c r="J40" s="303">
        <f>ROUND('402B Input'!K44,0)</f>
        <v>0</v>
      </c>
      <c r="K40" s="303">
        <f>ROUND('402B Input'!L44,0)</f>
        <v>0</v>
      </c>
      <c r="L40" s="303">
        <f>ROUND('402B Input'!M44,0)</f>
        <v>0</v>
      </c>
      <c r="M40" s="303">
        <f>ROUND('402B Input'!N44,0)</f>
        <v>0</v>
      </c>
      <c r="N40" s="303">
        <f>ROUND('402B Input'!O44,0)</f>
        <v>0</v>
      </c>
    </row>
    <row r="41" spans="1:14" x14ac:dyDescent="0.3">
      <c r="A41" s="303" t="str">
        <f>'402B Input'!B45</f>
        <v>C.2.d.(c)</v>
      </c>
      <c r="B41" s="303" t="str">
        <f>'402B Input'!C45</f>
        <v>Total Cons Outlays (To Date)</v>
      </c>
      <c r="C41" s="303">
        <f>ROUND('402B Input'!D45,0)</f>
        <v>0</v>
      </c>
      <c r="D41" s="303">
        <f>ROUND('402B Input'!E45,0)</f>
        <v>0</v>
      </c>
      <c r="E41" s="303">
        <f>ROUND('402B Input'!F45,0)</f>
        <v>0</v>
      </c>
      <c r="F41" s="303">
        <f>ROUND('402B Input'!G45,0)</f>
        <v>0</v>
      </c>
      <c r="G41" s="303">
        <f>ROUND('402B Input'!H45,0)</f>
        <v>0</v>
      </c>
      <c r="H41" s="303">
        <f>ROUND('402B Input'!I45,0)</f>
        <v>0</v>
      </c>
      <c r="I41" s="303">
        <f>ROUND('402B Input'!J45,0)</f>
        <v>0</v>
      </c>
      <c r="J41" s="303">
        <f>ROUND('402B Input'!K45,0)</f>
        <v>0</v>
      </c>
      <c r="K41" s="303">
        <f>ROUND('402B Input'!L45,0)</f>
        <v>0</v>
      </c>
      <c r="L41" s="303">
        <f>ROUND('402B Input'!M45,0)</f>
        <v>0</v>
      </c>
      <c r="M41" s="303">
        <f>ROUND('402B Input'!N45,0)</f>
        <v>0</v>
      </c>
      <c r="N41" s="303">
        <f>ROUND('402B Input'!O45,0)</f>
        <v>0</v>
      </c>
    </row>
    <row r="42" spans="1:14" x14ac:dyDescent="0.3">
      <c r="A42" s="303" t="str">
        <f>'402B Input'!B46</f>
        <v>C.2.e.(a)</v>
      </c>
      <c r="B42" s="303" t="str">
        <f>'402B Input'!C46</f>
        <v>Cons Unliquidated Obs (Previous)</v>
      </c>
      <c r="C42" s="303">
        <f>ROUND('402B Input'!D46,0)</f>
        <v>0</v>
      </c>
      <c r="D42" s="303">
        <f>ROUND('402B Input'!E46,0)</f>
        <v>0</v>
      </c>
      <c r="E42" s="303">
        <f>ROUND('402B Input'!F46,0)</f>
        <v>0</v>
      </c>
      <c r="F42" s="303">
        <f>ROUND('402B Input'!G46,0)</f>
        <v>0</v>
      </c>
      <c r="G42" s="303">
        <f>ROUND('402B Input'!H46,0)</f>
        <v>0</v>
      </c>
      <c r="H42" s="303">
        <f>ROUND('402B Input'!I46,0)</f>
        <v>0</v>
      </c>
      <c r="I42" s="303">
        <f>ROUND('402B Input'!J46,0)</f>
        <v>0</v>
      </c>
      <c r="J42" s="303">
        <f>ROUND('402B Input'!K46,0)</f>
        <v>0</v>
      </c>
      <c r="K42" s="303">
        <f>ROUND('402B Input'!L46,0)</f>
        <v>0</v>
      </c>
      <c r="L42" s="303">
        <f>ROUND('402B Input'!M46,0)</f>
        <v>0</v>
      </c>
      <c r="M42" s="303">
        <f>ROUND('402B Input'!N46,0)</f>
        <v>0</v>
      </c>
      <c r="N42" s="303">
        <f>ROUND('402B Input'!O46,0)</f>
        <v>0</v>
      </c>
    </row>
    <row r="43" spans="1:14" x14ac:dyDescent="0.3">
      <c r="A43" s="303" t="str">
        <f>'402B Input'!B47</f>
        <v>C.2.e.(b)</v>
      </c>
      <c r="B43" s="303" t="str">
        <f>'402B Input'!C47</f>
        <v>Cons Unliquidated Obs (This Qtr)</v>
      </c>
      <c r="C43" s="303">
        <f>ROUND('402B Input'!D47,0)</f>
        <v>0</v>
      </c>
      <c r="D43" s="303">
        <f>ROUND('402B Input'!E47,0)</f>
        <v>0</v>
      </c>
      <c r="E43" s="303">
        <f>ROUND('402B Input'!F47,0)</f>
        <v>0</v>
      </c>
      <c r="F43" s="303">
        <f>ROUND('402B Input'!G47,0)</f>
        <v>0</v>
      </c>
      <c r="G43" s="303">
        <f>ROUND('402B Input'!H47,0)</f>
        <v>0</v>
      </c>
      <c r="H43" s="303">
        <f>ROUND('402B Input'!I47,0)</f>
        <v>0</v>
      </c>
      <c r="I43" s="303">
        <f>ROUND('402B Input'!J47,0)</f>
        <v>0</v>
      </c>
      <c r="J43" s="303">
        <f>ROUND('402B Input'!K47,0)</f>
        <v>0</v>
      </c>
      <c r="K43" s="303">
        <f>ROUND('402B Input'!L47,0)</f>
        <v>0</v>
      </c>
      <c r="L43" s="303">
        <f>ROUND('402B Input'!M47,0)</f>
        <v>0</v>
      </c>
      <c r="M43" s="303">
        <f>ROUND('402B Input'!N47,0)</f>
        <v>0</v>
      </c>
      <c r="N43" s="303">
        <f>ROUND('402B Input'!O47,0)</f>
        <v>0</v>
      </c>
    </row>
    <row r="44" spans="1:14" x14ac:dyDescent="0.3">
      <c r="A44" s="303" t="str">
        <f>'402B Input'!B48</f>
        <v>C.2.e.(c)</v>
      </c>
      <c r="B44" s="303" t="str">
        <f>'402B Input'!C48</f>
        <v>Cons Unliquidated Obs (To Date)</v>
      </c>
      <c r="C44" s="303">
        <f>ROUND('402B Input'!D48,0)</f>
        <v>0</v>
      </c>
      <c r="D44" s="303">
        <f>ROUND('402B Input'!E48,0)</f>
        <v>0</v>
      </c>
      <c r="E44" s="303">
        <f>ROUND('402B Input'!F48,0)</f>
        <v>0</v>
      </c>
      <c r="F44" s="303">
        <f>ROUND('402B Input'!G48,0)</f>
        <v>0</v>
      </c>
      <c r="G44" s="303">
        <f>ROUND('402B Input'!H48,0)</f>
        <v>0</v>
      </c>
      <c r="H44" s="303">
        <f>ROUND('402B Input'!I48,0)</f>
        <v>0</v>
      </c>
      <c r="I44" s="303">
        <f>ROUND('402B Input'!J48,0)</f>
        <v>0</v>
      </c>
      <c r="J44" s="303">
        <f>ROUND('402B Input'!K48,0)</f>
        <v>0</v>
      </c>
      <c r="K44" s="303">
        <f>ROUND('402B Input'!L48,0)</f>
        <v>0</v>
      </c>
      <c r="L44" s="303">
        <f>ROUND('402B Input'!M48,0)</f>
        <v>0</v>
      </c>
      <c r="M44" s="303">
        <f>ROUND('402B Input'!N48,0)</f>
        <v>0</v>
      </c>
      <c r="N44" s="303">
        <f>ROUND('402B Input'!O48,0)</f>
        <v>0</v>
      </c>
    </row>
    <row r="45" spans="1:14" x14ac:dyDescent="0.3">
      <c r="A45" s="303" t="str">
        <f>'402B Input'!B49</f>
        <v>C.2.f.(a)</v>
      </c>
      <c r="B45" s="303" t="str">
        <f>'402B Input'!C49</f>
        <v>Total Cons Outlays &amp; Obs (Previous)</v>
      </c>
      <c r="C45" s="303">
        <f>ROUND('402B Input'!D49,0)</f>
        <v>0</v>
      </c>
      <c r="D45" s="303">
        <f>ROUND('402B Input'!E49,0)</f>
        <v>0</v>
      </c>
      <c r="E45" s="303">
        <f>ROUND('402B Input'!F49,0)</f>
        <v>0</v>
      </c>
      <c r="F45" s="303">
        <f>ROUND('402B Input'!G49,0)</f>
        <v>0</v>
      </c>
      <c r="G45" s="303">
        <f>ROUND('402B Input'!H49,0)</f>
        <v>0</v>
      </c>
      <c r="H45" s="303">
        <f>ROUND('402B Input'!I49,0)</f>
        <v>0</v>
      </c>
      <c r="I45" s="303">
        <f>ROUND('402B Input'!J49,0)</f>
        <v>0</v>
      </c>
      <c r="J45" s="303">
        <f>ROUND('402B Input'!K49,0)</f>
        <v>0</v>
      </c>
      <c r="K45" s="303">
        <f>ROUND('402B Input'!L49,0)</f>
        <v>0</v>
      </c>
      <c r="L45" s="303">
        <f>ROUND('402B Input'!M49,0)</f>
        <v>0</v>
      </c>
      <c r="M45" s="303">
        <f>ROUND('402B Input'!N49,0)</f>
        <v>0</v>
      </c>
      <c r="N45" s="303">
        <f>ROUND('402B Input'!O49,0)</f>
        <v>0</v>
      </c>
    </row>
    <row r="46" spans="1:14" x14ac:dyDescent="0.3">
      <c r="A46" s="303" t="str">
        <f>'402B Input'!B50</f>
        <v>C.2.f.(b)</v>
      </c>
      <c r="B46" s="303" t="str">
        <f>'402B Input'!C50</f>
        <v>Total Cons Outlays &amp; Obs (This Qtr)</v>
      </c>
      <c r="C46" s="303">
        <f>ROUND('402B Input'!D50,0)</f>
        <v>0</v>
      </c>
      <c r="D46" s="303">
        <f>ROUND('402B Input'!E50,0)</f>
        <v>0</v>
      </c>
      <c r="E46" s="303">
        <f>ROUND('402B Input'!F50,0)</f>
        <v>0</v>
      </c>
      <c r="F46" s="303">
        <f>ROUND('402B Input'!G50,0)</f>
        <v>0</v>
      </c>
      <c r="G46" s="303">
        <f>ROUND('402B Input'!H50,0)</f>
        <v>0</v>
      </c>
      <c r="H46" s="303">
        <f>ROUND('402B Input'!I50,0)</f>
        <v>0</v>
      </c>
      <c r="I46" s="303">
        <f>ROUND('402B Input'!J50,0)</f>
        <v>0</v>
      </c>
      <c r="J46" s="303">
        <f>ROUND('402B Input'!K50,0)</f>
        <v>0</v>
      </c>
      <c r="K46" s="303">
        <f>ROUND('402B Input'!L50,0)</f>
        <v>0</v>
      </c>
      <c r="L46" s="303">
        <f>ROUND('402B Input'!M50,0)</f>
        <v>0</v>
      </c>
      <c r="M46" s="303">
        <f>ROUND('402B Input'!N50,0)</f>
        <v>0</v>
      </c>
      <c r="N46" s="303">
        <f>ROUND('402B Input'!O50,0)</f>
        <v>0</v>
      </c>
    </row>
    <row r="47" spans="1:14" x14ac:dyDescent="0.3">
      <c r="A47" s="303" t="str">
        <f>'402B Input'!B51</f>
        <v>C.2.f.(c)</v>
      </c>
      <c r="B47" s="303" t="str">
        <f>'402B Input'!C51</f>
        <v>Total Cons Outlays &amp; Obs (To Date)</v>
      </c>
      <c r="C47" s="303">
        <f>ROUND('402B Input'!D51,0)</f>
        <v>0</v>
      </c>
      <c r="D47" s="303">
        <f>ROUND('402B Input'!E51,0)</f>
        <v>0</v>
      </c>
      <c r="E47" s="303">
        <f>ROUND('402B Input'!F51,0)</f>
        <v>0</v>
      </c>
      <c r="F47" s="303">
        <f>ROUND('402B Input'!G51,0)</f>
        <v>0</v>
      </c>
      <c r="G47" s="303">
        <f>ROUND('402B Input'!H51,0)</f>
        <v>0</v>
      </c>
      <c r="H47" s="303">
        <f>ROUND('402B Input'!I51,0)</f>
        <v>0</v>
      </c>
      <c r="I47" s="303">
        <f>ROUND('402B Input'!J51,0)</f>
        <v>0</v>
      </c>
      <c r="J47" s="303">
        <f>ROUND('402B Input'!K51,0)</f>
        <v>0</v>
      </c>
      <c r="K47" s="303">
        <f>ROUND('402B Input'!L51,0)</f>
        <v>0</v>
      </c>
      <c r="L47" s="303">
        <f>ROUND('402B Input'!M51,0)</f>
        <v>0</v>
      </c>
      <c r="M47" s="303">
        <f>ROUND('402B Input'!N51,0)</f>
        <v>0</v>
      </c>
      <c r="N47" s="303">
        <f>ROUND('402B Input'!O51,0)</f>
        <v>0</v>
      </c>
    </row>
    <row r="48" spans="1:14" x14ac:dyDescent="0.3">
      <c r="A48" s="303" t="str">
        <f>'402B Input'!B52</f>
        <v>C.3.a.(a)</v>
      </c>
      <c r="B48" s="303" t="str">
        <f>'402B Input'!C52</f>
        <v>Base Positions Paid for LVER Activities: (Previous)</v>
      </c>
      <c r="C48" s="303">
        <f>'402B Input'!D52</f>
        <v>0</v>
      </c>
      <c r="D48" s="303">
        <f>'402B Input'!E52</f>
        <v>0</v>
      </c>
      <c r="E48" s="303">
        <f>'402B Input'!F52</f>
        <v>0</v>
      </c>
      <c r="F48" s="303">
        <f>'402B Input'!G52</f>
        <v>0</v>
      </c>
      <c r="G48" s="303">
        <f>'402B Input'!H52</f>
        <v>0</v>
      </c>
      <c r="H48" s="303">
        <f>'402B Input'!I52</f>
        <v>0</v>
      </c>
      <c r="I48" s="303">
        <f>'402B Input'!J52</f>
        <v>0</v>
      </c>
      <c r="J48" s="303">
        <f>'402B Input'!K52</f>
        <v>0</v>
      </c>
      <c r="K48" s="303">
        <f>'402B Input'!L52</f>
        <v>0</v>
      </c>
      <c r="L48" s="303">
        <f>'402B Input'!M52</f>
        <v>0</v>
      </c>
      <c r="M48" s="303">
        <f>'402B Input'!N52</f>
        <v>0</v>
      </c>
      <c r="N48" s="303">
        <f>'402B Input'!O52</f>
        <v>0</v>
      </c>
    </row>
    <row r="49" spans="1:14" x14ac:dyDescent="0.3">
      <c r="A49" s="303" t="str">
        <f>'402B Input'!B53</f>
        <v>C.3.a.(b)</v>
      </c>
      <c r="B49" s="303" t="str">
        <f>'402B Input'!C53</f>
        <v>Base Positions Paid for LVER Activities: (This Qtr)</v>
      </c>
      <c r="C49" s="303">
        <f>'402B Input'!D53</f>
        <v>0</v>
      </c>
      <c r="D49" s="303">
        <f>'402B Input'!E53</f>
        <v>0</v>
      </c>
      <c r="E49" s="303">
        <f>'402B Input'!F53</f>
        <v>0</v>
      </c>
      <c r="F49" s="303">
        <f>'402B Input'!G53</f>
        <v>0</v>
      </c>
      <c r="G49" s="303">
        <f>'402B Input'!H53</f>
        <v>0</v>
      </c>
      <c r="H49" s="303">
        <f>'402B Input'!I53</f>
        <v>0</v>
      </c>
      <c r="I49" s="303">
        <f>'402B Input'!J53</f>
        <v>0</v>
      </c>
      <c r="J49" s="303">
        <f>'402B Input'!K53</f>
        <v>0</v>
      </c>
      <c r="K49" s="303">
        <f>'402B Input'!L53</f>
        <v>0</v>
      </c>
      <c r="L49" s="303">
        <f>'402B Input'!M53</f>
        <v>0</v>
      </c>
      <c r="M49" s="303">
        <f>'402B Input'!N53</f>
        <v>0</v>
      </c>
      <c r="N49" s="303">
        <f>'402B Input'!O53</f>
        <v>0</v>
      </c>
    </row>
    <row r="50" spans="1:14" x14ac:dyDescent="0.3">
      <c r="A50" s="303" t="str">
        <f>'402B Input'!B54</f>
        <v>C.3.a.(c)</v>
      </c>
      <c r="B50" s="303" t="str">
        <f>'402B Input'!C54</f>
        <v>Base Positions Paid for LVER Activities: (To Date)</v>
      </c>
      <c r="C50" s="303">
        <f>'402B Input'!D54</f>
        <v>0</v>
      </c>
      <c r="D50" s="303">
        <f>'402B Input'!E54</f>
        <v>0</v>
      </c>
      <c r="E50" s="303">
        <f>'402B Input'!F54</f>
        <v>0</v>
      </c>
      <c r="F50" s="303">
        <f>'402B Input'!G54</f>
        <v>0</v>
      </c>
      <c r="G50" s="303">
        <f>'402B Input'!H54</f>
        <v>0</v>
      </c>
      <c r="H50" s="303">
        <f>'402B Input'!I54</f>
        <v>0</v>
      </c>
      <c r="I50" s="303">
        <f>'402B Input'!J54</f>
        <v>0</v>
      </c>
      <c r="J50" s="303">
        <f>'402B Input'!K54</f>
        <v>0</v>
      </c>
      <c r="K50" s="303">
        <f>'402B Input'!L54</f>
        <v>0</v>
      </c>
      <c r="L50" s="303">
        <f>'402B Input'!M54</f>
        <v>0</v>
      </c>
      <c r="M50" s="303">
        <f>'402B Input'!N54</f>
        <v>0</v>
      </c>
      <c r="N50" s="303">
        <f>'402B Input'!O54</f>
        <v>0</v>
      </c>
    </row>
    <row r="51" spans="1:14" x14ac:dyDescent="0.3">
      <c r="A51" s="303" t="str">
        <f>'402B Input'!B55</f>
        <v>C.3.b.(a)</v>
      </c>
      <c r="B51" s="303" t="str">
        <f>'402B Input'!C55</f>
        <v>LVER Personal Services (PS) (Previous)</v>
      </c>
      <c r="C51" s="303">
        <f>ROUND('402B Input'!D55,0)</f>
        <v>0</v>
      </c>
      <c r="D51" s="303">
        <f>ROUND('402B Input'!E55,0)</f>
        <v>0</v>
      </c>
      <c r="E51" s="303">
        <f>ROUND('402B Input'!F55,0)</f>
        <v>0</v>
      </c>
      <c r="F51" s="303">
        <f>ROUND('402B Input'!G55,0)</f>
        <v>0</v>
      </c>
      <c r="G51" s="303">
        <f>ROUND('402B Input'!H55,0)</f>
        <v>0</v>
      </c>
      <c r="H51" s="303">
        <f>ROUND('402B Input'!I55,0)</f>
        <v>0</v>
      </c>
      <c r="I51" s="303">
        <f>ROUND('402B Input'!J55,0)</f>
        <v>0</v>
      </c>
      <c r="J51" s="303">
        <f>ROUND('402B Input'!K55,0)</f>
        <v>0</v>
      </c>
      <c r="K51" s="303">
        <f>ROUND('402B Input'!L55,0)</f>
        <v>0</v>
      </c>
      <c r="L51" s="303">
        <f>ROUND('402B Input'!M55,0)</f>
        <v>0</v>
      </c>
      <c r="M51" s="303">
        <f>ROUND('402B Input'!N55,0)</f>
        <v>0</v>
      </c>
      <c r="N51" s="303">
        <f>ROUND('402B Input'!O55,0)</f>
        <v>0</v>
      </c>
    </row>
    <row r="52" spans="1:14" x14ac:dyDescent="0.3">
      <c r="A52" s="303" t="str">
        <f>'402B Input'!B56</f>
        <v>C.3.b.(b)</v>
      </c>
      <c r="B52" s="303" t="str">
        <f>'402B Input'!C56</f>
        <v>LVER Personal Services (PS) (This Qtr)</v>
      </c>
      <c r="C52" s="303">
        <f>ROUND('402B Input'!D56,0)</f>
        <v>0</v>
      </c>
      <c r="D52" s="303">
        <f>ROUND('402B Input'!E56,0)</f>
        <v>0</v>
      </c>
      <c r="E52" s="303">
        <f>ROUND('402B Input'!F56,0)</f>
        <v>0</v>
      </c>
      <c r="F52" s="303">
        <f>ROUND('402B Input'!G56,0)</f>
        <v>0</v>
      </c>
      <c r="G52" s="303">
        <f>ROUND('402B Input'!H56,0)</f>
        <v>0</v>
      </c>
      <c r="H52" s="303">
        <f>ROUND('402B Input'!I56,0)</f>
        <v>0</v>
      </c>
      <c r="I52" s="303">
        <f>ROUND('402B Input'!J56,0)</f>
        <v>0</v>
      </c>
      <c r="J52" s="303">
        <f>ROUND('402B Input'!K56,0)</f>
        <v>0</v>
      </c>
      <c r="K52" s="303">
        <f>ROUND('402B Input'!L56,0)</f>
        <v>0</v>
      </c>
      <c r="L52" s="303">
        <f>ROUND('402B Input'!M56,0)</f>
        <v>0</v>
      </c>
      <c r="M52" s="303">
        <f>ROUND('402B Input'!N56,0)</f>
        <v>0</v>
      </c>
      <c r="N52" s="303">
        <f>ROUND('402B Input'!O56,0)</f>
        <v>0</v>
      </c>
    </row>
    <row r="53" spans="1:14" x14ac:dyDescent="0.3">
      <c r="A53" s="303" t="str">
        <f>'402B Input'!B57</f>
        <v>C.3.b.(c)</v>
      </c>
      <c r="B53" s="303" t="str">
        <f>'402B Input'!C57</f>
        <v>LVER Personal Services (PS) (To Date)</v>
      </c>
      <c r="C53" s="303">
        <f>ROUND('402B Input'!D57,0)</f>
        <v>0</v>
      </c>
      <c r="D53" s="303">
        <f>ROUND('402B Input'!E57,0)</f>
        <v>0</v>
      </c>
      <c r="E53" s="303">
        <f>ROUND('402B Input'!F57,0)</f>
        <v>0</v>
      </c>
      <c r="F53" s="303">
        <f>ROUND('402B Input'!G57,0)</f>
        <v>0</v>
      </c>
      <c r="G53" s="303">
        <f>ROUND('402B Input'!H57,0)</f>
        <v>0</v>
      </c>
      <c r="H53" s="303">
        <f>ROUND('402B Input'!I57,0)</f>
        <v>0</v>
      </c>
      <c r="I53" s="303">
        <f>ROUND('402B Input'!J57,0)</f>
        <v>0</v>
      </c>
      <c r="J53" s="303">
        <f>ROUND('402B Input'!K57,0)</f>
        <v>0</v>
      </c>
      <c r="K53" s="303">
        <f>ROUND('402B Input'!L57,0)</f>
        <v>0</v>
      </c>
      <c r="L53" s="303">
        <f>ROUND('402B Input'!M57,0)</f>
        <v>0</v>
      </c>
      <c r="M53" s="303">
        <f>ROUND('402B Input'!N57,0)</f>
        <v>0</v>
      </c>
      <c r="N53" s="303">
        <f>ROUND('402B Input'!O57,0)</f>
        <v>0</v>
      </c>
    </row>
    <row r="54" spans="1:14" x14ac:dyDescent="0.3">
      <c r="A54" s="303" t="str">
        <f>'402B Input'!B58</f>
        <v>C.3.c.(a)</v>
      </c>
      <c r="B54" s="303" t="str">
        <f>'402B Input'!C58</f>
        <v>LVER Personnel Benefits (PB) (Previous)</v>
      </c>
      <c r="C54" s="303">
        <f>ROUND('402B Input'!D58,0)</f>
        <v>0</v>
      </c>
      <c r="D54" s="303">
        <f>ROUND('402B Input'!E58,0)</f>
        <v>0</v>
      </c>
      <c r="E54" s="303">
        <f>ROUND('402B Input'!F58,0)</f>
        <v>0</v>
      </c>
      <c r="F54" s="303">
        <f>ROUND('402B Input'!G58,0)</f>
        <v>0</v>
      </c>
      <c r="G54" s="303">
        <f>ROUND('402B Input'!H58,0)</f>
        <v>0</v>
      </c>
      <c r="H54" s="303">
        <f>ROUND('402B Input'!I58,0)</f>
        <v>0</v>
      </c>
      <c r="I54" s="303">
        <f>ROUND('402B Input'!J58,0)</f>
        <v>0</v>
      </c>
      <c r="J54" s="303">
        <f>ROUND('402B Input'!K58,0)</f>
        <v>0</v>
      </c>
      <c r="K54" s="303">
        <f>ROUND('402B Input'!L58,0)</f>
        <v>0</v>
      </c>
      <c r="L54" s="303">
        <f>ROUND('402B Input'!M58,0)</f>
        <v>0</v>
      </c>
      <c r="M54" s="303">
        <f>ROUND('402B Input'!N58,0)</f>
        <v>0</v>
      </c>
      <c r="N54" s="303">
        <f>ROUND('402B Input'!O58,0)</f>
        <v>0</v>
      </c>
    </row>
    <row r="55" spans="1:14" x14ac:dyDescent="0.3">
      <c r="A55" s="303" t="str">
        <f>'402B Input'!B59</f>
        <v>C.3.c.(b)</v>
      </c>
      <c r="B55" s="303" t="str">
        <f>'402B Input'!C59</f>
        <v>LVER Personnel Benefits (PB) (This Qtr)</v>
      </c>
      <c r="C55" s="303">
        <f>ROUND('402B Input'!D59,0)</f>
        <v>0</v>
      </c>
      <c r="D55" s="303">
        <f>ROUND('402B Input'!E59,0)</f>
        <v>0</v>
      </c>
      <c r="E55" s="303">
        <f>ROUND('402B Input'!F59,0)</f>
        <v>0</v>
      </c>
      <c r="F55" s="303">
        <f>ROUND('402B Input'!G59,0)</f>
        <v>0</v>
      </c>
      <c r="G55" s="303">
        <f>ROUND('402B Input'!H59,0)</f>
        <v>0</v>
      </c>
      <c r="H55" s="303">
        <f>ROUND('402B Input'!I59,0)</f>
        <v>0</v>
      </c>
      <c r="I55" s="303">
        <f>ROUND('402B Input'!J59,0)</f>
        <v>0</v>
      </c>
      <c r="J55" s="303">
        <f>ROUND('402B Input'!K59,0)</f>
        <v>0</v>
      </c>
      <c r="K55" s="303">
        <f>ROUND('402B Input'!L59,0)</f>
        <v>0</v>
      </c>
      <c r="L55" s="303">
        <f>ROUND('402B Input'!M59,0)</f>
        <v>0</v>
      </c>
      <c r="M55" s="303">
        <f>ROUND('402B Input'!N59,0)</f>
        <v>0</v>
      </c>
      <c r="N55" s="303">
        <f>ROUND('402B Input'!O59,0)</f>
        <v>0</v>
      </c>
    </row>
    <row r="56" spans="1:14" x14ac:dyDescent="0.3">
      <c r="A56" s="303" t="str">
        <f>'402B Input'!B60</f>
        <v>C.3.c.(c)</v>
      </c>
      <c r="B56" s="303" t="str">
        <f>'402B Input'!C60</f>
        <v>LVER Personnel Benefits (PB) (To Date)</v>
      </c>
      <c r="C56" s="303">
        <f>ROUND('402B Input'!D60,0)</f>
        <v>0</v>
      </c>
      <c r="D56" s="303">
        <f>ROUND('402B Input'!E60,0)</f>
        <v>0</v>
      </c>
      <c r="E56" s="303">
        <f>ROUND('402B Input'!F60,0)</f>
        <v>0</v>
      </c>
      <c r="F56" s="303">
        <f>ROUND('402B Input'!G60,0)</f>
        <v>0</v>
      </c>
      <c r="G56" s="303">
        <f>ROUND('402B Input'!H60,0)</f>
        <v>0</v>
      </c>
      <c r="H56" s="303">
        <f>ROUND('402B Input'!I60,0)</f>
        <v>0</v>
      </c>
      <c r="I56" s="303">
        <f>ROUND('402B Input'!J60,0)</f>
        <v>0</v>
      </c>
      <c r="J56" s="303">
        <f>ROUND('402B Input'!K60,0)</f>
        <v>0</v>
      </c>
      <c r="K56" s="303">
        <f>ROUND('402B Input'!L60,0)</f>
        <v>0</v>
      </c>
      <c r="L56" s="303">
        <f>ROUND('402B Input'!M60,0)</f>
        <v>0</v>
      </c>
      <c r="M56" s="303">
        <f>ROUND('402B Input'!N60,0)</f>
        <v>0</v>
      </c>
      <c r="N56" s="303">
        <f>ROUND('402B Input'!O60,0)</f>
        <v>0</v>
      </c>
    </row>
    <row r="57" spans="1:14" x14ac:dyDescent="0.3">
      <c r="A57" s="303" t="str">
        <f>'402B Input'!B61</f>
        <v>C.3.d.(a)</v>
      </c>
      <c r="B57" s="303" t="str">
        <f>'402B Input'!C61</f>
        <v>Total LVER Outlays (Previous)</v>
      </c>
      <c r="C57" s="303">
        <f>ROUND('402B Input'!D61,0)</f>
        <v>0</v>
      </c>
      <c r="D57" s="303">
        <f>ROUND('402B Input'!E61,0)</f>
        <v>0</v>
      </c>
      <c r="E57" s="303">
        <f>ROUND('402B Input'!F61,0)</f>
        <v>0</v>
      </c>
      <c r="F57" s="303">
        <f>ROUND('402B Input'!G61,0)</f>
        <v>0</v>
      </c>
      <c r="G57" s="303">
        <f>ROUND('402B Input'!H61,0)</f>
        <v>0</v>
      </c>
      <c r="H57" s="303">
        <f>ROUND('402B Input'!I61,0)</f>
        <v>0</v>
      </c>
      <c r="I57" s="303">
        <f>ROUND('402B Input'!J61,0)</f>
        <v>0</v>
      </c>
      <c r="J57" s="303">
        <f>ROUND('402B Input'!K61,0)</f>
        <v>0</v>
      </c>
      <c r="K57" s="303">
        <f>ROUND('402B Input'!L61,0)</f>
        <v>0</v>
      </c>
      <c r="L57" s="303">
        <f>ROUND('402B Input'!M61,0)</f>
        <v>0</v>
      </c>
      <c r="M57" s="303">
        <f>ROUND('402B Input'!N61,0)</f>
        <v>0</v>
      </c>
      <c r="N57" s="303">
        <f>ROUND('402B Input'!O61,0)</f>
        <v>0</v>
      </c>
    </row>
    <row r="58" spans="1:14" x14ac:dyDescent="0.3">
      <c r="A58" s="303" t="str">
        <f>'402B Input'!B62</f>
        <v>C.3.d.(b)</v>
      </c>
      <c r="B58" s="303" t="str">
        <f>'402B Input'!C62</f>
        <v>Total LVER Outlays (This Qtr)</v>
      </c>
      <c r="C58" s="303">
        <f>ROUND('402B Input'!D62,0)</f>
        <v>0</v>
      </c>
      <c r="D58" s="303">
        <f>ROUND('402B Input'!E62,0)</f>
        <v>0</v>
      </c>
      <c r="E58" s="303">
        <f>ROUND('402B Input'!F62,0)</f>
        <v>0</v>
      </c>
      <c r="F58" s="303">
        <f>ROUND('402B Input'!G62,0)</f>
        <v>0</v>
      </c>
      <c r="G58" s="303">
        <f>ROUND('402B Input'!H62,0)</f>
        <v>0</v>
      </c>
      <c r="H58" s="303">
        <f>ROUND('402B Input'!I62,0)</f>
        <v>0</v>
      </c>
      <c r="I58" s="303">
        <f>ROUND('402B Input'!J62,0)</f>
        <v>0</v>
      </c>
      <c r="J58" s="303">
        <f>ROUND('402B Input'!K62,0)</f>
        <v>0</v>
      </c>
      <c r="K58" s="303">
        <f>ROUND('402B Input'!L62,0)</f>
        <v>0</v>
      </c>
      <c r="L58" s="303">
        <f>ROUND('402B Input'!M62,0)</f>
        <v>0</v>
      </c>
      <c r="M58" s="303">
        <f>ROUND('402B Input'!N62,0)</f>
        <v>0</v>
      </c>
      <c r="N58" s="303">
        <f>ROUND('402B Input'!O62,0)</f>
        <v>0</v>
      </c>
    </row>
    <row r="59" spans="1:14" x14ac:dyDescent="0.3">
      <c r="A59" s="303" t="str">
        <f>'402B Input'!B63</f>
        <v>C.3.d.(c)</v>
      </c>
      <c r="B59" s="303" t="str">
        <f>'402B Input'!C63</f>
        <v>Total LVER Outlays (To Date)</v>
      </c>
      <c r="C59" s="303">
        <f>ROUND('402B Input'!D63,0)</f>
        <v>0</v>
      </c>
      <c r="D59" s="303">
        <f>ROUND('402B Input'!E63,0)</f>
        <v>0</v>
      </c>
      <c r="E59" s="303">
        <f>ROUND('402B Input'!F63,0)</f>
        <v>0</v>
      </c>
      <c r="F59" s="303">
        <f>ROUND('402B Input'!G63,0)</f>
        <v>0</v>
      </c>
      <c r="G59" s="303">
        <f>ROUND('402B Input'!H63,0)</f>
        <v>0</v>
      </c>
      <c r="H59" s="303">
        <f>ROUND('402B Input'!I63,0)</f>
        <v>0</v>
      </c>
      <c r="I59" s="303">
        <f>ROUND('402B Input'!J63,0)</f>
        <v>0</v>
      </c>
      <c r="J59" s="303">
        <f>ROUND('402B Input'!K63,0)</f>
        <v>0</v>
      </c>
      <c r="K59" s="303">
        <f>ROUND('402B Input'!L63,0)</f>
        <v>0</v>
      </c>
      <c r="L59" s="303">
        <f>ROUND('402B Input'!M63,0)</f>
        <v>0</v>
      </c>
      <c r="M59" s="303">
        <f>ROUND('402B Input'!N63,0)</f>
        <v>0</v>
      </c>
      <c r="N59" s="303">
        <f>ROUND('402B Input'!O63,0)</f>
        <v>0</v>
      </c>
    </row>
    <row r="60" spans="1:14" x14ac:dyDescent="0.3">
      <c r="A60" s="303" t="str">
        <f>'402B Input'!B64</f>
        <v>C.3.e.(a)</v>
      </c>
      <c r="B60" s="303" t="str">
        <f>'402B Input'!C64</f>
        <v>LVER Unliquidated Obs (Previous)</v>
      </c>
      <c r="C60" s="303">
        <f>ROUND('402B Input'!D64,0)</f>
        <v>0</v>
      </c>
      <c r="D60" s="303">
        <f>ROUND('402B Input'!E64,0)</f>
        <v>0</v>
      </c>
      <c r="E60" s="303">
        <f>ROUND('402B Input'!F64,0)</f>
        <v>0</v>
      </c>
      <c r="F60" s="303">
        <f>ROUND('402B Input'!G64,0)</f>
        <v>0</v>
      </c>
      <c r="G60" s="303">
        <f>ROUND('402B Input'!H64,0)</f>
        <v>0</v>
      </c>
      <c r="H60" s="303">
        <f>ROUND('402B Input'!I64,0)</f>
        <v>0</v>
      </c>
      <c r="I60" s="303">
        <f>ROUND('402B Input'!J64,0)</f>
        <v>0</v>
      </c>
      <c r="J60" s="303">
        <f>ROUND('402B Input'!K64,0)</f>
        <v>0</v>
      </c>
      <c r="K60" s="303">
        <f>ROUND('402B Input'!L64,0)</f>
        <v>0</v>
      </c>
      <c r="L60" s="303">
        <f>ROUND('402B Input'!M64,0)</f>
        <v>0</v>
      </c>
      <c r="M60" s="303">
        <f>ROUND('402B Input'!N64,0)</f>
        <v>0</v>
      </c>
      <c r="N60" s="303">
        <f>ROUND('402B Input'!O64,0)</f>
        <v>0</v>
      </c>
    </row>
    <row r="61" spans="1:14" x14ac:dyDescent="0.3">
      <c r="A61" s="303" t="str">
        <f>'402B Input'!B65</f>
        <v>C.3.e.(b)</v>
      </c>
      <c r="B61" s="303" t="str">
        <f>'402B Input'!C65</f>
        <v>LVER Unliquidated Obs (This Qtr)</v>
      </c>
      <c r="C61" s="303">
        <f>ROUND('402B Input'!D65,0)</f>
        <v>0</v>
      </c>
      <c r="D61" s="303">
        <f>ROUND('402B Input'!E65,0)</f>
        <v>0</v>
      </c>
      <c r="E61" s="303">
        <f>ROUND('402B Input'!F65,0)</f>
        <v>0</v>
      </c>
      <c r="F61" s="303">
        <f>ROUND('402B Input'!G65,0)</f>
        <v>0</v>
      </c>
      <c r="G61" s="303">
        <f>ROUND('402B Input'!H65,0)</f>
        <v>0</v>
      </c>
      <c r="H61" s="303">
        <f>ROUND('402B Input'!I65,0)</f>
        <v>0</v>
      </c>
      <c r="I61" s="303">
        <f>ROUND('402B Input'!J65,0)</f>
        <v>0</v>
      </c>
      <c r="J61" s="303">
        <f>ROUND('402B Input'!K65,0)</f>
        <v>0</v>
      </c>
      <c r="K61" s="303">
        <f>ROUND('402B Input'!L65,0)</f>
        <v>0</v>
      </c>
      <c r="L61" s="303">
        <f>ROUND('402B Input'!M65,0)</f>
        <v>0</v>
      </c>
      <c r="M61" s="303">
        <f>ROUND('402B Input'!N65,0)</f>
        <v>0</v>
      </c>
      <c r="N61" s="303">
        <f>ROUND('402B Input'!O65,0)</f>
        <v>0</v>
      </c>
    </row>
    <row r="62" spans="1:14" x14ac:dyDescent="0.3">
      <c r="A62" s="303" t="str">
        <f>'402B Input'!B66</f>
        <v>C.3.e.(c)</v>
      </c>
      <c r="B62" s="303" t="str">
        <f>'402B Input'!C66</f>
        <v>LVER Unliquidated Obs (To Date)</v>
      </c>
      <c r="C62" s="303">
        <f>ROUND('402B Input'!D66,0)</f>
        <v>0</v>
      </c>
      <c r="D62" s="303">
        <f>ROUND('402B Input'!E66,0)</f>
        <v>0</v>
      </c>
      <c r="E62" s="303">
        <f>ROUND('402B Input'!F66,0)</f>
        <v>0</v>
      </c>
      <c r="F62" s="303">
        <f>ROUND('402B Input'!G66,0)</f>
        <v>0</v>
      </c>
      <c r="G62" s="303">
        <f>ROUND('402B Input'!H66,0)</f>
        <v>0</v>
      </c>
      <c r="H62" s="303">
        <f>ROUND('402B Input'!I66,0)</f>
        <v>0</v>
      </c>
      <c r="I62" s="303">
        <f>ROUND('402B Input'!J66,0)</f>
        <v>0</v>
      </c>
      <c r="J62" s="303">
        <f>ROUND('402B Input'!K66,0)</f>
        <v>0</v>
      </c>
      <c r="K62" s="303">
        <f>ROUND('402B Input'!L66,0)</f>
        <v>0</v>
      </c>
      <c r="L62" s="303">
        <f>ROUND('402B Input'!M66,0)</f>
        <v>0</v>
      </c>
      <c r="M62" s="303">
        <f>ROUND('402B Input'!N66,0)</f>
        <v>0</v>
      </c>
      <c r="N62" s="303">
        <f>ROUND('402B Input'!O66,0)</f>
        <v>0</v>
      </c>
    </row>
    <row r="63" spans="1:14" x14ac:dyDescent="0.3">
      <c r="A63" s="303" t="str">
        <f>'402B Input'!B67</f>
        <v>C.3.f.(a)</v>
      </c>
      <c r="B63" s="303" t="str">
        <f>'402B Input'!C67</f>
        <v>Total LVER Outlays &amp; Obs (Previous)</v>
      </c>
      <c r="C63" s="303">
        <f>ROUND('402B Input'!D67,0)</f>
        <v>0</v>
      </c>
      <c r="D63" s="303">
        <f>ROUND('402B Input'!E67,0)</f>
        <v>0</v>
      </c>
      <c r="E63" s="303">
        <f>ROUND('402B Input'!F67,0)</f>
        <v>0</v>
      </c>
      <c r="F63" s="303">
        <f>ROUND('402B Input'!G67,0)</f>
        <v>0</v>
      </c>
      <c r="G63" s="303">
        <f>ROUND('402B Input'!H67,0)</f>
        <v>0</v>
      </c>
      <c r="H63" s="303">
        <f>ROUND('402B Input'!I67,0)</f>
        <v>0</v>
      </c>
      <c r="I63" s="303">
        <f>ROUND('402B Input'!J67,0)</f>
        <v>0</v>
      </c>
      <c r="J63" s="303">
        <f>ROUND('402B Input'!K67,0)</f>
        <v>0</v>
      </c>
      <c r="K63" s="303">
        <f>ROUND('402B Input'!L67,0)</f>
        <v>0</v>
      </c>
      <c r="L63" s="303">
        <f>ROUND('402B Input'!M67,0)</f>
        <v>0</v>
      </c>
      <c r="M63" s="303">
        <f>ROUND('402B Input'!N67,0)</f>
        <v>0</v>
      </c>
      <c r="N63" s="303">
        <f>ROUND('402B Input'!O67,0)</f>
        <v>0</v>
      </c>
    </row>
    <row r="64" spans="1:14" x14ac:dyDescent="0.3">
      <c r="A64" s="303" t="str">
        <f>'402B Input'!B68</f>
        <v>C.3.f.(b)</v>
      </c>
      <c r="B64" s="303" t="str">
        <f>'402B Input'!C68</f>
        <v>Total LVER Outlays &amp; Obs (This Qtr)</v>
      </c>
      <c r="C64" s="303">
        <f>ROUND('402B Input'!D68,0)</f>
        <v>0</v>
      </c>
      <c r="D64" s="303">
        <f>ROUND('402B Input'!E68,0)</f>
        <v>0</v>
      </c>
      <c r="E64" s="303">
        <f>ROUND('402B Input'!F68,0)</f>
        <v>0</v>
      </c>
      <c r="F64" s="303">
        <f>ROUND('402B Input'!G68,0)</f>
        <v>0</v>
      </c>
      <c r="G64" s="303">
        <f>ROUND('402B Input'!H68,0)</f>
        <v>0</v>
      </c>
      <c r="H64" s="303">
        <f>ROUND('402B Input'!I68,0)</f>
        <v>0</v>
      </c>
      <c r="I64" s="303">
        <f>ROUND('402B Input'!J68,0)</f>
        <v>0</v>
      </c>
      <c r="J64" s="303">
        <f>ROUND('402B Input'!K68,0)</f>
        <v>0</v>
      </c>
      <c r="K64" s="303">
        <f>ROUND('402B Input'!L68,0)</f>
        <v>0</v>
      </c>
      <c r="L64" s="303">
        <f>ROUND('402B Input'!M68,0)</f>
        <v>0</v>
      </c>
      <c r="M64" s="303">
        <f>ROUND('402B Input'!N68,0)</f>
        <v>0</v>
      </c>
      <c r="N64" s="303">
        <f>ROUND('402B Input'!O68,0)</f>
        <v>0</v>
      </c>
    </row>
    <row r="65" spans="1:14" x14ac:dyDescent="0.3">
      <c r="A65" s="303" t="str">
        <f>'402B Input'!B69</f>
        <v>C.3.f.(c)</v>
      </c>
      <c r="B65" s="303" t="str">
        <f>'402B Input'!C69</f>
        <v>Total LVER Outlays &amp; Obs (To Date)</v>
      </c>
      <c r="C65" s="303">
        <f>ROUND('402B Input'!D69,0)</f>
        <v>0</v>
      </c>
      <c r="D65" s="303">
        <f>ROUND('402B Input'!E69,0)</f>
        <v>0</v>
      </c>
      <c r="E65" s="303">
        <f>ROUND('402B Input'!F69,0)</f>
        <v>0</v>
      </c>
      <c r="F65" s="303">
        <f>ROUND('402B Input'!G69,0)</f>
        <v>0</v>
      </c>
      <c r="G65" s="303">
        <f>ROUND('402B Input'!H69,0)</f>
        <v>0</v>
      </c>
      <c r="H65" s="303">
        <f>ROUND('402B Input'!I69,0)</f>
        <v>0</v>
      </c>
      <c r="I65" s="303">
        <f>ROUND('402B Input'!J69,0)</f>
        <v>0</v>
      </c>
      <c r="J65" s="303">
        <f>ROUND('402B Input'!K69,0)</f>
        <v>0</v>
      </c>
      <c r="K65" s="303">
        <f>ROUND('402B Input'!L69,0)</f>
        <v>0</v>
      </c>
      <c r="L65" s="303">
        <f>ROUND('402B Input'!M69,0)</f>
        <v>0</v>
      </c>
      <c r="M65" s="303">
        <f>ROUND('402B Input'!N69,0)</f>
        <v>0</v>
      </c>
      <c r="N65" s="303">
        <f>ROUND('402B Input'!O69,0)</f>
        <v>0</v>
      </c>
    </row>
    <row r="66" spans="1:14" x14ac:dyDescent="0.3">
      <c r="A66" s="303" t="str">
        <f>'402B Input'!B70</f>
        <v>C.4.a.(a)</v>
      </c>
      <c r="B66" s="303" t="str">
        <f>'402B Input'!C70</f>
        <v>Total Incentive Outlays (Previous)</v>
      </c>
      <c r="C66" s="303">
        <f>ROUND('402B Input'!D70,0)</f>
        <v>0</v>
      </c>
      <c r="D66" s="303">
        <f>ROUND('402B Input'!E70,0)</f>
        <v>0</v>
      </c>
      <c r="E66" s="303">
        <f>ROUND('402B Input'!F70,0)</f>
        <v>0</v>
      </c>
      <c r="F66" s="303">
        <f>ROUND('402B Input'!G70,0)</f>
        <v>0</v>
      </c>
      <c r="G66" s="303">
        <f>ROUND('402B Input'!H70,0)</f>
        <v>0</v>
      </c>
      <c r="H66" s="303">
        <f>ROUND('402B Input'!I70,0)</f>
        <v>0</v>
      </c>
      <c r="I66" s="303">
        <f>ROUND('402B Input'!J70,0)</f>
        <v>0</v>
      </c>
      <c r="J66" s="303">
        <f>ROUND('402B Input'!K70,0)</f>
        <v>0</v>
      </c>
      <c r="K66" s="303">
        <f>ROUND('402B Input'!L70,0)</f>
        <v>0</v>
      </c>
      <c r="L66" s="303">
        <f>ROUND('402B Input'!M70,0)</f>
        <v>0</v>
      </c>
      <c r="M66" s="303">
        <f>ROUND('402B Input'!N70,0)</f>
        <v>0</v>
      </c>
      <c r="N66" s="303">
        <f>ROUND('402B Input'!O70,0)</f>
        <v>0</v>
      </c>
    </row>
    <row r="67" spans="1:14" x14ac:dyDescent="0.3">
      <c r="A67" s="303" t="str">
        <f>'402B Input'!B71</f>
        <v>C.4.a.(b)</v>
      </c>
      <c r="B67" s="303" t="str">
        <f>'402B Input'!C71</f>
        <v>Total Incentive Outlays (This Qtr)</v>
      </c>
      <c r="C67" s="303">
        <f>ROUND('402B Input'!D71,0)</f>
        <v>0</v>
      </c>
      <c r="D67" s="303">
        <f>ROUND('402B Input'!E71,0)</f>
        <v>0</v>
      </c>
      <c r="E67" s="303">
        <f>ROUND('402B Input'!F71,0)</f>
        <v>0</v>
      </c>
      <c r="F67" s="303">
        <f>ROUND('402B Input'!G71,0)</f>
        <v>0</v>
      </c>
      <c r="G67" s="303">
        <f>ROUND('402B Input'!H71,0)</f>
        <v>0</v>
      </c>
      <c r="H67" s="303">
        <f>ROUND('402B Input'!I71,0)</f>
        <v>0</v>
      </c>
      <c r="I67" s="303">
        <f>ROUND('402B Input'!J71,0)</f>
        <v>0</v>
      </c>
      <c r="J67" s="303">
        <f>ROUND('402B Input'!K71,0)</f>
        <v>0</v>
      </c>
      <c r="K67" s="303">
        <f>ROUND('402B Input'!L71,0)</f>
        <v>0</v>
      </c>
      <c r="L67" s="303">
        <f>ROUND('402B Input'!M71,0)</f>
        <v>0</v>
      </c>
      <c r="M67" s="303">
        <f>ROUND('402B Input'!N71,0)</f>
        <v>0</v>
      </c>
      <c r="N67" s="303">
        <f>ROUND('402B Input'!O71,0)</f>
        <v>0</v>
      </c>
    </row>
    <row r="68" spans="1:14" x14ac:dyDescent="0.3">
      <c r="A68" s="303" t="str">
        <f>'402B Input'!B72</f>
        <v>C.4.a.(c)</v>
      </c>
      <c r="B68" s="303" t="str">
        <f>'402B Input'!C72</f>
        <v>Total Incentive Outlays (To Date)</v>
      </c>
      <c r="C68" s="303">
        <f>ROUND('402B Input'!D72,0)</f>
        <v>0</v>
      </c>
      <c r="D68" s="303">
        <f>ROUND('402B Input'!E72,0)</f>
        <v>0</v>
      </c>
      <c r="E68" s="303">
        <f>ROUND('402B Input'!F72,0)</f>
        <v>0</v>
      </c>
      <c r="F68" s="303">
        <f>ROUND('402B Input'!G72,0)</f>
        <v>0</v>
      </c>
      <c r="G68" s="303">
        <f>ROUND('402B Input'!H72,0)</f>
        <v>0</v>
      </c>
      <c r="H68" s="303">
        <f>ROUND('402B Input'!I72,0)</f>
        <v>0</v>
      </c>
      <c r="I68" s="303">
        <f>ROUND('402B Input'!J72,0)</f>
        <v>0</v>
      </c>
      <c r="J68" s="303">
        <f>ROUND('402B Input'!K72,0)</f>
        <v>0</v>
      </c>
      <c r="K68" s="303">
        <f>ROUND('402B Input'!L72,0)</f>
        <v>0</v>
      </c>
      <c r="L68" s="303">
        <f>ROUND('402B Input'!M72,0)</f>
        <v>0</v>
      </c>
      <c r="M68" s="303">
        <f>ROUND('402B Input'!N72,0)</f>
        <v>0</v>
      </c>
      <c r="N68" s="303">
        <f>ROUND('402B Input'!O72,0)</f>
        <v>0</v>
      </c>
    </row>
    <row r="69" spans="1:14" x14ac:dyDescent="0.3">
      <c r="A69" s="303" t="str">
        <f>'402B Input'!B73</f>
        <v>C.4.b.(a)</v>
      </c>
      <c r="B69" s="303" t="str">
        <f>'402B Input'!C73</f>
        <v>Incentive Unliquidated Obs (Previous)</v>
      </c>
      <c r="C69" s="303">
        <f>ROUND('402B Input'!D73,0)</f>
        <v>0</v>
      </c>
      <c r="D69" s="303">
        <f>ROUND('402B Input'!E73,0)</f>
        <v>0</v>
      </c>
      <c r="E69" s="303">
        <f>ROUND('402B Input'!F73,0)</f>
        <v>0</v>
      </c>
      <c r="F69" s="303">
        <f>ROUND('402B Input'!G73,0)</f>
        <v>0</v>
      </c>
      <c r="G69" s="303">
        <f>ROUND('402B Input'!H73,0)</f>
        <v>0</v>
      </c>
      <c r="H69" s="303">
        <f>ROUND('402B Input'!I73,0)</f>
        <v>0</v>
      </c>
      <c r="I69" s="303">
        <f>ROUND('402B Input'!J73,0)</f>
        <v>0</v>
      </c>
      <c r="J69" s="303">
        <f>ROUND('402B Input'!K73,0)</f>
        <v>0</v>
      </c>
      <c r="K69" s="303">
        <f>ROUND('402B Input'!L73,0)</f>
        <v>0</v>
      </c>
      <c r="L69" s="303">
        <f>ROUND('402B Input'!M73,0)</f>
        <v>0</v>
      </c>
      <c r="M69" s="303">
        <f>ROUND('402B Input'!N73,0)</f>
        <v>0</v>
      </c>
      <c r="N69" s="303">
        <f>ROUND('402B Input'!O73,0)</f>
        <v>0</v>
      </c>
    </row>
    <row r="70" spans="1:14" x14ac:dyDescent="0.3">
      <c r="A70" s="303" t="str">
        <f>'402B Input'!B74</f>
        <v>C.4.b.(b)</v>
      </c>
      <c r="B70" s="303" t="str">
        <f>'402B Input'!C74</f>
        <v>Incentive Unliquidated Obs (This Qtr)</v>
      </c>
      <c r="C70" s="303">
        <f>ROUND('402B Input'!D74,0)</f>
        <v>0</v>
      </c>
      <c r="D70" s="303">
        <f>ROUND('402B Input'!E74,0)</f>
        <v>0</v>
      </c>
      <c r="E70" s="303">
        <f>ROUND('402B Input'!F74,0)</f>
        <v>0</v>
      </c>
      <c r="F70" s="303">
        <f>ROUND('402B Input'!G74,0)</f>
        <v>0</v>
      </c>
      <c r="G70" s="303">
        <f>ROUND('402B Input'!H74,0)</f>
        <v>0</v>
      </c>
      <c r="H70" s="303">
        <f>ROUND('402B Input'!I74,0)</f>
        <v>0</v>
      </c>
      <c r="I70" s="303">
        <f>ROUND('402B Input'!J74,0)</f>
        <v>0</v>
      </c>
      <c r="J70" s="303">
        <f>ROUND('402B Input'!K74,0)</f>
        <v>0</v>
      </c>
      <c r="K70" s="303">
        <f>ROUND('402B Input'!L74,0)</f>
        <v>0</v>
      </c>
      <c r="L70" s="303">
        <f>ROUND('402B Input'!M74,0)</f>
        <v>0</v>
      </c>
      <c r="M70" s="303">
        <f>ROUND('402B Input'!N74,0)</f>
        <v>0</v>
      </c>
      <c r="N70" s="303">
        <f>ROUND('402B Input'!O74,0)</f>
        <v>0</v>
      </c>
    </row>
    <row r="71" spans="1:14" x14ac:dyDescent="0.3">
      <c r="A71" s="303" t="str">
        <f>'402B Input'!B75</f>
        <v>C.4.b.(c)</v>
      </c>
      <c r="B71" s="303" t="str">
        <f>'402B Input'!C75</f>
        <v>Incentive Unliquidated Obs (To Date)</v>
      </c>
      <c r="C71" s="303">
        <f>ROUND('402B Input'!D75,0)</f>
        <v>0</v>
      </c>
      <c r="D71" s="303">
        <f>ROUND('402B Input'!E75,0)</f>
        <v>0</v>
      </c>
      <c r="E71" s="303">
        <f>ROUND('402B Input'!F75,0)</f>
        <v>0</v>
      </c>
      <c r="F71" s="303">
        <f>ROUND('402B Input'!G75,0)</f>
        <v>0</v>
      </c>
      <c r="G71" s="303">
        <f>ROUND('402B Input'!H75,0)</f>
        <v>0</v>
      </c>
      <c r="H71" s="303">
        <f>ROUND('402B Input'!I75,0)</f>
        <v>0</v>
      </c>
      <c r="I71" s="303">
        <f>ROUND('402B Input'!J75,0)</f>
        <v>0</v>
      </c>
      <c r="J71" s="303">
        <f>ROUND('402B Input'!K75,0)</f>
        <v>0</v>
      </c>
      <c r="K71" s="303">
        <f>ROUND('402B Input'!L75,0)</f>
        <v>0</v>
      </c>
      <c r="L71" s="303">
        <f>ROUND('402B Input'!M75,0)</f>
        <v>0</v>
      </c>
      <c r="M71" s="303">
        <f>ROUND('402B Input'!N75,0)</f>
        <v>0</v>
      </c>
      <c r="N71" s="303">
        <f>ROUND('402B Input'!O75,0)</f>
        <v>0</v>
      </c>
    </row>
    <row r="72" spans="1:14" x14ac:dyDescent="0.3">
      <c r="A72" s="303" t="str">
        <f>'402B Input'!B76</f>
        <v>C.4.c.(a)</v>
      </c>
      <c r="B72" s="303" t="str">
        <f>'402B Input'!C76</f>
        <v>Total Incentive Outlays &amp; Obs (Previous)</v>
      </c>
      <c r="C72" s="303">
        <f>ROUND('402B Input'!D76,0)</f>
        <v>0</v>
      </c>
      <c r="D72" s="303">
        <f>ROUND('402B Input'!E76,0)</f>
        <v>0</v>
      </c>
      <c r="E72" s="303">
        <f>ROUND('402B Input'!F76,0)</f>
        <v>0</v>
      </c>
      <c r="F72" s="303">
        <f>ROUND('402B Input'!G76,0)</f>
        <v>0</v>
      </c>
      <c r="G72" s="303">
        <f>ROUND('402B Input'!H76,0)</f>
        <v>0</v>
      </c>
      <c r="H72" s="303">
        <f>ROUND('402B Input'!I76,0)</f>
        <v>0</v>
      </c>
      <c r="I72" s="303">
        <f>ROUND('402B Input'!J76,0)</f>
        <v>0</v>
      </c>
      <c r="J72" s="303">
        <f>ROUND('402B Input'!K76,0)</f>
        <v>0</v>
      </c>
      <c r="K72" s="303">
        <f>ROUND('402B Input'!L76,0)</f>
        <v>0</v>
      </c>
      <c r="L72" s="303">
        <f>ROUND('402B Input'!M76,0)</f>
        <v>0</v>
      </c>
      <c r="M72" s="303">
        <f>ROUND('402B Input'!N76,0)</f>
        <v>0</v>
      </c>
      <c r="N72" s="303">
        <f>ROUND('402B Input'!O76,0)</f>
        <v>0</v>
      </c>
    </row>
    <row r="73" spans="1:14" x14ac:dyDescent="0.3">
      <c r="A73" s="303" t="str">
        <f>'402B Input'!B77</f>
        <v>C.4.c.(b)</v>
      </c>
      <c r="B73" s="303" t="str">
        <f>'402B Input'!C77</f>
        <v>Total Incentive Outlays &amp; Obs (This Qtr)</v>
      </c>
      <c r="C73" s="303">
        <f>ROUND('402B Input'!D77,0)</f>
        <v>0</v>
      </c>
      <c r="D73" s="303">
        <f>ROUND('402B Input'!E77,0)</f>
        <v>0</v>
      </c>
      <c r="E73" s="303">
        <f>ROUND('402B Input'!F77,0)</f>
        <v>0</v>
      </c>
      <c r="F73" s="303">
        <f>ROUND('402B Input'!G77,0)</f>
        <v>0</v>
      </c>
      <c r="G73" s="303">
        <f>ROUND('402B Input'!H77,0)</f>
        <v>0</v>
      </c>
      <c r="H73" s="303">
        <f>ROUND('402B Input'!I77,0)</f>
        <v>0</v>
      </c>
      <c r="I73" s="303">
        <f>ROUND('402B Input'!J77,0)</f>
        <v>0</v>
      </c>
      <c r="J73" s="303">
        <f>ROUND('402B Input'!K77,0)</f>
        <v>0</v>
      </c>
      <c r="K73" s="303">
        <f>ROUND('402B Input'!L77,0)</f>
        <v>0</v>
      </c>
      <c r="L73" s="303">
        <f>ROUND('402B Input'!M77,0)</f>
        <v>0</v>
      </c>
      <c r="M73" s="303">
        <f>ROUND('402B Input'!N77,0)</f>
        <v>0</v>
      </c>
      <c r="N73" s="303">
        <f>ROUND('402B Input'!O77,0)</f>
        <v>0</v>
      </c>
    </row>
    <row r="74" spans="1:14" x14ac:dyDescent="0.3">
      <c r="A74" s="303" t="str">
        <f>'402B Input'!B78</f>
        <v>C.4.c.(c)</v>
      </c>
      <c r="B74" s="303" t="str">
        <f>'402B Input'!C78</f>
        <v>Total Incentive Outlays &amp; Obs (To Date)</v>
      </c>
      <c r="C74" s="303">
        <f>ROUND('402B Input'!D78,0)</f>
        <v>0</v>
      </c>
      <c r="D74" s="303">
        <f>ROUND('402B Input'!E78,0)</f>
        <v>0</v>
      </c>
      <c r="E74" s="303">
        <f>ROUND('402B Input'!F78,0)</f>
        <v>0</v>
      </c>
      <c r="F74" s="303">
        <f>ROUND('402B Input'!G78,0)</f>
        <v>0</v>
      </c>
      <c r="G74" s="303">
        <f>ROUND('402B Input'!H78,0)</f>
        <v>0</v>
      </c>
      <c r="H74" s="303">
        <f>ROUND('402B Input'!I78,0)</f>
        <v>0</v>
      </c>
      <c r="I74" s="303">
        <f>ROUND('402B Input'!J78,0)</f>
        <v>0</v>
      </c>
      <c r="J74" s="303">
        <f>ROUND('402B Input'!K78,0)</f>
        <v>0</v>
      </c>
      <c r="K74" s="303">
        <f>ROUND('402B Input'!L78,0)</f>
        <v>0</v>
      </c>
      <c r="L74" s="303">
        <f>ROUND('402B Input'!M78,0)</f>
        <v>0</v>
      </c>
      <c r="M74" s="303">
        <f>ROUND('402B Input'!N78,0)</f>
        <v>0</v>
      </c>
      <c r="N74" s="303">
        <f>ROUND('402B Input'!O78,0)</f>
        <v>0</v>
      </c>
    </row>
    <row r="75" spans="1:14" x14ac:dyDescent="0.3">
      <c r="A75" s="303" t="str">
        <f>'402B Input'!B79</f>
        <v>D.1</v>
      </c>
      <c r="B75" s="303" t="str">
        <f>'402B Input'!C79</f>
        <v>Total DVOP Balance Remaining</v>
      </c>
      <c r="C75" s="303">
        <f>ROUND('402B Input'!D79,0)</f>
        <v>0</v>
      </c>
      <c r="D75" s="303">
        <f>ROUND('402B Input'!E79,0)</f>
        <v>0</v>
      </c>
      <c r="E75" s="303">
        <f>ROUND('402B Input'!F79,0)</f>
        <v>0</v>
      </c>
      <c r="F75" s="303">
        <f>ROUND('402B Input'!G79,0)</f>
        <v>0</v>
      </c>
      <c r="G75" s="303">
        <f>ROUND('402B Input'!H79,0)</f>
        <v>0</v>
      </c>
      <c r="H75" s="303">
        <f>ROUND('402B Input'!I79,0)</f>
        <v>0</v>
      </c>
      <c r="I75" s="303">
        <f>ROUND('402B Input'!J79,0)</f>
        <v>0</v>
      </c>
      <c r="J75" s="303">
        <f>ROUND('402B Input'!K79,0)</f>
        <v>0</v>
      </c>
      <c r="K75" s="303">
        <f>ROUND('402B Input'!L79,0)</f>
        <v>0</v>
      </c>
      <c r="L75" s="303">
        <f>ROUND('402B Input'!M79,0)</f>
        <v>0</v>
      </c>
      <c r="M75" s="303">
        <f>ROUND('402B Input'!N79,0)</f>
        <v>0</v>
      </c>
      <c r="N75" s="303">
        <f>ROUND('402B Input'!O79,0)</f>
        <v>0</v>
      </c>
    </row>
    <row r="76" spans="1:14" x14ac:dyDescent="0.3">
      <c r="A76" s="303" t="str">
        <f>'402B Input'!B80</f>
        <v>D.2</v>
      </c>
      <c r="B76" s="303" t="str">
        <f>'402B Input'!C80</f>
        <v>Total Cons Balance Remaining</v>
      </c>
      <c r="C76" s="303">
        <f>ROUND('402B Input'!D80,0)</f>
        <v>0</v>
      </c>
      <c r="D76" s="303">
        <f>ROUND('402B Input'!E80,0)</f>
        <v>0</v>
      </c>
      <c r="E76" s="303">
        <f>ROUND('402B Input'!F80,0)</f>
        <v>0</v>
      </c>
      <c r="F76" s="303">
        <f>ROUND('402B Input'!G80,0)</f>
        <v>0</v>
      </c>
      <c r="G76" s="303">
        <f>ROUND('402B Input'!H80,0)</f>
        <v>0</v>
      </c>
      <c r="H76" s="303">
        <f>ROUND('402B Input'!I80,0)</f>
        <v>0</v>
      </c>
      <c r="I76" s="303">
        <f>ROUND('402B Input'!J80,0)</f>
        <v>0</v>
      </c>
      <c r="J76" s="303">
        <f>ROUND('402B Input'!K80,0)</f>
        <v>0</v>
      </c>
      <c r="K76" s="303">
        <f>ROUND('402B Input'!L80,0)</f>
        <v>0</v>
      </c>
      <c r="L76" s="303">
        <f>ROUND('402B Input'!M80,0)</f>
        <v>0</v>
      </c>
      <c r="M76" s="303">
        <f>ROUND('402B Input'!N80,0)</f>
        <v>0</v>
      </c>
      <c r="N76" s="303">
        <f>ROUND('402B Input'!O80,0)</f>
        <v>0</v>
      </c>
    </row>
    <row r="77" spans="1:14" x14ac:dyDescent="0.3">
      <c r="A77" s="303" t="str">
        <f>'402B Input'!B81</f>
        <v>D.3</v>
      </c>
      <c r="B77" s="303" t="str">
        <f>'402B Input'!C81</f>
        <v>Total LVER Balance Remaining</v>
      </c>
      <c r="C77" s="303">
        <f>ROUND('402B Input'!D81,0)</f>
        <v>0</v>
      </c>
      <c r="D77" s="303">
        <f>ROUND('402B Input'!E81,0)</f>
        <v>0</v>
      </c>
      <c r="E77" s="303">
        <f>ROUND('402B Input'!F81,0)</f>
        <v>0</v>
      </c>
      <c r="F77" s="303">
        <f>ROUND('402B Input'!G81,0)</f>
        <v>0</v>
      </c>
      <c r="G77" s="303">
        <f>ROUND('402B Input'!H81,0)</f>
        <v>0</v>
      </c>
      <c r="H77" s="303">
        <f>ROUND('402B Input'!I81,0)</f>
        <v>0</v>
      </c>
      <c r="I77" s="303">
        <f>ROUND('402B Input'!J81,0)</f>
        <v>0</v>
      </c>
      <c r="J77" s="303">
        <f>ROUND('402B Input'!K81,0)</f>
        <v>0</v>
      </c>
      <c r="K77" s="303">
        <f>ROUND('402B Input'!L81,0)</f>
        <v>0</v>
      </c>
      <c r="L77" s="303">
        <f>ROUND('402B Input'!M81,0)</f>
        <v>0</v>
      </c>
      <c r="M77" s="303">
        <f>ROUND('402B Input'!N81,0)</f>
        <v>0</v>
      </c>
      <c r="N77" s="303">
        <f>ROUND('402B Input'!O81,0)</f>
        <v>0</v>
      </c>
    </row>
    <row r="78" spans="1:14" x14ac:dyDescent="0.3">
      <c r="A78" s="303" t="str">
        <f>'402B Input'!B82</f>
        <v>D.4</v>
      </c>
      <c r="B78" s="303" t="str">
        <f>'402B Input'!C82</f>
        <v>Total Incentive Balance Remaining</v>
      </c>
      <c r="C78" s="303">
        <f>ROUND('402B Input'!D82,0)</f>
        <v>0</v>
      </c>
      <c r="D78" s="303">
        <f>ROUND('402B Input'!E82,0)</f>
        <v>0</v>
      </c>
      <c r="E78" s="303">
        <f>ROUND('402B Input'!F82,0)</f>
        <v>0</v>
      </c>
      <c r="F78" s="303">
        <f>ROUND('402B Input'!G82,0)</f>
        <v>0</v>
      </c>
      <c r="G78" s="303">
        <f>ROUND('402B Input'!H82,0)</f>
        <v>0</v>
      </c>
      <c r="H78" s="303">
        <f>ROUND('402B Input'!I82,0)</f>
        <v>0</v>
      </c>
      <c r="I78" s="303">
        <f>ROUND('402B Input'!J82,0)</f>
        <v>0</v>
      </c>
      <c r="J78" s="303">
        <f>ROUND('402B Input'!K82,0)</f>
        <v>0</v>
      </c>
      <c r="K78" s="303">
        <f>ROUND('402B Input'!L82,0)</f>
        <v>0</v>
      </c>
      <c r="L78" s="303">
        <f>ROUND('402B Input'!M82,0)</f>
        <v>0</v>
      </c>
      <c r="M78" s="303">
        <f>ROUND('402B Input'!N82,0)</f>
        <v>0</v>
      </c>
      <c r="N78" s="303">
        <f>ROUND('402B Input'!O82,0)</f>
        <v>0</v>
      </c>
    </row>
    <row r="79" spans="1:14" x14ac:dyDescent="0.3">
      <c r="A79" s="303" t="str">
        <f>'402B Input'!B83</f>
        <v>D.5</v>
      </c>
      <c r="B79" s="303" t="str">
        <f>'402B Input'!C83</f>
        <v>Total Balance Remaining</v>
      </c>
      <c r="C79" s="303">
        <f>ROUND('402B Input'!D83,0)</f>
        <v>0</v>
      </c>
      <c r="D79" s="303">
        <f>ROUND('402B Input'!E83,0)</f>
        <v>0</v>
      </c>
      <c r="E79" s="303">
        <f>ROUND('402B Input'!F83,0)</f>
        <v>0</v>
      </c>
      <c r="F79" s="303">
        <f>ROUND('402B Input'!G83,0)</f>
        <v>0</v>
      </c>
      <c r="G79" s="303">
        <f>ROUND('402B Input'!H83,0)</f>
        <v>0</v>
      </c>
      <c r="H79" s="303">
        <f>ROUND('402B Input'!I83,0)</f>
        <v>0</v>
      </c>
      <c r="I79" s="303">
        <f>ROUND('402B Input'!J83,0)</f>
        <v>0</v>
      </c>
      <c r="J79" s="303">
        <f>ROUND('402B Input'!K83,0)</f>
        <v>0</v>
      </c>
      <c r="K79" s="303">
        <f>ROUND('402B Input'!L83,0)</f>
        <v>0</v>
      </c>
      <c r="L79" s="303">
        <f>ROUND('402B Input'!M83,0)</f>
        <v>0</v>
      </c>
      <c r="M79" s="303">
        <f>ROUND('402B Input'!N83,0)</f>
        <v>0</v>
      </c>
      <c r="N79" s="303">
        <f>ROUND('402B Input'!O83,0)</f>
        <v>0</v>
      </c>
    </row>
    <row r="80" spans="1:14" s="304" customFormat="1" x14ac:dyDescent="0.3">
      <c r="A80" s="304" t="str">
        <f>'402B Input'!B85</f>
        <v>E.a</v>
      </c>
      <c r="B80" s="304" t="str">
        <f>'402B Input'!C85</f>
        <v>Code</v>
      </c>
      <c r="C80" s="304" t="str">
        <f>'402B Input'!D85</f>
        <v>SD43830</v>
      </c>
      <c r="D80" s="304" t="str">
        <f>'402B Input'!E85</f>
        <v>SD43921</v>
      </c>
      <c r="E80" s="304" t="str">
        <f>'402B Input'!F85</f>
        <v>SD44012</v>
      </c>
      <c r="F80" s="304">
        <f>'402B Input'!G85</f>
        <v>0</v>
      </c>
      <c r="G80" s="304">
        <f>'402B Input'!H85</f>
        <v>0</v>
      </c>
      <c r="H80" s="304">
        <f>'402B Input'!I85</f>
        <v>0</v>
      </c>
      <c r="I80" s="304">
        <f>'402B Input'!J85</f>
        <v>0</v>
      </c>
      <c r="J80" s="304">
        <f>'402B Input'!K85</f>
        <v>0</v>
      </c>
      <c r="K80" s="304">
        <f>'402B Input'!L85</f>
        <v>0</v>
      </c>
      <c r="L80" s="304">
        <f>'402B Input'!M85</f>
        <v>0</v>
      </c>
      <c r="M80" s="304">
        <f>'402B Input'!N85</f>
        <v>0</v>
      </c>
      <c r="N80" s="304" t="str">
        <f>'402B Input'!O85</f>
        <v>Revised May 2021</v>
      </c>
    </row>
    <row r="81" s="304" customFormat="1" x14ac:dyDescent="0.3"/>
    <row r="82" s="304" customFormat="1" x14ac:dyDescent="0.3"/>
    <row r="83" s="304" customFormat="1" x14ac:dyDescent="0.3"/>
    <row r="84" s="304" customFormat="1" x14ac:dyDescent="0.3"/>
    <row r="85" s="304" customFormat="1" x14ac:dyDescent="0.3"/>
    <row r="86" s="304" customFormat="1" x14ac:dyDescent="0.3"/>
    <row r="87" s="304" customFormat="1" x14ac:dyDescent="0.3"/>
    <row r="88" s="304" customFormat="1" x14ac:dyDescent="0.3"/>
    <row r="89" s="304" customFormat="1" x14ac:dyDescent="0.3"/>
  </sheetData>
  <sheetProtection algorithmName="SHA-512" hashValue="zQf4ZTHvCYZC+vZglApTEIOCtHSbMfwN0jJZ0nyMZ0p5mQsb+WnhA3FAKLZ72M8Y67sHITUyc5fm4dc4BUpjXQ==" saltValue="cRvQdMxH2fE7KO8JAaiLxA==" spinCount="100000" sheet="1" objects="1" scenario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Z53"/>
  <sheetViews>
    <sheetView showGridLines="0" zoomScaleNormal="100" workbookViewId="0">
      <selection activeCell="D5" sqref="D5"/>
    </sheetView>
  </sheetViews>
  <sheetFormatPr defaultColWidth="9.21875" defaultRowHeight="18.75" customHeight="1" x14ac:dyDescent="0.3"/>
  <cols>
    <col min="1" max="1" width="1.77734375" style="1" customWidth="1"/>
    <col min="2" max="2" width="14.77734375" style="1" customWidth="1"/>
    <col min="3" max="4" width="22.77734375" style="1" customWidth="1"/>
    <col min="5" max="5" width="1.5546875" style="1" customWidth="1"/>
    <col min="6" max="6" width="22.77734375" style="1" customWidth="1"/>
    <col min="7" max="7" width="1.77734375" style="1" customWidth="1"/>
    <col min="8" max="8" width="22.77734375" style="1" customWidth="1"/>
    <col min="9" max="9" width="1.77734375" style="1" customWidth="1"/>
    <col min="10" max="10" width="22.77734375" style="1" customWidth="1"/>
    <col min="11" max="11" width="2.77734375" style="1" customWidth="1"/>
    <col min="12" max="12" width="13.77734375" style="1" customWidth="1"/>
    <col min="13" max="13" width="3" style="1" customWidth="1"/>
    <col min="14" max="14" width="17.77734375" style="1" customWidth="1"/>
    <col min="15" max="16384" width="9.21875" style="1"/>
  </cols>
  <sheetData>
    <row r="1" spans="1:15" ht="26.1" customHeight="1" thickTop="1" x14ac:dyDescent="0.3">
      <c r="A1" s="442"/>
      <c r="B1" s="443"/>
      <c r="C1" s="57"/>
      <c r="D1" s="454"/>
      <c r="E1" s="453"/>
      <c r="F1" s="468" t="s">
        <v>494</v>
      </c>
      <c r="G1" s="453"/>
      <c r="H1" s="453"/>
      <c r="I1" s="427"/>
      <c r="J1" s="427"/>
      <c r="K1" s="428"/>
      <c r="L1" s="128"/>
      <c r="M1" s="128"/>
      <c r="N1" s="129" t="str">
        <f>CONCATENATE($D$4,$D$5)</f>
        <v>044196</v>
      </c>
    </row>
    <row r="2" spans="1:15" ht="26.1" customHeight="1" thickBot="1" x14ac:dyDescent="0.35">
      <c r="A2" s="444"/>
      <c r="B2" s="445"/>
      <c r="C2" s="2"/>
      <c r="D2" s="465"/>
      <c r="E2" s="455"/>
      <c r="F2" s="467" t="s">
        <v>485</v>
      </c>
      <c r="G2" s="455"/>
      <c r="H2" s="455"/>
      <c r="I2" s="429"/>
      <c r="J2" s="429"/>
      <c r="K2" s="430"/>
      <c r="L2" s="128"/>
      <c r="M2" s="128"/>
      <c r="N2" s="128"/>
    </row>
    <row r="3" spans="1:15" ht="15" customHeight="1" thickTop="1" thickBot="1" x14ac:dyDescent="0.35">
      <c r="A3" s="446"/>
      <c r="B3" s="447"/>
      <c r="C3" s="447"/>
      <c r="D3" s="466" t="s">
        <v>495</v>
      </c>
      <c r="E3" s="447"/>
      <c r="F3" s="447"/>
      <c r="G3" s="447"/>
      <c r="H3" s="447"/>
      <c r="I3" s="447"/>
      <c r="J3" s="447"/>
      <c r="K3" s="448"/>
      <c r="L3" s="128"/>
      <c r="M3" s="128"/>
      <c r="N3" s="128"/>
      <c r="O3" s="3"/>
    </row>
    <row r="4" spans="1:15" s="7" customFormat="1" ht="18" customHeight="1" thickTop="1" x14ac:dyDescent="0.3">
      <c r="A4" s="4"/>
      <c r="B4" s="449"/>
      <c r="C4" s="426" t="s">
        <v>0</v>
      </c>
      <c r="D4" s="306">
        <f>'402B Input'!D6</f>
        <v>0</v>
      </c>
      <c r="E4" s="84"/>
      <c r="F4" s="302" t="s">
        <v>1</v>
      </c>
      <c r="G4" s="5"/>
      <c r="H4" s="307">
        <f>'402B Input'!C4</f>
        <v>0</v>
      </c>
      <c r="I4" s="133"/>
      <c r="J4" s="127"/>
      <c r="K4" s="6"/>
      <c r="L4" s="130" t="str">
        <f>VLOOKUP(D5,Lists!$L$2:$O$13,2,)</f>
        <v>2021Q1</v>
      </c>
      <c r="M4" s="131"/>
      <c r="N4" s="128"/>
    </row>
    <row r="5" spans="1:15" ht="18" customHeight="1" x14ac:dyDescent="0.3">
      <c r="A5" s="4"/>
      <c r="B5" s="449"/>
      <c r="C5" s="426" t="s">
        <v>410</v>
      </c>
      <c r="D5" s="310">
        <v>44196</v>
      </c>
      <c r="E5" s="85"/>
      <c r="F5" s="302" t="s">
        <v>2</v>
      </c>
      <c r="G5" s="5"/>
      <c r="H5" s="380">
        <f>IF(ISERROR(GETPIVOTDATA("Max of Date Prepared",Pivot_B!$A$1,"State",$D$4,"FY_Q",$D$5)),0,GETPIVOTDATA("Max of Date Prepared",Pivot_B!$A$1,"State",$D$4,"FY_Q",$D$5))</f>
        <v>0</v>
      </c>
      <c r="I5" s="13"/>
      <c r="J5" s="308"/>
      <c r="K5" s="8"/>
      <c r="L5" s="130" t="str">
        <f>VLOOKUP($D$5,Lists!$L$2:$O$14,3,)</f>
        <v>2020Q4</v>
      </c>
      <c r="M5" s="131"/>
      <c r="N5" s="128"/>
    </row>
    <row r="6" spans="1:15" ht="6" customHeight="1" thickBot="1" x14ac:dyDescent="0.35">
      <c r="A6" s="431"/>
      <c r="B6" s="432"/>
      <c r="C6" s="432"/>
      <c r="D6" s="432"/>
      <c r="E6" s="432"/>
      <c r="F6" s="432"/>
      <c r="G6" s="432"/>
      <c r="H6" s="432"/>
      <c r="I6" s="432"/>
      <c r="J6" s="432"/>
      <c r="K6" s="433"/>
      <c r="L6" s="130">
        <f>VLOOKUP($D$5,Lists!$L$2:$O$14,4,)</f>
        <v>1</v>
      </c>
      <c r="M6" s="309">
        <f>VLOOKUP($D$5,Lists!$L$2:$P$14,5,)</f>
        <v>4</v>
      </c>
      <c r="N6" s="132"/>
    </row>
    <row r="7" spans="1:15" ht="15" customHeight="1" thickTop="1" thickBot="1" x14ac:dyDescent="0.35">
      <c r="A7" s="446"/>
      <c r="B7" s="447"/>
      <c r="C7" s="447"/>
      <c r="D7" s="466" t="s">
        <v>498</v>
      </c>
      <c r="E7" s="447"/>
      <c r="F7" s="447"/>
      <c r="G7" s="447"/>
      <c r="H7" s="447"/>
      <c r="I7" s="447"/>
      <c r="J7" s="447"/>
      <c r="K7" s="448"/>
      <c r="L7" s="3"/>
      <c r="M7" s="3"/>
      <c r="N7" s="3"/>
    </row>
    <row r="8" spans="1:15" ht="18" customHeight="1" thickTop="1" x14ac:dyDescent="0.3">
      <c r="A8" s="10"/>
      <c r="B8" s="450" t="s">
        <v>3</v>
      </c>
      <c r="C8" s="450"/>
      <c r="D8" s="450"/>
      <c r="E8" s="450"/>
      <c r="F8" s="450"/>
      <c r="G8" s="450"/>
      <c r="H8" s="450"/>
      <c r="I8" s="450"/>
      <c r="J8" s="450"/>
      <c r="K8" s="451"/>
      <c r="L8" s="3"/>
      <c r="M8" s="3"/>
      <c r="N8" s="3"/>
    </row>
    <row r="9" spans="1:15" ht="18" customHeight="1" x14ac:dyDescent="0.3">
      <c r="A9" s="10"/>
      <c r="B9" s="449"/>
      <c r="C9" s="426" t="s">
        <v>4</v>
      </c>
      <c r="D9" s="107">
        <f>IF(ISERROR(GETPIVOTDATA("Sum of DVOP Total Funds",Pivot_B!$A$1,"State",$D$4,"FY_Q",$D$5)),0,GETPIVOTDATA("Sum of DVOP Total Funds",Pivot_B!$A$1,"State",$D$4,"FY_Q",$D$5))</f>
        <v>0</v>
      </c>
      <c r="E9" s="11"/>
      <c r="H9" s="434" t="s">
        <v>5</v>
      </c>
      <c r="I9" s="452"/>
      <c r="J9" s="107">
        <f>IF(ISERROR(GETPIVOTDATA("Sum of Lver Total Funds",Pivot_B!$A$1,"State",$D$4,"FY_Q",$D$5)),0,GETPIVOTDATA("Sum of Lver Total Funds",Pivot_B!$A$1,"State",$D$4,"FY_Q",$D$5))</f>
        <v>0</v>
      </c>
      <c r="K9" s="12"/>
      <c r="L9" s="3"/>
      <c r="M9" s="3"/>
      <c r="N9" s="3"/>
    </row>
    <row r="10" spans="1:15" ht="18" customHeight="1" x14ac:dyDescent="0.3">
      <c r="A10" s="10"/>
      <c r="B10" s="441"/>
      <c r="C10" s="426" t="s">
        <v>6</v>
      </c>
      <c r="D10" s="108">
        <f>IF(ISERROR(GETPIVOTDATA("Sum of Consolidated Total Funds",Pivot_B!$A$1,"State",$D$4,"FY_Q",$D$5)),0,GETPIVOTDATA("Sum of Consolidated Total Funds",Pivot_B!$A$1,"State",$D$4,"FY_Q",$D$5))</f>
        <v>0</v>
      </c>
      <c r="E10" s="11"/>
      <c r="F10" s="9"/>
      <c r="G10" s="87"/>
      <c r="H10" s="87"/>
      <c r="I10" s="302" t="s">
        <v>7</v>
      </c>
      <c r="J10" s="107">
        <f>IF(ISERROR(GETPIVOTDATA("Sum of Incentive Award Total Funds",Pivot_B!$A$1,"State",$D$4,"FY_Q",$D$5)),0,GETPIVOTDATA("Sum of Incentive Award Total Funds",Pivot_B!$A$1,"State",$D$4,"FY_Q",$D$5))</f>
        <v>0</v>
      </c>
      <c r="K10" s="14"/>
      <c r="L10" s="3"/>
      <c r="M10" s="3"/>
      <c r="N10" s="74"/>
    </row>
    <row r="11" spans="1:15" ht="18" customHeight="1" x14ac:dyDescent="0.3">
      <c r="A11" s="10"/>
      <c r="B11" s="300"/>
      <c r="C11" s="301"/>
      <c r="D11" s="83"/>
      <c r="E11" s="11"/>
      <c r="F11" s="9"/>
      <c r="G11" s="302"/>
      <c r="I11" s="302" t="s">
        <v>8</v>
      </c>
      <c r="J11" s="86">
        <f>ROUND((SUM(D9:D10:J9:J10)),0)</f>
        <v>0</v>
      </c>
      <c r="K11" s="14"/>
      <c r="L11" s="3"/>
      <c r="M11" s="3"/>
      <c r="N11" s="74"/>
    </row>
    <row r="12" spans="1:15" ht="6" customHeight="1" thickBot="1" x14ac:dyDescent="0.35">
      <c r="A12" s="435"/>
      <c r="B12" s="436"/>
      <c r="C12" s="436"/>
      <c r="D12" s="436"/>
      <c r="E12" s="436"/>
      <c r="F12" s="436"/>
      <c r="G12" s="436"/>
      <c r="H12" s="436"/>
      <c r="I12" s="436"/>
      <c r="J12" s="436"/>
      <c r="K12" s="437"/>
      <c r="L12" s="3"/>
      <c r="M12" s="3"/>
      <c r="N12" s="3"/>
    </row>
    <row r="13" spans="1:15" ht="15" customHeight="1" thickTop="1" thickBot="1" x14ac:dyDescent="0.35">
      <c r="A13" s="446"/>
      <c r="B13" s="447"/>
      <c r="C13" s="447"/>
      <c r="D13" s="466" t="s">
        <v>497</v>
      </c>
      <c r="E13" s="447"/>
      <c r="F13" s="447"/>
      <c r="G13" s="447"/>
      <c r="H13" s="447"/>
      <c r="I13" s="447"/>
      <c r="J13" s="447"/>
      <c r="K13" s="448"/>
      <c r="L13" s="3"/>
      <c r="M13" s="3"/>
      <c r="N13" s="3"/>
    </row>
    <row r="14" spans="1:15" s="23" customFormat="1" ht="27" customHeight="1" thickTop="1" thickBot="1" x14ac:dyDescent="0.35">
      <c r="A14" s="15"/>
      <c r="B14" s="16"/>
      <c r="C14" s="16"/>
      <c r="D14" s="16"/>
      <c r="E14" s="17"/>
      <c r="F14" s="18" t="s">
        <v>9</v>
      </c>
      <c r="G14" s="19"/>
      <c r="H14" s="20" t="s">
        <v>10</v>
      </c>
      <c r="I14" s="21"/>
      <c r="J14" s="18" t="s">
        <v>11</v>
      </c>
      <c r="K14" s="22"/>
      <c r="M14" s="24"/>
    </row>
    <row r="15" spans="1:15" s="25" customFormat="1" ht="21.75" customHeight="1" thickTop="1" thickBot="1" x14ac:dyDescent="0.35">
      <c r="A15" s="458" t="s">
        <v>12</v>
      </c>
      <c r="B15" s="438"/>
      <c r="C15" s="438"/>
      <c r="D15" s="438"/>
      <c r="E15" s="438"/>
      <c r="F15" s="438"/>
      <c r="G15" s="438"/>
      <c r="H15" s="438"/>
      <c r="I15" s="438"/>
      <c r="J15" s="438"/>
      <c r="K15" s="439"/>
      <c r="L15" s="3"/>
      <c r="M15" s="3"/>
      <c r="N15" s="3"/>
      <c r="O15" s="3"/>
    </row>
    <row r="16" spans="1:15" s="25" customFormat="1" ht="21" customHeight="1" thickTop="1" x14ac:dyDescent="0.3">
      <c r="A16" s="10"/>
      <c r="B16" s="457" t="s">
        <v>13</v>
      </c>
      <c r="C16" s="457"/>
      <c r="D16" s="457"/>
      <c r="E16" s="299"/>
      <c r="F16" s="65">
        <f>IF(ISERROR(GETPIVOTDATA("Sum of DVOP BPP (Previous)",Pivot_B!$A$1,"State",$D$4,"FY_Q",$D$5)),0,GETPIVOTDATA("Sum of DVOP BPP (Previous)",Pivot_B!$A$1,"State",$D$4,"FY_Q",$D$5))</f>
        <v>0</v>
      </c>
      <c r="G16" s="70"/>
      <c r="H16" s="109">
        <f>IF(ISERROR(GETPIVOTDATA("Sum of DVOP BPP (This Qtr)",Pivot_B!$A$1,"State",$D$4,"FY_Q",$D$5)),0,GETPIVOTDATA("Sum of DVOP BPP (This Qtr)",Pivot_B!$A$1,"State",$D$4,"FY_Q",$D$5))</f>
        <v>0</v>
      </c>
      <c r="I16" s="73"/>
      <c r="J16" s="72">
        <f>IF(ISERROR(GETPIVOTDATA("Sum of DVOP BPP (YTD)",Pivot_B!$A$1,"State",$D$4,"FY_Q",$D$5)),0,GETPIVOTDATA("Sum of DVOP BPP (YTD)",Pivot_B!$A$1,"State",$D$4,"FY_Q",$D$5))</f>
        <v>0</v>
      </c>
      <c r="K16" s="14"/>
      <c r="L16" s="3"/>
      <c r="M16" s="3"/>
      <c r="N16" s="3"/>
      <c r="O16" s="3"/>
    </row>
    <row r="17" spans="1:15" s="7" customFormat="1" ht="21" customHeight="1" x14ac:dyDescent="0.3">
      <c r="A17" s="10"/>
      <c r="B17" s="456" t="s">
        <v>14</v>
      </c>
      <c r="C17" s="456"/>
      <c r="D17" s="456"/>
      <c r="E17" s="299"/>
      <c r="F17" s="469">
        <f>IF(ISERROR(GETPIVOTDATA("Sum of DVOP PS (Previous)",Pivot_B!$A$1,"State",$D$4,"FY_Q",$D$5)),0,GETPIVOTDATA("Sum of DVOP PS (Previous)",Pivot_B!$A$1,"State",$D$4,"FY_Q",$D$5))</f>
        <v>0</v>
      </c>
      <c r="G17" s="67"/>
      <c r="H17" s="110">
        <f>IF(ISERROR(GETPIVOTDATA("Sum of DVOP PS (This Qtr)",Pivot_B!$A$1,"State",$D$4,"FY_Q",$D$5)),0,GETPIVOTDATA("Sum of DVOP PS (This Qtr)",Pivot_B!$A$1,"State",$D$4,"FY_Q",$D$5))</f>
        <v>0</v>
      </c>
      <c r="I17" s="26"/>
      <c r="J17" s="80">
        <f>IF(ISERROR(GETPIVOTDATA("Sum of DVOP PS (YTD)",Pivot_B!$A$1,"State",$D$4,"FY_Q",$D$5)),0,GETPIVOTDATA("Sum of DVOP PS (YTD)",Pivot_B!$A$1,"State",$D$4,"FY_Q",$D$5))</f>
        <v>0</v>
      </c>
      <c r="K17" s="27"/>
      <c r="L17" s="26"/>
      <c r="M17" s="26"/>
      <c r="N17" s="26"/>
    </row>
    <row r="18" spans="1:15" s="28" customFormat="1" ht="21" customHeight="1" x14ac:dyDescent="0.3">
      <c r="A18" s="10"/>
      <c r="B18" s="456" t="s">
        <v>15</v>
      </c>
      <c r="C18" s="456"/>
      <c r="D18" s="456"/>
      <c r="E18" s="299"/>
      <c r="F18" s="469">
        <f>IF(ISERROR(GETPIVOTDATA("Sum of DVOP PB (Previous)",Pivot_B!$A$1,"State",$D$4,"FY_Q",$D$5)),0,GETPIVOTDATA("Sum of DVOP PB (Previous)",Pivot_B!$A$1,"State",$D$4,"FY_Q",$D$5))</f>
        <v>0</v>
      </c>
      <c r="G18" s="67"/>
      <c r="H18" s="110">
        <f>IF(ISERROR(GETPIVOTDATA("Sum of DVOP PB (This Qtr)",Pivot_B!$A$1,"State",$D$4,"FY_Q",$D$5)),0,GETPIVOTDATA("Sum of DVOP PB (This Qtr)",Pivot_B!$A$1,"State",$D$4,"FY_Q",$D$5))</f>
        <v>0</v>
      </c>
      <c r="I18" s="26"/>
      <c r="J18" s="80">
        <f>IF(ISERROR(GETPIVOTDATA("Sum of DVOP PB (YTD)",Pivot_B!$A$1,"State",$D$4,"FY_Q",$D$5)),0,GETPIVOTDATA("Sum of DVOP PB (YTD)",Pivot_B!$A$1,"State",$D$4,"FY_Q",$D$5))</f>
        <v>0</v>
      </c>
      <c r="K18" s="27"/>
      <c r="L18" s="26"/>
      <c r="M18" s="26"/>
      <c r="N18" s="26"/>
    </row>
    <row r="19" spans="1:15" s="25" customFormat="1" ht="21" customHeight="1" x14ac:dyDescent="0.3">
      <c r="A19" s="10"/>
      <c r="B19" s="456" t="s">
        <v>16</v>
      </c>
      <c r="C19" s="456"/>
      <c r="D19" s="456"/>
      <c r="E19" s="298"/>
      <c r="F19" s="469">
        <f>IF(ISERROR(GETPIVOTDATA("Sum of Total DVOP Outlays (Previous)",Pivot_B!$A$1,"State",$D$4,"FY_Q",$D$5)),0,GETPIVOTDATA("Sum of Total DVOP Outlays (Previous)",Pivot_B!$A$1,"State",$D$4,"FY_Q",$D$5))</f>
        <v>0</v>
      </c>
      <c r="G19" s="71"/>
      <c r="H19" s="110">
        <f>IF(ISERROR(GETPIVOTDATA("Sum of Total DVOP Outlays (This Qtr)",Pivot_B!$A$1,"State",$D$4,"FY_Q",$D$5)),0,GETPIVOTDATA("Sum of Total DVOP Outlays (This Qtr)",Pivot_B!$A$1,"State",$D$4,"FY_Q",$D$5))</f>
        <v>0</v>
      </c>
      <c r="I19" s="26"/>
      <c r="J19" s="80">
        <f>IF(ISERROR(GETPIVOTDATA("Sum of Total DVOP Outlays (YTD)",Pivot_B!$A$1,"State",$D$4,"FY_Q",$D$5)),0,GETPIVOTDATA("Sum of Total DVOP Outlays (YTD)",Pivot_B!$A$1,"State",$D$4,"FY_Q",$D$5))</f>
        <v>0</v>
      </c>
      <c r="K19" s="14"/>
      <c r="L19" s="26"/>
      <c r="M19" s="26"/>
      <c r="N19" s="26"/>
    </row>
    <row r="20" spans="1:15" s="25" customFormat="1" ht="21" customHeight="1" x14ac:dyDescent="0.3">
      <c r="A20" s="10"/>
      <c r="B20" s="456" t="s">
        <v>17</v>
      </c>
      <c r="C20" s="456"/>
      <c r="D20" s="456"/>
      <c r="E20" s="299"/>
      <c r="F20" s="469">
        <f>IF(ISERROR(GETPIVOTDATA("Sum of DVOP Unliquidated Obs (Previous)",Pivot_B!$A$1,"State",$D$4,"FY_Q",$D$5)),0,GETPIVOTDATA("Sum of DVOP Unliquidated Obs (Previous)",Pivot_B!$A$1,"State",$D$4,"FY_Q",$D$5))</f>
        <v>0</v>
      </c>
      <c r="G20" s="67"/>
      <c r="H20" s="110">
        <f>IF(ISERROR(GETPIVOTDATA("Sum of DVOP Unliquidated Obs (This Qtr)",Pivot_B!$A$1,"State",$D$4,"FY_Q",$D$5)),0,GETPIVOTDATA("Sum of DVOP Unliquidated Obs (This Qtr)",Pivot_B!$A$1,"State",$D$4,"FY_Q",$D$5))</f>
        <v>0</v>
      </c>
      <c r="I20" s="26"/>
      <c r="J20" s="80">
        <f>IF(ISERROR(GETPIVOTDATA("Sum of DVOP Unliquidated Obs (YTD)",Pivot_B!$A$1,"State",$D$4,"FY_Q",$D$5)),0,GETPIVOTDATA("Sum of DVOP Unliquidated Obs (YTD)",Pivot_B!$A$1,"State",$D$4,"FY_Q",$D$5))</f>
        <v>0</v>
      </c>
      <c r="K20" s="14"/>
      <c r="L20" s="1"/>
      <c r="M20" s="1"/>
      <c r="N20" s="1"/>
    </row>
    <row r="21" spans="1:15" s="25" customFormat="1" ht="21" customHeight="1" x14ac:dyDescent="0.3">
      <c r="A21" s="10"/>
      <c r="B21" s="456" t="s">
        <v>18</v>
      </c>
      <c r="C21" s="459"/>
      <c r="D21" s="459"/>
      <c r="E21" s="298"/>
      <c r="F21" s="469">
        <f>IF(ISERROR(GETPIVOTDATA("Sum of Total DVOP Outlays &amp; Obs (Previous)",Pivot_B!$A$1,"State",$D$4,"FY_Q",$D$5)),0,GETPIVOTDATA("Sum of Total DVOP Outlays &amp; Obs (Previous)",Pivot_B!$A$1,"State",$D$4,"FY_Q",$D$5))</f>
        <v>0</v>
      </c>
      <c r="G21" s="67"/>
      <c r="H21" s="80">
        <f>IF(ISERROR(GETPIVOTDATA("Sum of Total DVOP Outlays &amp; Obs (This Qtr)",Pivot_B!$A$1,"State",$D$4,"FY_Q",$D$5)),0,GETPIVOTDATA("Sum of Total DVOP Outlays &amp; Obs (This Qtr)",Pivot_B!$A$1,"State",$D$4,"FY_Q",$D$5))</f>
        <v>0</v>
      </c>
      <c r="I21" s="26"/>
      <c r="J21" s="80">
        <f>IF(ISERROR(GETPIVOTDATA("Sum of Total DVOP Outlays &amp; Obs (YTD)",Pivot_B!$A$1,"State",$D$4,"FY_Q",$D$5)),0,GETPIVOTDATA("Sum of Total DVOP Outlays &amp; Obs (YTD)",Pivot_B!$A$1,"State",$D$4,"FY_Q",$D$5))</f>
        <v>0</v>
      </c>
      <c r="K21" s="14"/>
      <c r="L21" s="1"/>
      <c r="M21" s="1"/>
      <c r="N21" s="1"/>
    </row>
    <row r="22" spans="1:15" s="25" customFormat="1" ht="6" customHeight="1" thickBot="1" x14ac:dyDescent="0.35">
      <c r="A22" s="10"/>
      <c r="D22" s="30"/>
      <c r="E22" s="30"/>
      <c r="F22" s="31"/>
      <c r="G22" s="32"/>
      <c r="H22" s="33"/>
      <c r="I22" s="34"/>
      <c r="J22" s="34"/>
      <c r="K22" s="35"/>
      <c r="L22" s="1"/>
      <c r="M22" s="1"/>
      <c r="N22" s="1"/>
    </row>
    <row r="23" spans="1:15" s="25" customFormat="1" ht="21" customHeight="1" thickTop="1" thickBot="1" x14ac:dyDescent="0.35">
      <c r="A23" s="458" t="s">
        <v>19</v>
      </c>
      <c r="B23" s="460"/>
      <c r="C23" s="460"/>
      <c r="D23" s="460"/>
      <c r="E23" s="460"/>
      <c r="F23" s="460"/>
      <c r="G23" s="460"/>
      <c r="H23" s="460"/>
      <c r="I23" s="460"/>
      <c r="J23" s="460"/>
      <c r="K23" s="461"/>
      <c r="L23" s="3"/>
      <c r="M23" s="3"/>
      <c r="N23" s="3"/>
      <c r="O23" s="3"/>
    </row>
    <row r="24" spans="1:15" s="25" customFormat="1" ht="21" customHeight="1" thickTop="1" x14ac:dyDescent="0.3">
      <c r="A24" s="10"/>
      <c r="B24" s="457" t="s">
        <v>20</v>
      </c>
      <c r="C24" s="457"/>
      <c r="D24" s="457"/>
      <c r="E24" s="30"/>
      <c r="F24" s="106">
        <f>IF(ISERROR(GETPIVOTDATA("Sum of Cons BPP (Previous)",Pivot_B!$A$1,"State",$D$4,"FY_Q",$D$5)),0,GETPIVOTDATA("Sum of Cons BPP (Previous)",Pivot_B!$A$1,"State",$D$4,"FY_Q",$D$5))</f>
        <v>0</v>
      </c>
      <c r="G24" s="66"/>
      <c r="H24" s="109">
        <f>IF(ISERROR(GETPIVOTDATA("Sum of Cons BPP (This Qtr)",Pivot_B!$A$1,"State",$D$4,"FY_Q",$D$5)),0,GETPIVOTDATA("Sum of Cons BPP (This Qtr)",Pivot_B!$A$1,"State",$D$4,"FY_Q",$D$5))</f>
        <v>0</v>
      </c>
      <c r="I24" s="73"/>
      <c r="J24" s="72">
        <f>IF(ISERROR(GETPIVOTDATA("Sum of Cons BPP (YTD)",Pivot_B!$A$1,"State",$D$4,"FY_Q",$D$5)),0,GETPIVOTDATA("Sum of Cons BPP (YTD)",Pivot_B!$A$1,"State",$D$4,"FY_Q",$D$5))</f>
        <v>0</v>
      </c>
      <c r="K24" s="56"/>
      <c r="L24" s="1"/>
      <c r="M24" s="1"/>
      <c r="N24" s="1"/>
    </row>
    <row r="25" spans="1:15" s="25" customFormat="1" ht="21" customHeight="1" x14ac:dyDescent="0.3">
      <c r="A25" s="10"/>
      <c r="B25" s="456" t="s">
        <v>21</v>
      </c>
      <c r="C25" s="456"/>
      <c r="D25" s="456"/>
      <c r="E25" s="30"/>
      <c r="F25" s="470">
        <f>IF(ISERROR(GETPIVOTDATA("Sum of Cons PS (Previous)",Pivot_B!$A$1,"State",$D$4,"FY_Q",$D$5)),0,GETPIVOTDATA("Sum of Cons PS (Previous)",Pivot_B!$A$1,"State",$D$4,"FY_Q",$D$5))</f>
        <v>0</v>
      </c>
      <c r="G25" s="67"/>
      <c r="H25" s="110">
        <f>IF(ISERROR(GETPIVOTDATA("Sum of Cons PS (This Qtr)",Pivot_B!$A$1,"State",$D$4,"FY_Q",$D$5)),0,GETPIVOTDATA("Sum of Cons PS (This Qtr)",Pivot_B!$A$1,"State",$D$4,"FY_Q",$D$5))</f>
        <v>0</v>
      </c>
      <c r="I25" s="26"/>
      <c r="J25" s="80">
        <f>IF(ISERROR(GETPIVOTDATA("Sum of Cons PS (YTD)",Pivot_B!$A$1,"State",$D$4,"FY_Q",$D$5)),0,GETPIVOTDATA("Sum of Cons PS (YTD)",Pivot_B!$A$1,"State",$D$4,"FY_Q",$D$5))</f>
        <v>0</v>
      </c>
      <c r="K25" s="56"/>
      <c r="L25" s="1"/>
      <c r="M25" s="1"/>
      <c r="N25" s="1"/>
    </row>
    <row r="26" spans="1:15" s="25" customFormat="1" ht="21" customHeight="1" x14ac:dyDescent="0.3">
      <c r="A26" s="10"/>
      <c r="B26" s="456" t="s">
        <v>22</v>
      </c>
      <c r="C26" s="456"/>
      <c r="D26" s="456"/>
      <c r="E26" s="30"/>
      <c r="F26" s="469">
        <f>IF(ISERROR(GETPIVOTDATA("Sum of CONS PB (Previous)",Pivot_B!$A$1,"State",$D$4,"FY_Q",$D$5)),0,GETPIVOTDATA("Sum of CONS PB (Previous)",Pivot_B!$A$1,"State",$D$4,"FY_Q",$D$5))</f>
        <v>0</v>
      </c>
      <c r="G26" s="67"/>
      <c r="H26" s="110">
        <f>IF(ISERROR(GETPIVOTDATA("Sum of CONS PB (This Qtr)",Pivot_B!$A$1,"State",$D$4,"FY_Q",$D$5)),0,GETPIVOTDATA("Sum of CONS PB (This Qtr)",Pivot_B!$A$1,"State",$D$4,"FY_Q",$D$5))</f>
        <v>0</v>
      </c>
      <c r="I26" s="26"/>
      <c r="J26" s="80">
        <f>IF(ISERROR(GETPIVOTDATA("Sum of CONS PB (YTD)",Pivot_B!$A$1,"State",$D$4,"FY_Q",$D$5)),0,GETPIVOTDATA("Sum of CONS PB (YTD)",Pivot_B!$A$1,"State",$D$4,"FY_Q",$D$5))</f>
        <v>0</v>
      </c>
      <c r="K26" s="56"/>
      <c r="L26" s="1"/>
      <c r="M26" s="1"/>
      <c r="N26" s="1"/>
    </row>
    <row r="27" spans="1:15" s="25" customFormat="1" ht="21" customHeight="1" x14ac:dyDescent="0.3">
      <c r="A27" s="10"/>
      <c r="B27" s="456" t="s">
        <v>23</v>
      </c>
      <c r="C27" s="456"/>
      <c r="D27" s="456"/>
      <c r="E27" s="30"/>
      <c r="F27" s="469">
        <f>IF(ISERROR(GETPIVOTDATA("Sum of Total Cons Outlays (Previous)",Pivot_B!$A$1,"State",$D$4,"FY_Q",$D$5)),0,GETPIVOTDATA("Sum of Total Cons Outlays (Previous)",Pivot_B!$A$1,"State",$D$4,"FY_Q",$D$5))</f>
        <v>0</v>
      </c>
      <c r="G27" s="68"/>
      <c r="H27" s="110">
        <f>IF(ISERROR(GETPIVOTDATA("Sum of Total Cons Outlays (This Qtr)",Pivot_B!$A$1,"State",$D$4,"FY_Q",$D$5)),0,GETPIVOTDATA("Sum of Total Cons Outlays (This Qtr)",Pivot_B!$A$1,"State",$D$4,"FY_Q",$D$5))</f>
        <v>0</v>
      </c>
      <c r="I27" s="26"/>
      <c r="J27" s="80">
        <f>IF(ISERROR(GETPIVOTDATA("Sum of Total Cons Outlays (YTD)",Pivot_B!$A$1,"State",$D$4,"FY_Q",$D$5)),0,GETPIVOTDATA("Sum of Total Cons Outlays (YTD)",Pivot_B!$A$1,"State",$D$4,"FY_Q",$D$5))</f>
        <v>0</v>
      </c>
      <c r="K27" s="56"/>
      <c r="L27" s="1"/>
      <c r="M27" s="1"/>
      <c r="N27" s="1"/>
    </row>
    <row r="28" spans="1:15" s="25" customFormat="1" ht="21" customHeight="1" x14ac:dyDescent="0.3">
      <c r="A28" s="10"/>
      <c r="B28" s="456" t="s">
        <v>24</v>
      </c>
      <c r="C28" s="456"/>
      <c r="D28" s="456"/>
      <c r="E28" s="30"/>
      <c r="F28" s="469">
        <f>IF(ISERROR(GETPIVOTDATA("Sum of Cons Unliquidated Obs (Previous)",Pivot_B!$A$1,"State",$D$4,"FY_Q",$D$5)),0,GETPIVOTDATA("Sum of Cons Unliquidated Obs (Previous)",Pivot_B!$A$1,"State",$D$4,"FY_Q",$D$5))</f>
        <v>0</v>
      </c>
      <c r="G28" s="69"/>
      <c r="H28" s="110">
        <f>IF(ISERROR(GETPIVOTDATA("Sum of Cons Unliquidated Obs (This Qtr)",Pivot_B!$A$1,"State",$D$4,"FY_Q",$D$5)),0,GETPIVOTDATA("Sum of Cons Unliquidated Obs (This Qtr)",Pivot_B!$A$1,"State",$D$4,"FY_Q",$D$5))</f>
        <v>0</v>
      </c>
      <c r="I28" s="26"/>
      <c r="J28" s="80">
        <f>IF(ISERROR(GETPIVOTDATA("Sum of Cons Unliquidated Obs (YTD)",Pivot_B!$A$1,"State",$D$4,"FY_Q",$D$5)),0,GETPIVOTDATA("Sum of Cons Unliquidated Obs (YTD)",Pivot_B!$A$1,"State",$D$4,"FY_Q",$D$5))</f>
        <v>0</v>
      </c>
      <c r="K28" s="56"/>
      <c r="L28" s="1"/>
      <c r="M28" s="1"/>
      <c r="N28" s="1"/>
    </row>
    <row r="29" spans="1:15" s="25" customFormat="1" ht="21" customHeight="1" x14ac:dyDescent="0.3">
      <c r="A29" s="10"/>
      <c r="B29" s="462" t="s">
        <v>25</v>
      </c>
      <c r="C29" s="462"/>
      <c r="D29" s="462"/>
      <c r="E29" s="30"/>
      <c r="F29" s="469">
        <f>IF(ISERROR(GETPIVOTDATA("Sum of Total Cons Outlays &amp; Obs (Previous)",Pivot_B!$A$1,"State",$D$4,"FY_Q",$D$5)),0,GETPIVOTDATA("Sum of Total Cons Outlays &amp; Obs (Previous)",Pivot_B!$A$1,"State",$D$4,"FY_Q",$D$5))</f>
        <v>0</v>
      </c>
      <c r="G29" s="69"/>
      <c r="H29" s="80">
        <f>IF(ISERROR(GETPIVOTDATA("Sum of Total Cons Outlays &amp; Obs (This Qtr)",Pivot_B!$A$1,"State",$D$4,"FY_Q",$D$5)),0,GETPIVOTDATA("Sum of Total Cons Outlays &amp; Obs (This Qtr)",Pivot_B!$A$1,"State",$D$4,"FY_Q",$D$5))</f>
        <v>0</v>
      </c>
      <c r="I29" s="26"/>
      <c r="J29" s="80">
        <f>IF(ISERROR(GETPIVOTDATA("Sum of Total Cons Outlays &amp; Obs (YTD)",Pivot_B!$A$1,"State",$D$4,"FY_Q",$D$5)),0,GETPIVOTDATA("Sum of Total Cons Outlays &amp; Obs (YTD)",Pivot_B!$A$1,"State",$D$4,"FY_Q",$D$5))</f>
        <v>0</v>
      </c>
      <c r="K29" s="56"/>
      <c r="L29" s="1"/>
      <c r="M29" s="1"/>
      <c r="N29" s="1"/>
    </row>
    <row r="30" spans="1:15" s="25" customFormat="1" ht="6" customHeight="1" thickBot="1" x14ac:dyDescent="0.35">
      <c r="A30" s="10"/>
      <c r="B30" s="297"/>
      <c r="C30" s="297"/>
      <c r="D30" s="297"/>
      <c r="E30" s="30"/>
      <c r="F30" s="64"/>
      <c r="G30" s="31"/>
      <c r="H30" s="36"/>
      <c r="I30" s="36"/>
      <c r="J30" s="36"/>
      <c r="K30" s="35"/>
      <c r="L30" s="1"/>
      <c r="M30" s="1"/>
      <c r="N30" s="1"/>
    </row>
    <row r="31" spans="1:15" s="25" customFormat="1" ht="21" customHeight="1" thickTop="1" thickBot="1" x14ac:dyDescent="0.35">
      <c r="A31" s="458" t="s">
        <v>26</v>
      </c>
      <c r="B31" s="460"/>
      <c r="C31" s="460"/>
      <c r="D31" s="460"/>
      <c r="E31" s="460"/>
      <c r="F31" s="460"/>
      <c r="G31" s="460"/>
      <c r="H31" s="460"/>
      <c r="I31" s="460"/>
      <c r="J31" s="460"/>
      <c r="K31" s="461"/>
      <c r="L31" s="3"/>
      <c r="M31" s="3"/>
      <c r="N31" s="3"/>
      <c r="O31" s="3"/>
    </row>
    <row r="32" spans="1:15" s="25" customFormat="1" ht="21" customHeight="1" thickTop="1" x14ac:dyDescent="0.3">
      <c r="A32" s="10"/>
      <c r="B32" s="457" t="s">
        <v>27</v>
      </c>
      <c r="C32" s="457"/>
      <c r="D32" s="457"/>
      <c r="E32" s="299"/>
      <c r="F32" s="75">
        <f>IF(ISERROR(GETPIVOTDATA("Sum of LVER BPP (Previous)",Pivot_B!$A$1,"State",$D$4,"FY_Q",$D$5)),0,GETPIVOTDATA("Sum of LVER BPP (Previous)",Pivot_B!$A$1,"State",$D$4,"FY_Q",$D$5))</f>
        <v>0</v>
      </c>
      <c r="G32" s="66"/>
      <c r="H32" s="109">
        <f>IF(ISERROR(GETPIVOTDATA("Sum of LVER BPP (This Qtr)",Pivot_B!$A$1,"State",$D$4,"FY_Q",$D$5)),0,GETPIVOTDATA("Sum of LVER BPP (This Qtr)",Pivot_B!$A$1,"State",$D$4,"FY_Q",$D$5))</f>
        <v>0</v>
      </c>
      <c r="I32" s="73"/>
      <c r="J32" s="72">
        <f>IF(ISERROR(GETPIVOTDATA("Sum of LVER BPP (YTD)",Pivot_B!$A$1,"State",$D$4,"FY_Q",$D$5)),0,GETPIVOTDATA("Sum of LVER BPP (YTD)",Pivot_B!$A$1,"State",$D$4,"FY_Q",$D$5))</f>
        <v>0</v>
      </c>
      <c r="K32" s="27"/>
      <c r="L32" s="3"/>
      <c r="M32" s="3"/>
      <c r="N32" s="3"/>
      <c r="O32" s="3"/>
    </row>
    <row r="33" spans="1:26" s="25" customFormat="1" ht="21" customHeight="1" x14ac:dyDescent="0.3">
      <c r="A33" s="10"/>
      <c r="B33" s="456" t="s">
        <v>28</v>
      </c>
      <c r="C33" s="456"/>
      <c r="D33" s="456"/>
      <c r="E33" s="299"/>
      <c r="F33" s="471">
        <f>IF(ISERROR(GETPIVOTDATA("Sum of LVER PS (Previous)",Pivot_B!$A$1,"State",$D$4,"FY_Q",$D$5)),0,GETPIVOTDATA("Sum of LVER PS (Previous)",Pivot_B!$A$1,"State",$D$4,"FY_Q",$D$5))</f>
        <v>0</v>
      </c>
      <c r="G33" s="67"/>
      <c r="H33" s="110">
        <f>IF(ISERROR(GETPIVOTDATA("Sum of LVER PS (This Qtr)",Pivot_B!$A$1,"State",$D$4,"FY_Q",$D$5)),0,GETPIVOTDATA("Sum of LVER PS (This Qtr)",Pivot_B!$A$1,"State",$D$4,"FY_Q",$D$5))</f>
        <v>0</v>
      </c>
      <c r="I33" s="26"/>
      <c r="J33" s="80">
        <f>IF(ISERROR(GETPIVOTDATA("Sum of LVER PS (YTD)",Pivot_B!$A$1,"State",$D$4,"FY_Q",$D$5)),0,GETPIVOTDATA("Sum of LVER PS (YTD)",Pivot_B!$A$1,"State",$D$4,"FY_Q",$D$5))</f>
        <v>0</v>
      </c>
      <c r="K33" s="14"/>
      <c r="L33" s="26"/>
      <c r="M33" s="26"/>
      <c r="N33" s="26"/>
    </row>
    <row r="34" spans="1:26" s="25" customFormat="1" ht="21" customHeight="1" x14ac:dyDescent="0.3">
      <c r="A34" s="10"/>
      <c r="B34" s="456" t="s">
        <v>29</v>
      </c>
      <c r="C34" s="456"/>
      <c r="D34" s="456"/>
      <c r="E34" s="299"/>
      <c r="F34" s="472">
        <f>IF(ISERROR(GETPIVOTDATA("Sum of LVER PB (Previous)",Pivot_B!$A$1,"State",$D$4,"FY_Q",$D$5)),0,GETPIVOTDATA("Sum of LVER PB (Previous)",Pivot_B!$A$1,"State",$D$4,"FY_Q",$D$5))</f>
        <v>0</v>
      </c>
      <c r="G34" s="67"/>
      <c r="H34" s="110">
        <f>IF(ISERROR(GETPIVOTDATA("Sum of LVER PB (This Qtr)",Pivot_B!$A$1,"State",$D$4,"FY_Q",$D$5)),0,GETPIVOTDATA("Sum of LVER PB (This Qtr)",Pivot_B!$A$1,"State",$D$4,"FY_Q",$D$5))</f>
        <v>0</v>
      </c>
      <c r="I34" s="26"/>
      <c r="J34" s="80">
        <f>IF(ISERROR(GETPIVOTDATA("Sum of LVER PB (YTD)",Pivot_B!$A$1,"State",$D$4,"FY_Q",$D$5)),0,GETPIVOTDATA("Sum of LVER PB (YTD)",Pivot_B!$A$1,"State",$D$4,"FY_Q",$D$5))</f>
        <v>0</v>
      </c>
      <c r="K34" s="14"/>
      <c r="L34" s="26"/>
      <c r="M34" s="26"/>
      <c r="N34" s="26"/>
    </row>
    <row r="35" spans="1:26" s="38" customFormat="1" ht="21" customHeight="1" x14ac:dyDescent="0.3">
      <c r="A35" s="10"/>
      <c r="B35" s="456" t="s">
        <v>30</v>
      </c>
      <c r="C35" s="456"/>
      <c r="D35" s="456"/>
      <c r="E35" s="37"/>
      <c r="F35" s="472">
        <f>IF(ISERROR(GETPIVOTDATA("Sum of Total LVER Outlays (Previous)",Pivot_B!$A$1,"State",$D$4,"FY_Q",$D$5)),0,GETPIVOTDATA("Sum of Total LVER Outlays (Previous)",Pivot_B!$A$1,"State",$D$4,"FY_Q",$D$5))</f>
        <v>0</v>
      </c>
      <c r="G35" s="68"/>
      <c r="H35" s="110">
        <f>IF(ISERROR(GETPIVOTDATA("Sum of Total LVER Outlays (This Qtr)",Pivot_B!$A$1,"State",$D$4,"FY_Q",$D$5)),0,GETPIVOTDATA("Sum of Total LVER Outlays (This Qtr)",Pivot_B!$A$1,"State",$D$4,"FY_Q",$D$5))</f>
        <v>0</v>
      </c>
      <c r="I35" s="26"/>
      <c r="J35" s="80">
        <f>IF(ISERROR(GETPIVOTDATA("Sum of Total LVER Outlays (YTD)",Pivot_B!$A$1,"State",$D$4,"FY_Q",$D$5)),0,GETPIVOTDATA("Sum of Total LVER Outlays (YTD)",Pivot_B!$A$1,"State",$D$4,"FY_Q",$D$5))</f>
        <v>0</v>
      </c>
      <c r="K35" s="27"/>
      <c r="L35" s="26"/>
      <c r="M35" s="26"/>
      <c r="N35" s="26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s="25" customFormat="1" ht="21" customHeight="1" x14ac:dyDescent="0.3">
      <c r="A36" s="10"/>
      <c r="B36" s="456" t="s">
        <v>31</v>
      </c>
      <c r="C36" s="456"/>
      <c r="D36" s="456"/>
      <c r="E36" s="30"/>
      <c r="F36" s="473">
        <f>IF(ISERROR(GETPIVOTDATA("Sum of LVER Unliquidated Obs (Previous)",Pivot_B!$A$1,"State",$D$4,"FY_Q",$D$5)),0,GETPIVOTDATA("Sum of LVER Unliquidated Obs (Previous)",Pivot_B!$A$1,"State",$D$4,"FY_Q",$D$5))</f>
        <v>0</v>
      </c>
      <c r="G36" s="69"/>
      <c r="H36" s="110">
        <f>IF(ISERROR(GETPIVOTDATA("Sum of LVER Unliquidated Obs (This Qtr)",Pivot_B!$A$1,"State",$D$4,"FY_Q",$D$5)),0,GETPIVOTDATA("Sum of LVER Unliquidated Obs (This Qtr)",Pivot_B!$A$1,"State",$D$4,"FY_Q",$D$5))</f>
        <v>0</v>
      </c>
      <c r="I36" s="26"/>
      <c r="J36" s="80">
        <f>IF(ISERROR(GETPIVOTDATA("Sum of LVER Unliquidated Obs (YTD)",Pivot_B!$A$1,"State",$D$4,"FY_Q",$D$5)),0,GETPIVOTDATA("Sum of LVER Unliquidated Obs (YTD)",Pivot_B!$A$1,"State",$D$4,"FY_Q",$D$5))</f>
        <v>0</v>
      </c>
      <c r="K36" s="14"/>
    </row>
    <row r="37" spans="1:26" s="25" customFormat="1" ht="21" customHeight="1" x14ac:dyDescent="0.3">
      <c r="A37" s="10"/>
      <c r="B37" s="462" t="s">
        <v>32</v>
      </c>
      <c r="C37" s="462"/>
      <c r="D37" s="462"/>
      <c r="E37" s="30"/>
      <c r="F37" s="469">
        <f>IF(ISERROR(GETPIVOTDATA("Sum of Total LVER Outlays &amp; Obs (Previous)",Pivot_B!$A$1,"State",$D$4,"FY_Q",$D$5)),0,GETPIVOTDATA("Sum of Total LVER Outlays &amp; Obs (Previous)",Pivot_B!$A$1,"State",$D$4,"FY_Q",$D$5))</f>
        <v>0</v>
      </c>
      <c r="G37" s="69"/>
      <c r="H37" s="80">
        <f>IF(ISERROR(GETPIVOTDATA("Sum of Total LVER Outlays &amp; Obs (This Qtr)",Pivot_B!$A$1,"State",$D$4,"FY_Q",$D$5)),0,GETPIVOTDATA("Sum of Total LVER Outlays &amp; Obs (This Qtr)",Pivot_B!$A$1,"State",$D$4,"FY_Q",$D$5))</f>
        <v>0</v>
      </c>
      <c r="I37" s="26"/>
      <c r="J37" s="80">
        <f>IF(ISERROR(GETPIVOTDATA("Sum of Total LVER Outlays &amp; Obs (YTD)",Pivot_B!$A$1,"State",$D$4,"FY_Q",$D$5)),0,GETPIVOTDATA("Sum of Total LVER Outlays &amp; Obs (YTD)",Pivot_B!$A$1,"State",$D$4,"FY_Q",$D$5))</f>
        <v>0</v>
      </c>
      <c r="K37" s="14"/>
    </row>
    <row r="38" spans="1:26" s="25" customFormat="1" ht="6.75" customHeight="1" thickBot="1" x14ac:dyDescent="0.35">
      <c r="A38" s="47"/>
      <c r="B38" s="58"/>
      <c r="C38" s="58"/>
      <c r="D38" s="58"/>
      <c r="E38" s="59"/>
      <c r="F38" s="60"/>
      <c r="G38" s="32"/>
      <c r="H38" s="61"/>
      <c r="I38" s="62"/>
      <c r="J38" s="63"/>
      <c r="K38" s="14"/>
    </row>
    <row r="39" spans="1:26" s="25" customFormat="1" ht="21" customHeight="1" thickTop="1" thickBot="1" x14ac:dyDescent="0.35">
      <c r="A39" s="458" t="s">
        <v>33</v>
      </c>
      <c r="B39" s="460"/>
      <c r="C39" s="460"/>
      <c r="D39" s="460"/>
      <c r="E39" s="460"/>
      <c r="F39" s="460"/>
      <c r="G39" s="460"/>
      <c r="H39" s="460"/>
      <c r="I39" s="460"/>
      <c r="J39" s="460"/>
      <c r="K39" s="461"/>
    </row>
    <row r="40" spans="1:26" s="25" customFormat="1" ht="21" customHeight="1" thickTop="1" x14ac:dyDescent="0.3">
      <c r="A40" s="76"/>
      <c r="B40" s="79" t="s">
        <v>34</v>
      </c>
      <c r="C40" s="77"/>
      <c r="D40" s="77"/>
      <c r="E40" s="77"/>
      <c r="F40" s="39">
        <f>IF(ISERROR(GETPIVOTDATA("Sum of Total Incentive Outlays (Previous)",Pivot_B!$A$1,"State",$D$4,"FY_Q",$D$5)),0,GETPIVOTDATA("Sum of Total Incentive Outlays (Previous)",Pivot_B!$A$1,"State",$D$4,"FY_Q",$D$5))</f>
        <v>0</v>
      </c>
      <c r="G40" s="77"/>
      <c r="H40" s="110">
        <f>IF(ISERROR(GETPIVOTDATA("Sum of Total Incentive Outlays (This Qtr)",Pivot_B!$A$1,"State",$D$4,"FY_Q",$D$5)),0,GETPIVOTDATA("Sum of Total Incentive Outlays (This Qtr)",Pivot_B!$A$1,"State",$D$4,"FY_Q",$D$5))</f>
        <v>0</v>
      </c>
      <c r="I40" s="26"/>
      <c r="J40" s="80">
        <f>IF(ISERROR(GETPIVOTDATA("Sum of Total Incentive Outlays (YTD)",Pivot_B!$A$1,"State",$D$4,"FY_Q",$D$5)),0,GETPIVOTDATA("Sum of Total Incentive Outlays (YTD)",Pivot_B!$A$1,"State",$D$4,"FY_Q",$D$5))</f>
        <v>0</v>
      </c>
      <c r="K40" s="78"/>
    </row>
    <row r="41" spans="1:26" s="25" customFormat="1" ht="21" customHeight="1" x14ac:dyDescent="0.3">
      <c r="A41" s="76"/>
      <c r="B41" s="79" t="s">
        <v>35</v>
      </c>
      <c r="C41" s="77"/>
      <c r="D41" s="77"/>
      <c r="E41" s="77"/>
      <c r="F41" s="474">
        <f>IF(ISERROR(GETPIVOTDATA("Sum of Incentive Unliquidated Obs (Previous)",Pivot_B!$A$1,"State",$D$4,"FY_Q",$D$5)),0,GETPIVOTDATA("Sum of Incentive Unliquidated Obs (Previous)",Pivot_B!$A$1,"State",$D$4,"FY_Q",$D$5))</f>
        <v>0</v>
      </c>
      <c r="G41" s="77"/>
      <c r="H41" s="110">
        <f>IF(ISERROR(GETPIVOTDATA("Sum of Incentive Unliquidated Obs (This Qtr)",Pivot_B!$A$1,"State",$D$4,"FY_Q",$D$5)),0,GETPIVOTDATA("Sum of Incentive Unliquidated Obs (This Qtr)",Pivot_B!$A$1,"State",$D$4,"FY_Q",$D$5))</f>
        <v>0</v>
      </c>
      <c r="I41" s="26"/>
      <c r="J41" s="80">
        <f>IF(ISERROR(GETPIVOTDATA("Sum of Incentive Unliquidated Obs (YTD)",Pivot_B!$A$1,"State",$D$4,"FY_Q",$D$5)),0,(GETPIVOTDATA("Sum of Incentive Unliquidated Obs (YTD)",Pivot_B!$A$1,"State",$D$4,"FY_Q",$D$5)))</f>
        <v>0</v>
      </c>
      <c r="K41" s="78"/>
    </row>
    <row r="42" spans="1:26" s="25" customFormat="1" ht="18" customHeight="1" x14ac:dyDescent="0.3">
      <c r="A42" s="10"/>
      <c r="B42" s="462" t="s">
        <v>36</v>
      </c>
      <c r="C42" s="462"/>
      <c r="D42" s="462"/>
      <c r="E42" s="29"/>
      <c r="F42" s="474">
        <f>IF(ISERROR(GETPIVOTDATA("Sum of Total Incentive Outlays &amp; Obs (Previous)",Pivot_B!$A$1,"State",$D$4,"FY_Q",$D$5)),0,GETPIVOTDATA("Sum of Total Incentive Outlays &amp; Obs (Previous)",Pivot_B!$A$1,"State",$D$4,"FY_Q",$D$5))</f>
        <v>0</v>
      </c>
      <c r="G42" s="69"/>
      <c r="H42" s="80">
        <f>IF(ISERROR(GETPIVOTDATA("Sum of Total Incentive Outlays &amp; Obs (This Qtr)",Pivot_B!$A$1,"State",$D$4,"FY_Q",$D$5)),0,GETPIVOTDATA("Sum of Total Incentive Outlays &amp; Obs (This Qtr)",Pivot_B!$A$1,"State",$D$4,"FY_Q",$D$5))</f>
        <v>0</v>
      </c>
      <c r="I42" s="26"/>
      <c r="J42" s="80">
        <f>IF(ISERROR(GETPIVOTDATA("Sum of Total Incentive Outlays &amp; Obs (YTD)",Pivot_B!$A$1,"State",$D$4,"FY_Q",$D$5)),0,GETPIVOTDATA("Sum of Total Incentive Outlays &amp; Obs (YTD)",Pivot_B!$A$1,"State",$D$4,"FY_Q",$D$5))</f>
        <v>0</v>
      </c>
      <c r="K42" s="14"/>
    </row>
    <row r="43" spans="1:26" s="25" customFormat="1" ht="6" customHeight="1" thickBot="1" x14ac:dyDescent="0.35">
      <c r="A43" s="10"/>
      <c r="D43" s="30"/>
      <c r="E43" s="30"/>
      <c r="F43" s="31"/>
      <c r="G43" s="31"/>
      <c r="H43" s="40"/>
      <c r="I43" s="40"/>
      <c r="J43" s="40"/>
      <c r="K43" s="41"/>
    </row>
    <row r="44" spans="1:26" s="25" customFormat="1" ht="15" customHeight="1" thickTop="1" thickBot="1" x14ac:dyDescent="0.35">
      <c r="A44" s="446"/>
      <c r="B44" s="447"/>
      <c r="C44" s="447"/>
      <c r="D44" s="466" t="s">
        <v>496</v>
      </c>
      <c r="E44" s="447"/>
      <c r="F44" s="447"/>
      <c r="G44" s="447"/>
      <c r="H44" s="447"/>
      <c r="I44" s="447"/>
      <c r="J44" s="447"/>
      <c r="K44" s="448"/>
    </row>
    <row r="45" spans="1:26" s="25" customFormat="1" ht="21" customHeight="1" thickTop="1" x14ac:dyDescent="0.3">
      <c r="A45" s="10"/>
      <c r="B45" s="88"/>
      <c r="C45" s="88"/>
      <c r="D45" s="459"/>
      <c r="E45" s="459"/>
      <c r="F45" s="459"/>
      <c r="G45" s="459"/>
      <c r="H45" s="440" t="s">
        <v>37</v>
      </c>
      <c r="I45" s="42"/>
      <c r="J45" s="81">
        <f>IF(ISERROR(ROUND(D9-J21,0)),0,ROUND(D9-J21,0))</f>
        <v>0</v>
      </c>
      <c r="K45" s="14"/>
      <c r="L45" s="43"/>
      <c r="M45" s="44"/>
      <c r="N45" s="45"/>
    </row>
    <row r="46" spans="1:26" s="25" customFormat="1" ht="21" customHeight="1" x14ac:dyDescent="0.3">
      <c r="A46" s="10"/>
      <c r="B46" s="459"/>
      <c r="C46" s="459"/>
      <c r="D46" s="459"/>
      <c r="E46" s="459"/>
      <c r="F46" s="459"/>
      <c r="G46" s="459"/>
      <c r="H46" s="440" t="s">
        <v>38</v>
      </c>
      <c r="I46" s="42"/>
      <c r="J46" s="81">
        <f>IF(ISERROR(ROUND(D10-J29,0)),0,ROUND(D10-J29,0))</f>
        <v>0</v>
      </c>
      <c r="K46" s="14"/>
      <c r="L46" s="43"/>
      <c r="M46" s="44"/>
      <c r="N46" s="45"/>
    </row>
    <row r="47" spans="1:26" s="25" customFormat="1" ht="21" customHeight="1" x14ac:dyDescent="0.3">
      <c r="A47" s="10"/>
      <c r="B47" s="459"/>
      <c r="C47" s="459"/>
      <c r="D47" s="459"/>
      <c r="E47" s="459"/>
      <c r="F47" s="459"/>
      <c r="G47" s="459"/>
      <c r="H47" s="440" t="s">
        <v>39</v>
      </c>
      <c r="I47" s="42"/>
      <c r="J47" s="81">
        <f>IF(ISERROR(ROUND(J9-J37,0)),0,ROUND(J9-J37,0))</f>
        <v>0</v>
      </c>
      <c r="K47" s="14"/>
      <c r="L47" s="43"/>
      <c r="M47" s="44"/>
      <c r="N47" s="45"/>
    </row>
    <row r="48" spans="1:26" s="25" customFormat="1" ht="21" customHeight="1" x14ac:dyDescent="0.3">
      <c r="A48" s="10"/>
      <c r="B48" s="88"/>
      <c r="C48" s="459"/>
      <c r="D48" s="459"/>
      <c r="E48" s="459"/>
      <c r="F48" s="459"/>
      <c r="G48" s="459"/>
      <c r="H48" s="440" t="s">
        <v>40</v>
      </c>
      <c r="I48" s="46"/>
      <c r="J48" s="81">
        <f>IF(ISERROR(ROUND(J10-J42,0)),0,ROUND(J10-J42,0))</f>
        <v>0</v>
      </c>
      <c r="K48" s="14"/>
      <c r="L48" s="44"/>
      <c r="M48" s="44"/>
      <c r="N48" s="45"/>
    </row>
    <row r="49" spans="1:14" s="25" customFormat="1" ht="21" customHeight="1" x14ac:dyDescent="0.3">
      <c r="A49" s="10"/>
      <c r="B49" s="88"/>
      <c r="C49" s="298"/>
      <c r="D49" s="298"/>
      <c r="E49" s="298"/>
      <c r="F49" s="298"/>
      <c r="G49" s="298"/>
      <c r="H49" s="298" t="s">
        <v>41</v>
      </c>
      <c r="I49" s="46"/>
      <c r="J49" s="82">
        <f>ROUND((SUM(J45:J48)),0)</f>
        <v>0</v>
      </c>
      <c r="K49" s="14"/>
      <c r="L49" s="44"/>
      <c r="M49" s="44"/>
      <c r="N49" s="45"/>
    </row>
    <row r="50" spans="1:14" s="25" customFormat="1" ht="9" customHeight="1" thickBot="1" x14ac:dyDescent="0.35">
      <c r="A50" s="47"/>
      <c r="B50" s="48"/>
      <c r="C50" s="48"/>
      <c r="D50" s="49"/>
      <c r="E50" s="49"/>
      <c r="F50" s="49"/>
      <c r="G50" s="49"/>
      <c r="H50" s="49"/>
      <c r="I50" s="50"/>
      <c r="J50" s="51"/>
      <c r="K50" s="52"/>
      <c r="L50" s="44"/>
      <c r="M50" s="44"/>
      <c r="N50" s="45"/>
    </row>
    <row r="51" spans="1:14" s="25" customFormat="1" ht="6" customHeight="1" thickTop="1" x14ac:dyDescent="0.3">
      <c r="A51" s="53"/>
      <c r="B51" s="53"/>
      <c r="C51" s="53"/>
      <c r="D51" s="53"/>
      <c r="E51" s="53"/>
      <c r="F51" s="53"/>
      <c r="G51" s="53"/>
      <c r="H51" s="53"/>
      <c r="I51" s="54"/>
      <c r="J51" s="463"/>
      <c r="K51" s="463"/>
      <c r="M51" s="1"/>
      <c r="N51" s="1"/>
    </row>
    <row r="52" spans="1:14" ht="11.25" customHeight="1" x14ac:dyDescent="0.3">
      <c r="J52" s="464"/>
      <c r="K52" s="464"/>
    </row>
    <row r="53" spans="1:14" ht="18.75" customHeight="1" x14ac:dyDescent="0.3">
      <c r="I53" s="55"/>
      <c r="J53" s="55"/>
    </row>
  </sheetData>
  <sheetProtection algorithmName="SHA-512" hashValue="iFOOJSd8Ocjrl2EyudgJ5EW6h01nSbOBROTBMx+mef+r6o1dR9f5YkYjk8FtpHlLi73wrWBKQ5P0bFgn6gMd4A==" saltValue="PNEb54BNp+bXxMS+rIPXMg==" spinCount="100000" sheet="1" selectLockedCells="1"/>
  <dataValidations count="1">
    <dataValidation showErrorMessage="1" sqref="D4"/>
  </dataValidations>
  <printOptions horizontalCentered="1" verticalCentered="1"/>
  <pageMargins left="0.25" right="0.25" top="0.75" bottom="0.75" header="0.3" footer="0.3"/>
  <pageSetup scale="71" orientation="portrait" r:id="rId1"/>
  <headerFooter>
    <oddFooter>&amp;L&amp;A&amp;C&amp;F&amp;R&amp;D</oddFooter>
  </headerFooter>
  <ignoredErrors>
    <ignoredError sqref="M6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ErrorMessage="1">
          <x14:formula1>
            <xm:f>Lists!$L$2:$L$13</xm:f>
          </x14:formula1>
          <xm:sqref>D5</xm:sqref>
        </x14:dataValidation>
        <x14:dataValidation type="list" showInputMessage="1" showErrorMessage="1">
          <x14:formula1>
            <xm:f>Lists!$M$2:$M$5</xm:f>
          </x14:formula1>
          <xm:sqref>J5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X6"/>
  <sheetViews>
    <sheetView workbookViewId="0">
      <selection activeCell="C10" sqref="C10"/>
    </sheetView>
  </sheetViews>
  <sheetFormatPr defaultRowHeight="14.4" x14ac:dyDescent="0.3"/>
  <cols>
    <col min="1" max="1" width="12.5546875" bestFit="1" customWidth="1"/>
    <col min="2" max="3" width="19.5546875" bestFit="1" customWidth="1"/>
    <col min="4" max="4" width="22.77734375" bestFit="1" customWidth="1"/>
    <col min="5" max="5" width="29" bestFit="1" customWidth="1"/>
    <col min="6" max="6" width="22.109375" bestFit="1" customWidth="1"/>
    <col min="7" max="7" width="31.77734375" bestFit="1" customWidth="1"/>
    <col min="8" max="8" width="26.33203125" bestFit="1" customWidth="1"/>
    <col min="9" max="9" width="25.5546875" bestFit="1" customWidth="1"/>
    <col min="10" max="10" width="24.6640625" bestFit="1" customWidth="1"/>
    <col min="11" max="11" width="21.44140625" bestFit="1" customWidth="1"/>
    <col min="12" max="12" width="24.21875" bestFit="1" customWidth="1"/>
    <col min="13" max="13" width="23.44140625" bestFit="1" customWidth="1"/>
    <col min="14" max="14" width="20.109375" bestFit="1" customWidth="1"/>
    <col min="15" max="15" width="24.33203125" bestFit="1" customWidth="1"/>
    <col min="16" max="16" width="23.5546875" bestFit="1" customWidth="1"/>
    <col min="17" max="17" width="20.21875" bestFit="1" customWidth="1"/>
    <col min="18" max="18" width="33.33203125" bestFit="1" customWidth="1"/>
    <col min="19" max="19" width="32.5546875" bestFit="1" customWidth="1"/>
    <col min="20" max="20" width="29.21875" bestFit="1" customWidth="1"/>
    <col min="21" max="21" width="37" bestFit="1" customWidth="1"/>
    <col min="22" max="22" width="36.21875" bestFit="1" customWidth="1"/>
    <col min="23" max="23" width="32.88671875" bestFit="1" customWidth="1"/>
    <col min="24" max="24" width="39.109375" bestFit="1" customWidth="1"/>
    <col min="25" max="25" width="38.33203125" bestFit="1" customWidth="1"/>
    <col min="26" max="26" width="35" bestFit="1" customWidth="1"/>
    <col min="27" max="27" width="35.44140625" bestFit="1" customWidth="1"/>
    <col min="28" max="28" width="23.88671875" bestFit="1" customWidth="1"/>
    <col min="29" max="29" width="39.21875" bestFit="1" customWidth="1"/>
    <col min="30" max="30" width="35.5546875" bestFit="1" customWidth="1"/>
    <col min="31" max="31" width="24.6640625" bestFit="1" customWidth="1"/>
    <col min="32" max="32" width="20.5546875" bestFit="1" customWidth="1"/>
    <col min="33" max="33" width="23.44140625" bestFit="1" customWidth="1"/>
    <col min="34" max="34" width="22.6640625" bestFit="1" customWidth="1"/>
    <col min="35" max="35" width="19.33203125" bestFit="1" customWidth="1"/>
    <col min="36" max="36" width="24" bestFit="1" customWidth="1"/>
    <col min="37" max="37" width="31.88671875" bestFit="1" customWidth="1"/>
    <col min="38" max="38" width="23.5546875" bestFit="1" customWidth="1"/>
    <col min="39" max="39" width="22.77734375" bestFit="1" customWidth="1"/>
    <col min="40" max="40" width="42.109375" bestFit="1" customWidth="1"/>
    <col min="41" max="41" width="19.44140625" bestFit="1" customWidth="1"/>
    <col min="42" max="42" width="32.5546875" bestFit="1" customWidth="1"/>
    <col min="43" max="43" width="31.77734375" bestFit="1" customWidth="1"/>
    <col min="44" max="44" width="28.44140625" bestFit="1" customWidth="1"/>
    <col min="45" max="45" width="36.21875" bestFit="1" customWidth="1"/>
    <col min="46" max="46" width="38.33203125" bestFit="1" customWidth="1"/>
    <col min="47" max="47" width="32.109375" bestFit="1" customWidth="1"/>
    <col min="48" max="48" width="41.21875" bestFit="1" customWidth="1"/>
    <col min="49" max="49" width="37.44140625" bestFit="1" customWidth="1"/>
    <col min="50" max="50" width="34.21875" bestFit="1" customWidth="1"/>
    <col min="51" max="51" width="24.77734375" bestFit="1" customWidth="1"/>
    <col min="52" max="52" width="20.6640625" bestFit="1" customWidth="1"/>
    <col min="53" max="53" width="23.5546875" bestFit="1" customWidth="1"/>
    <col min="54" max="54" width="22.77734375" bestFit="1" customWidth="1"/>
    <col min="55" max="55" width="19.44140625" bestFit="1" customWidth="1"/>
    <col min="56" max="56" width="23.6640625" bestFit="1" customWidth="1"/>
    <col min="57" max="57" width="22.88671875" bestFit="1" customWidth="1"/>
    <col min="58" max="58" width="19.5546875" bestFit="1" customWidth="1"/>
    <col min="59" max="59" width="32.6640625" bestFit="1" customWidth="1"/>
    <col min="60" max="60" width="28.5546875" bestFit="1" customWidth="1"/>
    <col min="61" max="61" width="36.33203125" bestFit="1" customWidth="1"/>
    <col min="62" max="62" width="35.5546875" bestFit="1" customWidth="1"/>
    <col min="63" max="63" width="32.21875" bestFit="1" customWidth="1"/>
    <col min="64" max="64" width="38.44140625" bestFit="1" customWidth="1"/>
    <col min="65" max="65" width="37.5546875" bestFit="1" customWidth="1"/>
    <col min="66" max="66" width="34.33203125" bestFit="1" customWidth="1"/>
    <col min="67" max="67" width="36.33203125" bestFit="1" customWidth="1"/>
    <col min="68" max="68" width="32.21875" bestFit="1" customWidth="1"/>
    <col min="69" max="69" width="40" bestFit="1" customWidth="1"/>
    <col min="70" max="70" width="35.88671875" bestFit="1" customWidth="1"/>
    <col min="71" max="71" width="38" bestFit="1" customWidth="1"/>
    <col min="72" max="72" width="34" bestFit="1" customWidth="1"/>
    <col min="73" max="73" width="33.109375" bestFit="1" customWidth="1"/>
    <col min="74" max="74" width="33.21875" bestFit="1" customWidth="1"/>
    <col min="75" max="75" width="36.88671875" bestFit="1" customWidth="1"/>
    <col min="76" max="76" width="28.44140625" bestFit="1" customWidth="1"/>
    <col min="77" max="77" width="29.77734375" bestFit="1" customWidth="1"/>
  </cols>
  <sheetData>
    <row r="1" spans="1:76" x14ac:dyDescent="0.3">
      <c r="A1" s="90" t="s">
        <v>320</v>
      </c>
      <c r="B1" t="s">
        <v>413</v>
      </c>
      <c r="C1" t="s">
        <v>412</v>
      </c>
      <c r="D1" t="s">
        <v>322</v>
      </c>
      <c r="E1" t="s">
        <v>323</v>
      </c>
      <c r="F1" t="s">
        <v>324</v>
      </c>
      <c r="G1" t="s">
        <v>325</v>
      </c>
      <c r="H1" t="s">
        <v>326</v>
      </c>
      <c r="I1" t="s">
        <v>327</v>
      </c>
      <c r="J1" t="s">
        <v>389</v>
      </c>
      <c r="K1" t="s">
        <v>329</v>
      </c>
      <c r="L1" t="s">
        <v>330</v>
      </c>
      <c r="M1" t="s">
        <v>331</v>
      </c>
      <c r="N1" t="s">
        <v>332</v>
      </c>
      <c r="O1" t="s">
        <v>333</v>
      </c>
      <c r="P1" t="s">
        <v>334</v>
      </c>
      <c r="Q1" t="s">
        <v>335</v>
      </c>
      <c r="R1" t="s">
        <v>338</v>
      </c>
      <c r="S1" t="s">
        <v>337</v>
      </c>
      <c r="T1" t="s">
        <v>336</v>
      </c>
      <c r="U1" t="s">
        <v>339</v>
      </c>
      <c r="V1" t="s">
        <v>390</v>
      </c>
      <c r="W1" t="s">
        <v>340</v>
      </c>
      <c r="X1" t="s">
        <v>341</v>
      </c>
      <c r="Y1" t="s">
        <v>342</v>
      </c>
      <c r="Z1" t="s">
        <v>343</v>
      </c>
      <c r="AA1" t="s">
        <v>387</v>
      </c>
      <c r="AB1" t="s">
        <v>391</v>
      </c>
      <c r="AC1" t="s">
        <v>395</v>
      </c>
      <c r="AD1" t="s">
        <v>392</v>
      </c>
      <c r="AE1" t="s">
        <v>344</v>
      </c>
      <c r="AF1" t="s">
        <v>345</v>
      </c>
      <c r="AG1" t="s">
        <v>346</v>
      </c>
      <c r="AH1" t="s">
        <v>347</v>
      </c>
      <c r="AI1" t="s">
        <v>348</v>
      </c>
      <c r="AJ1" t="s">
        <v>388</v>
      </c>
      <c r="AK1" t="s">
        <v>394</v>
      </c>
      <c r="AL1" t="s">
        <v>349</v>
      </c>
      <c r="AM1" t="s">
        <v>350</v>
      </c>
      <c r="AN1" t="s">
        <v>380</v>
      </c>
      <c r="AO1" t="s">
        <v>351</v>
      </c>
      <c r="AP1" t="s">
        <v>352</v>
      </c>
      <c r="AQ1" t="s">
        <v>353</v>
      </c>
      <c r="AR1" t="s">
        <v>354</v>
      </c>
      <c r="AS1" t="s">
        <v>355</v>
      </c>
      <c r="AT1" t="s">
        <v>357</v>
      </c>
      <c r="AU1" t="s">
        <v>356</v>
      </c>
      <c r="AV1" t="s">
        <v>393</v>
      </c>
      <c r="AW1" t="s">
        <v>358</v>
      </c>
      <c r="AX1" t="s">
        <v>359</v>
      </c>
      <c r="AY1" t="s">
        <v>360</v>
      </c>
      <c r="AZ1" t="s">
        <v>361</v>
      </c>
      <c r="BA1" t="s">
        <v>362</v>
      </c>
      <c r="BB1" t="s">
        <v>363</v>
      </c>
      <c r="BC1" t="s">
        <v>364</v>
      </c>
      <c r="BD1" t="s">
        <v>365</v>
      </c>
      <c r="BE1" t="s">
        <v>366</v>
      </c>
      <c r="BF1" t="s">
        <v>367</v>
      </c>
      <c r="BG1" t="s">
        <v>368</v>
      </c>
      <c r="BH1" t="s">
        <v>369</v>
      </c>
      <c r="BI1" t="s">
        <v>370</v>
      </c>
      <c r="BJ1" t="s">
        <v>371</v>
      </c>
      <c r="BK1" t="s">
        <v>372</v>
      </c>
      <c r="BL1" t="s">
        <v>373</v>
      </c>
      <c r="BM1" t="s">
        <v>374</v>
      </c>
      <c r="BN1" t="s">
        <v>375</v>
      </c>
      <c r="BO1" t="s">
        <v>376</v>
      </c>
      <c r="BP1" t="s">
        <v>377</v>
      </c>
      <c r="BQ1" t="s">
        <v>378</v>
      </c>
      <c r="BR1" t="s">
        <v>379</v>
      </c>
      <c r="BS1" t="s">
        <v>381</v>
      </c>
      <c r="BT1" t="s">
        <v>382</v>
      </c>
      <c r="BU1" t="s">
        <v>383</v>
      </c>
      <c r="BV1" t="s">
        <v>384</v>
      </c>
      <c r="BW1" t="s">
        <v>385</v>
      </c>
      <c r="BX1" t="s">
        <v>386</v>
      </c>
    </row>
    <row r="2" spans="1:76" x14ac:dyDescent="0.3">
      <c r="A2" s="91" t="s">
        <v>328</v>
      </c>
      <c r="B2" s="93"/>
      <c r="C2" s="94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  <c r="AO2" s="93"/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</row>
    <row r="3" spans="1:76" x14ac:dyDescent="0.3">
      <c r="A3" s="92" t="s">
        <v>328</v>
      </c>
      <c r="B3" s="93"/>
      <c r="C3" s="94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</row>
    <row r="4" spans="1:76" x14ac:dyDescent="0.3">
      <c r="A4" s="91">
        <v>0</v>
      </c>
      <c r="B4" s="93"/>
      <c r="C4" s="94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</row>
    <row r="5" spans="1:76" x14ac:dyDescent="0.3">
      <c r="A5" s="92"/>
      <c r="B5" s="93">
        <v>0</v>
      </c>
      <c r="C5" s="94">
        <v>0</v>
      </c>
      <c r="D5" s="93">
        <v>0</v>
      </c>
      <c r="E5" s="93">
        <v>0</v>
      </c>
      <c r="F5" s="93">
        <v>0</v>
      </c>
      <c r="G5" s="93">
        <v>0</v>
      </c>
      <c r="H5" s="93">
        <v>0</v>
      </c>
      <c r="I5" s="93">
        <v>0</v>
      </c>
      <c r="J5" s="93">
        <v>0</v>
      </c>
      <c r="K5" s="93">
        <v>0</v>
      </c>
      <c r="L5" s="93">
        <v>0</v>
      </c>
      <c r="M5" s="93">
        <v>0</v>
      </c>
      <c r="N5" s="93">
        <v>0</v>
      </c>
      <c r="O5" s="93">
        <v>0</v>
      </c>
      <c r="P5" s="93">
        <v>0</v>
      </c>
      <c r="Q5" s="93">
        <v>0</v>
      </c>
      <c r="R5" s="93">
        <v>0</v>
      </c>
      <c r="S5" s="93">
        <v>0</v>
      </c>
      <c r="T5" s="93">
        <v>0</v>
      </c>
      <c r="U5" s="93">
        <v>0</v>
      </c>
      <c r="V5" s="93">
        <v>0</v>
      </c>
      <c r="W5" s="93">
        <v>0</v>
      </c>
      <c r="X5" s="93">
        <v>0</v>
      </c>
      <c r="Y5" s="93">
        <v>0</v>
      </c>
      <c r="Z5" s="93">
        <v>0</v>
      </c>
      <c r="AA5" s="93">
        <v>0</v>
      </c>
      <c r="AB5" s="93">
        <v>0</v>
      </c>
      <c r="AC5" s="93">
        <v>0</v>
      </c>
      <c r="AD5" s="93">
        <v>0</v>
      </c>
      <c r="AE5" s="93">
        <v>0</v>
      </c>
      <c r="AF5" s="93">
        <v>0</v>
      </c>
      <c r="AG5" s="93">
        <v>0</v>
      </c>
      <c r="AH5" s="93">
        <v>0</v>
      </c>
      <c r="AI5" s="93">
        <v>0</v>
      </c>
      <c r="AJ5" s="93">
        <v>0</v>
      </c>
      <c r="AK5" s="93">
        <v>0</v>
      </c>
      <c r="AL5" s="93">
        <v>0</v>
      </c>
      <c r="AM5" s="93">
        <v>0</v>
      </c>
      <c r="AN5" s="93">
        <v>0</v>
      </c>
      <c r="AO5" s="93">
        <v>0</v>
      </c>
      <c r="AP5" s="93">
        <v>0</v>
      </c>
      <c r="AQ5" s="93">
        <v>0</v>
      </c>
      <c r="AR5" s="93">
        <v>0</v>
      </c>
      <c r="AS5" s="93">
        <v>0</v>
      </c>
      <c r="AT5" s="93">
        <v>0</v>
      </c>
      <c r="AU5" s="93">
        <v>0</v>
      </c>
      <c r="AV5" s="93">
        <v>0</v>
      </c>
      <c r="AW5" s="93">
        <v>0</v>
      </c>
      <c r="AX5" s="93">
        <v>0</v>
      </c>
      <c r="AY5" s="93">
        <v>0</v>
      </c>
      <c r="AZ5" s="93">
        <v>0</v>
      </c>
      <c r="BA5" s="93">
        <v>0</v>
      </c>
      <c r="BB5" s="93">
        <v>0</v>
      </c>
      <c r="BC5" s="93">
        <v>0</v>
      </c>
      <c r="BD5" s="93">
        <v>0</v>
      </c>
      <c r="BE5" s="93">
        <v>0</v>
      </c>
      <c r="BF5" s="93">
        <v>0</v>
      </c>
      <c r="BG5" s="93">
        <v>0</v>
      </c>
      <c r="BH5" s="93">
        <v>0</v>
      </c>
      <c r="BI5" s="93">
        <v>0</v>
      </c>
      <c r="BJ5" s="93">
        <v>0</v>
      </c>
      <c r="BK5" s="93">
        <v>0</v>
      </c>
      <c r="BL5" s="93">
        <v>0</v>
      </c>
      <c r="BM5" s="93">
        <v>0</v>
      </c>
      <c r="BN5" s="93">
        <v>0</v>
      </c>
      <c r="BO5" s="93">
        <v>0</v>
      </c>
      <c r="BP5" s="93">
        <v>0</v>
      </c>
      <c r="BQ5" s="93">
        <v>0</v>
      </c>
      <c r="BR5" s="93">
        <v>0</v>
      </c>
      <c r="BS5" s="93">
        <v>0</v>
      </c>
      <c r="BT5" s="93">
        <v>0</v>
      </c>
      <c r="BU5" s="93">
        <v>0</v>
      </c>
      <c r="BV5" s="93">
        <v>0</v>
      </c>
      <c r="BW5" s="93">
        <v>0</v>
      </c>
      <c r="BX5" s="93">
        <v>0</v>
      </c>
    </row>
    <row r="6" spans="1:76" x14ac:dyDescent="0.3">
      <c r="A6" s="91" t="s">
        <v>321</v>
      </c>
      <c r="B6" s="93">
        <v>0</v>
      </c>
      <c r="C6" s="94">
        <v>0</v>
      </c>
      <c r="D6" s="93">
        <v>0</v>
      </c>
      <c r="E6" s="93">
        <v>0</v>
      </c>
      <c r="F6" s="93">
        <v>0</v>
      </c>
      <c r="G6" s="93">
        <v>0</v>
      </c>
      <c r="H6" s="93">
        <v>0</v>
      </c>
      <c r="I6" s="93">
        <v>0</v>
      </c>
      <c r="J6" s="93">
        <v>0</v>
      </c>
      <c r="K6" s="93">
        <v>0</v>
      </c>
      <c r="L6" s="93">
        <v>0</v>
      </c>
      <c r="M6" s="93">
        <v>0</v>
      </c>
      <c r="N6" s="93">
        <v>0</v>
      </c>
      <c r="O6" s="93">
        <v>0</v>
      </c>
      <c r="P6" s="93">
        <v>0</v>
      </c>
      <c r="Q6" s="93">
        <v>0</v>
      </c>
      <c r="R6" s="93">
        <v>0</v>
      </c>
      <c r="S6" s="93">
        <v>0</v>
      </c>
      <c r="T6" s="93">
        <v>0</v>
      </c>
      <c r="U6" s="93">
        <v>0</v>
      </c>
      <c r="V6" s="93">
        <v>0</v>
      </c>
      <c r="W6" s="93">
        <v>0</v>
      </c>
      <c r="X6" s="93">
        <v>0</v>
      </c>
      <c r="Y6" s="93">
        <v>0</v>
      </c>
      <c r="Z6" s="93">
        <v>0</v>
      </c>
      <c r="AA6" s="93">
        <v>0</v>
      </c>
      <c r="AB6" s="93">
        <v>0</v>
      </c>
      <c r="AC6" s="93">
        <v>0</v>
      </c>
      <c r="AD6" s="93">
        <v>0</v>
      </c>
      <c r="AE6" s="93">
        <v>0</v>
      </c>
      <c r="AF6" s="93">
        <v>0</v>
      </c>
      <c r="AG6" s="93">
        <v>0</v>
      </c>
      <c r="AH6" s="93">
        <v>0</v>
      </c>
      <c r="AI6" s="93">
        <v>0</v>
      </c>
      <c r="AJ6" s="93">
        <v>0</v>
      </c>
      <c r="AK6" s="93">
        <v>0</v>
      </c>
      <c r="AL6" s="93">
        <v>0</v>
      </c>
      <c r="AM6" s="93">
        <v>0</v>
      </c>
      <c r="AN6" s="93">
        <v>0</v>
      </c>
      <c r="AO6" s="93">
        <v>0</v>
      </c>
      <c r="AP6" s="93">
        <v>0</v>
      </c>
      <c r="AQ6" s="93">
        <v>0</v>
      </c>
      <c r="AR6" s="93">
        <v>0</v>
      </c>
      <c r="AS6" s="93">
        <v>0</v>
      </c>
      <c r="AT6" s="93">
        <v>0</v>
      </c>
      <c r="AU6" s="93">
        <v>0</v>
      </c>
      <c r="AV6" s="93">
        <v>0</v>
      </c>
      <c r="AW6" s="93">
        <v>0</v>
      </c>
      <c r="AX6" s="93">
        <v>0</v>
      </c>
      <c r="AY6" s="93">
        <v>0</v>
      </c>
      <c r="AZ6" s="93">
        <v>0</v>
      </c>
      <c r="BA6" s="93">
        <v>0</v>
      </c>
      <c r="BB6" s="93">
        <v>0</v>
      </c>
      <c r="BC6" s="93">
        <v>0</v>
      </c>
      <c r="BD6" s="93">
        <v>0</v>
      </c>
      <c r="BE6" s="93">
        <v>0</v>
      </c>
      <c r="BF6" s="93">
        <v>0</v>
      </c>
      <c r="BG6" s="93">
        <v>0</v>
      </c>
      <c r="BH6" s="93">
        <v>0</v>
      </c>
      <c r="BI6" s="93">
        <v>0</v>
      </c>
      <c r="BJ6" s="93">
        <v>0</v>
      </c>
      <c r="BK6" s="93">
        <v>0</v>
      </c>
      <c r="BL6" s="93">
        <v>0</v>
      </c>
      <c r="BM6" s="93">
        <v>0</v>
      </c>
      <c r="BN6" s="93">
        <v>0</v>
      </c>
      <c r="BO6" s="93">
        <v>0</v>
      </c>
      <c r="BP6" s="93">
        <v>0</v>
      </c>
      <c r="BQ6" s="93">
        <v>0</v>
      </c>
      <c r="BR6" s="93">
        <v>0</v>
      </c>
      <c r="BS6" s="93">
        <v>0</v>
      </c>
      <c r="BT6" s="93">
        <v>0</v>
      </c>
      <c r="BU6" s="93">
        <v>0</v>
      </c>
      <c r="BV6" s="93">
        <v>0</v>
      </c>
      <c r="BW6" s="93">
        <v>0</v>
      </c>
      <c r="BX6" s="9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CA14"/>
  <sheetViews>
    <sheetView workbookViewId="0">
      <pane ySplit="1" topLeftCell="A2" activePane="bottomLeft" state="frozen"/>
      <selection activeCell="G1" sqref="G1"/>
      <selection pane="bottomLeft" activeCell="D13" sqref="D13"/>
    </sheetView>
  </sheetViews>
  <sheetFormatPr defaultRowHeight="14.4" x14ac:dyDescent="0.3"/>
  <cols>
    <col min="1" max="1" width="31.21875" style="104" customWidth="1"/>
    <col min="2" max="2" width="15.21875" customWidth="1"/>
    <col min="3" max="3" width="20" style="104" customWidth="1"/>
    <col min="4" max="4" width="11.77734375" style="94" customWidth="1"/>
    <col min="5" max="5" width="23.21875" customWidth="1"/>
    <col min="6" max="6" width="13.77734375" customWidth="1"/>
    <col min="7" max="7" width="12.5546875" customWidth="1"/>
    <col min="8" max="8" width="11" customWidth="1"/>
    <col min="9" max="9" width="11.44140625" customWidth="1"/>
    <col min="10" max="10" width="12.5546875" customWidth="1"/>
    <col min="11" max="11" width="12.21875" style="98" customWidth="1"/>
    <col min="12" max="13" width="13.44140625" style="98" customWidth="1"/>
    <col min="14" max="28" width="13.44140625" style="101" customWidth="1"/>
    <col min="29" max="31" width="13.44140625" style="98" customWidth="1"/>
    <col min="32" max="46" width="13.44140625" style="101" customWidth="1"/>
    <col min="47" max="49" width="13.44140625" style="98" customWidth="1"/>
    <col min="50" max="78" width="13.44140625" style="101" customWidth="1"/>
    <col min="79" max="79" width="13.44140625" customWidth="1"/>
  </cols>
  <sheetData>
    <row r="1" spans="1:79" s="95" customFormat="1" ht="43.8" thickBot="1" x14ac:dyDescent="0.35">
      <c r="A1" s="105" t="s">
        <v>45</v>
      </c>
      <c r="B1" s="95" t="s">
        <v>409</v>
      </c>
      <c r="C1" s="103" t="s">
        <v>48</v>
      </c>
      <c r="D1" s="102" t="s">
        <v>50</v>
      </c>
      <c r="E1" s="96" t="s">
        <v>52</v>
      </c>
      <c r="F1" s="111" t="s">
        <v>54</v>
      </c>
      <c r="G1" s="112" t="s">
        <v>56</v>
      </c>
      <c r="H1" s="113" t="s">
        <v>58</v>
      </c>
      <c r="I1" s="112" t="s">
        <v>60</v>
      </c>
      <c r="J1" s="114" t="s">
        <v>62</v>
      </c>
      <c r="K1" s="115" t="s">
        <v>64</v>
      </c>
      <c r="L1" s="116" t="s">
        <v>66</v>
      </c>
      <c r="M1" s="117" t="s">
        <v>68</v>
      </c>
      <c r="N1" s="118" t="s">
        <v>70</v>
      </c>
      <c r="O1" s="119" t="s">
        <v>72</v>
      </c>
      <c r="P1" s="118" t="s">
        <v>74</v>
      </c>
      <c r="Q1" s="119" t="s">
        <v>76</v>
      </c>
      <c r="R1" s="118" t="s">
        <v>78</v>
      </c>
      <c r="S1" s="119" t="s">
        <v>80</v>
      </c>
      <c r="T1" s="118" t="s">
        <v>82</v>
      </c>
      <c r="U1" s="119" t="s">
        <v>84</v>
      </c>
      <c r="V1" s="118" t="s">
        <v>86</v>
      </c>
      <c r="W1" s="119" t="s">
        <v>88</v>
      </c>
      <c r="X1" s="118" t="s">
        <v>90</v>
      </c>
      <c r="Y1" s="119" t="s">
        <v>92</v>
      </c>
      <c r="Z1" s="118" t="s">
        <v>94</v>
      </c>
      <c r="AA1" s="119" t="s">
        <v>96</v>
      </c>
      <c r="AB1" s="120" t="s">
        <v>98</v>
      </c>
      <c r="AC1" s="115" t="s">
        <v>100</v>
      </c>
      <c r="AD1" s="116" t="s">
        <v>102</v>
      </c>
      <c r="AE1" s="117" t="s">
        <v>104</v>
      </c>
      <c r="AF1" s="118" t="s">
        <v>106</v>
      </c>
      <c r="AG1" s="119" t="s">
        <v>108</v>
      </c>
      <c r="AH1" s="118" t="s">
        <v>110</v>
      </c>
      <c r="AI1" s="119" t="s">
        <v>112</v>
      </c>
      <c r="AJ1" s="118" t="s">
        <v>114</v>
      </c>
      <c r="AK1" s="119" t="s">
        <v>116</v>
      </c>
      <c r="AL1" s="118" t="s">
        <v>118</v>
      </c>
      <c r="AM1" s="119" t="s">
        <v>120</v>
      </c>
      <c r="AN1" s="118" t="s">
        <v>122</v>
      </c>
      <c r="AO1" s="119" t="s">
        <v>124</v>
      </c>
      <c r="AP1" s="118" t="s">
        <v>126</v>
      </c>
      <c r="AQ1" s="119" t="s">
        <v>128</v>
      </c>
      <c r="AR1" s="118" t="s">
        <v>130</v>
      </c>
      <c r="AS1" s="119" t="s">
        <v>132</v>
      </c>
      <c r="AT1" s="118" t="s">
        <v>134</v>
      </c>
      <c r="AU1" s="121" t="s">
        <v>136</v>
      </c>
      <c r="AV1" s="122" t="s">
        <v>138</v>
      </c>
      <c r="AW1" s="123" t="s">
        <v>140</v>
      </c>
      <c r="AX1" s="124" t="s">
        <v>142</v>
      </c>
      <c r="AY1" s="125" t="s">
        <v>144</v>
      </c>
      <c r="AZ1" s="124" t="s">
        <v>146</v>
      </c>
      <c r="BA1" s="125" t="s">
        <v>148</v>
      </c>
      <c r="BB1" s="124" t="s">
        <v>150</v>
      </c>
      <c r="BC1" s="125" t="s">
        <v>152</v>
      </c>
      <c r="BD1" s="124" t="s">
        <v>154</v>
      </c>
      <c r="BE1" s="125" t="s">
        <v>156</v>
      </c>
      <c r="BF1" s="124" t="s">
        <v>158</v>
      </c>
      <c r="BG1" s="125" t="s">
        <v>160</v>
      </c>
      <c r="BH1" s="124" t="s">
        <v>162</v>
      </c>
      <c r="BI1" s="125" t="s">
        <v>164</v>
      </c>
      <c r="BJ1" s="124" t="s">
        <v>166</v>
      </c>
      <c r="BK1" s="125" t="s">
        <v>168</v>
      </c>
      <c r="BL1" s="126" t="s">
        <v>170</v>
      </c>
      <c r="BM1" s="100" t="s">
        <v>172</v>
      </c>
      <c r="BN1" s="99" t="s">
        <v>174</v>
      </c>
      <c r="BO1" s="100" t="s">
        <v>176</v>
      </c>
      <c r="BP1" s="99" t="s">
        <v>178</v>
      </c>
      <c r="BQ1" s="100" t="s">
        <v>180</v>
      </c>
      <c r="BR1" s="99" t="s">
        <v>182</v>
      </c>
      <c r="BS1" s="100" t="s">
        <v>184</v>
      </c>
      <c r="BT1" s="99" t="s">
        <v>186</v>
      </c>
      <c r="BU1" s="100" t="s">
        <v>188</v>
      </c>
      <c r="BV1" s="99" t="s">
        <v>190</v>
      </c>
      <c r="BW1" s="100" t="s">
        <v>192</v>
      </c>
      <c r="BX1" s="99" t="s">
        <v>194</v>
      </c>
      <c r="BY1" s="100" t="s">
        <v>196</v>
      </c>
      <c r="BZ1" s="99" t="s">
        <v>198</v>
      </c>
      <c r="CA1" s="97" t="s">
        <v>396</v>
      </c>
    </row>
    <row r="2" spans="1:79" x14ac:dyDescent="0.3">
      <c r="A2" cm="1">
        <f t="array" ref="A2:CA13">TRANSPOSE('402B Input'!D6:O85)</f>
        <v>0</v>
      </c>
      <c r="B2" t="str">
        <v/>
      </c>
      <c r="C2">
        <v>0</v>
      </c>
      <c r="D2" s="94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</row>
    <row r="3" spans="1:79" x14ac:dyDescent="0.3">
      <c r="A3">
        <v>0</v>
      </c>
      <c r="B3" t="str">
        <v/>
      </c>
      <c r="C3">
        <v>0</v>
      </c>
      <c r="D3" s="94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</row>
    <row r="4" spans="1:79" x14ac:dyDescent="0.3">
      <c r="A4">
        <v>0</v>
      </c>
      <c r="B4" t="str">
        <v/>
      </c>
      <c r="C4">
        <v>0</v>
      </c>
      <c r="D4" s="9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</row>
    <row r="5" spans="1:79" x14ac:dyDescent="0.3">
      <c r="A5">
        <v>0</v>
      </c>
      <c r="B5" t="str">
        <v/>
      </c>
      <c r="C5">
        <v>0</v>
      </c>
      <c r="D5" s="94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</row>
    <row r="6" spans="1:79" x14ac:dyDescent="0.3">
      <c r="A6">
        <v>0</v>
      </c>
      <c r="B6" t="str">
        <v/>
      </c>
      <c r="C6">
        <v>0</v>
      </c>
      <c r="D6" s="94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</row>
    <row r="7" spans="1:79" x14ac:dyDescent="0.3">
      <c r="A7">
        <v>0</v>
      </c>
      <c r="B7" t="str">
        <v/>
      </c>
      <c r="C7">
        <v>0</v>
      </c>
      <c r="D7" s="94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</row>
    <row r="8" spans="1:79" x14ac:dyDescent="0.3">
      <c r="A8">
        <v>0</v>
      </c>
      <c r="B8" t="str">
        <v/>
      </c>
      <c r="C8">
        <v>0</v>
      </c>
      <c r="D8" s="94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</row>
    <row r="9" spans="1:79" x14ac:dyDescent="0.3">
      <c r="A9">
        <v>0</v>
      </c>
      <c r="B9" t="str">
        <v/>
      </c>
      <c r="C9">
        <v>0</v>
      </c>
      <c r="D9" s="94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</row>
    <row r="10" spans="1:79" x14ac:dyDescent="0.3">
      <c r="A10">
        <v>0</v>
      </c>
      <c r="B10" t="str">
        <v/>
      </c>
      <c r="C10">
        <v>0</v>
      </c>
      <c r="D10" s="94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</row>
    <row r="11" spans="1:79" x14ac:dyDescent="0.3">
      <c r="A11">
        <v>0</v>
      </c>
      <c r="B11" t="str">
        <v/>
      </c>
      <c r="C11">
        <v>0</v>
      </c>
      <c r="D11" s="94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</row>
    <row r="12" spans="1:79" x14ac:dyDescent="0.3">
      <c r="A12">
        <v>0</v>
      </c>
      <c r="B12" t="str">
        <v/>
      </c>
      <c r="C12">
        <v>0</v>
      </c>
      <c r="D12" s="94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</row>
    <row r="13" spans="1:79" x14ac:dyDescent="0.3">
      <c r="A13">
        <v>0</v>
      </c>
      <c r="B13" t="str">
        <v/>
      </c>
      <c r="C13">
        <v>0</v>
      </c>
      <c r="D13" s="94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 t="str">
        <v>VETS-402 B</v>
      </c>
    </row>
    <row r="14" spans="1:79" x14ac:dyDescent="0.3">
      <c r="A14"/>
      <c r="C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</row>
  </sheetData>
  <autoFilter ref="A1:CA1">
    <sortState ref="A2:CA4">
      <sortCondition ref="B1:B500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L55"/>
  <sheetViews>
    <sheetView topLeftCell="A7" workbookViewId="0">
      <selection activeCell="M18" sqref="M18:P20"/>
    </sheetView>
  </sheetViews>
  <sheetFormatPr defaultRowHeight="14.4" x14ac:dyDescent="0.3"/>
  <cols>
    <col min="1" max="1" width="7.77734375" style="142" customWidth="1"/>
    <col min="2" max="2" width="4" style="142" bestFit="1" customWidth="1"/>
    <col min="3" max="3" width="16.21875" style="142" bestFit="1" customWidth="1"/>
    <col min="4" max="10" width="4.21875" customWidth="1"/>
    <col min="12" max="12" width="10.77734375" bestFit="1" customWidth="1"/>
    <col min="13" max="13" width="13.21875" customWidth="1"/>
    <col min="14" max="14" width="24.77734375" customWidth="1"/>
    <col min="15" max="15" width="10.21875" customWidth="1"/>
    <col min="17" max="17" width="9.77734375" style="98" bestFit="1" customWidth="1"/>
    <col min="19" max="19" width="10.5546875" bestFit="1" customWidth="1"/>
    <col min="20" max="22" width="9.5546875" bestFit="1" customWidth="1"/>
    <col min="23" max="23" width="10.5546875" bestFit="1" customWidth="1"/>
    <col min="24" max="26" width="9.5546875" bestFit="1" customWidth="1"/>
    <col min="27" max="27" width="10.5546875" bestFit="1" customWidth="1"/>
    <col min="28" max="30" width="9.5546875" bestFit="1" customWidth="1"/>
    <col min="31" max="31" width="10.5546875" bestFit="1" customWidth="1"/>
    <col min="32" max="34" width="9.5546875" bestFit="1" customWidth="1"/>
    <col min="35" max="35" width="10.5546875" bestFit="1" customWidth="1"/>
    <col min="36" max="38" width="9.5546875" bestFit="1" customWidth="1"/>
    <col min="39" max="39" width="10.5546875" bestFit="1" customWidth="1"/>
    <col min="40" max="42" width="9.5546875" bestFit="1" customWidth="1"/>
    <col min="43" max="43" width="10.5546875" bestFit="1" customWidth="1"/>
    <col min="44" max="46" width="9.5546875" bestFit="1" customWidth="1"/>
    <col min="47" max="47" width="10.5546875" bestFit="1" customWidth="1"/>
    <col min="48" max="50" width="9.5546875" bestFit="1" customWidth="1"/>
    <col min="51" max="53" width="8.77734375" customWidth="1"/>
  </cols>
  <sheetData>
    <row r="1" spans="1:38" x14ac:dyDescent="0.3">
      <c r="A1" s="141" t="s">
        <v>437</v>
      </c>
      <c r="B1" s="141" t="s">
        <v>438</v>
      </c>
      <c r="C1" s="141" t="s">
        <v>45</v>
      </c>
      <c r="D1" s="134"/>
    </row>
    <row r="2" spans="1:38" x14ac:dyDescent="0.3">
      <c r="A2" s="144">
        <v>1</v>
      </c>
      <c r="B2" s="143" t="s">
        <v>213</v>
      </c>
      <c r="C2" s="143" t="s">
        <v>212</v>
      </c>
      <c r="D2" s="89"/>
      <c r="L2" s="94">
        <v>43830</v>
      </c>
      <c r="M2" t="s">
        <v>399</v>
      </c>
      <c r="N2" t="s">
        <v>411</v>
      </c>
      <c r="O2">
        <v>1</v>
      </c>
      <c r="P2">
        <v>4</v>
      </c>
    </row>
    <row r="3" spans="1:38" x14ac:dyDescent="0.3">
      <c r="A3" s="144">
        <v>2</v>
      </c>
      <c r="B3" s="143" t="s">
        <v>215</v>
      </c>
      <c r="C3" s="143" t="s">
        <v>214</v>
      </c>
      <c r="D3" s="89"/>
      <c r="L3" s="94">
        <v>43921</v>
      </c>
      <c r="M3" t="s">
        <v>400</v>
      </c>
      <c r="N3" t="s">
        <v>399</v>
      </c>
      <c r="O3">
        <v>2</v>
      </c>
      <c r="P3">
        <v>1</v>
      </c>
    </row>
    <row r="4" spans="1:38" x14ac:dyDescent="0.3">
      <c r="A4" s="144">
        <v>4</v>
      </c>
      <c r="B4" s="143" t="s">
        <v>217</v>
      </c>
      <c r="C4" s="143" t="s">
        <v>216</v>
      </c>
      <c r="D4" s="89"/>
      <c r="L4" s="94">
        <v>44012</v>
      </c>
      <c r="M4" t="s">
        <v>401</v>
      </c>
      <c r="N4" t="s">
        <v>400</v>
      </c>
      <c r="O4">
        <v>3</v>
      </c>
      <c r="P4">
        <v>2</v>
      </c>
    </row>
    <row r="5" spans="1:38" x14ac:dyDescent="0.3">
      <c r="A5" s="144">
        <v>5</v>
      </c>
      <c r="B5" s="143" t="s">
        <v>219</v>
      </c>
      <c r="C5" s="143" t="s">
        <v>218</v>
      </c>
      <c r="D5" s="89"/>
      <c r="L5" s="94">
        <v>44104</v>
      </c>
      <c r="M5" t="s">
        <v>402</v>
      </c>
      <c r="N5" t="s">
        <v>401</v>
      </c>
      <c r="O5">
        <v>4</v>
      </c>
      <c r="P5">
        <v>3</v>
      </c>
      <c r="AE5" s="94"/>
      <c r="AF5" s="94"/>
      <c r="AG5" s="94"/>
      <c r="AH5" s="94"/>
      <c r="AI5" s="94"/>
      <c r="AJ5" s="94"/>
      <c r="AK5" s="94"/>
      <c r="AL5" s="94"/>
    </row>
    <row r="6" spans="1:38" x14ac:dyDescent="0.3">
      <c r="A6" s="144">
        <v>6</v>
      </c>
      <c r="B6" s="143" t="s">
        <v>221</v>
      </c>
      <c r="C6" s="143" t="s">
        <v>220</v>
      </c>
      <c r="D6" s="89"/>
      <c r="L6" s="94">
        <v>44196</v>
      </c>
      <c r="M6" t="s">
        <v>397</v>
      </c>
      <c r="N6" t="s">
        <v>402</v>
      </c>
      <c r="O6">
        <v>1</v>
      </c>
      <c r="P6">
        <v>4</v>
      </c>
      <c r="AE6" s="94"/>
      <c r="AF6" s="94"/>
      <c r="AG6" s="94"/>
      <c r="AH6" s="94"/>
    </row>
    <row r="7" spans="1:38" x14ac:dyDescent="0.3">
      <c r="A7" s="144">
        <v>8</v>
      </c>
      <c r="B7" s="143" t="s">
        <v>223</v>
      </c>
      <c r="C7" s="143" t="s">
        <v>222</v>
      </c>
      <c r="D7" s="89"/>
      <c r="L7" s="94">
        <v>44286</v>
      </c>
      <c r="M7" t="s">
        <v>398</v>
      </c>
      <c r="N7" t="s">
        <v>397</v>
      </c>
      <c r="O7">
        <v>2</v>
      </c>
      <c r="P7">
        <v>4</v>
      </c>
    </row>
    <row r="8" spans="1:38" x14ac:dyDescent="0.3">
      <c r="A8" s="144">
        <v>9</v>
      </c>
      <c r="B8" s="143" t="s">
        <v>225</v>
      </c>
      <c r="C8" s="143" t="s">
        <v>224</v>
      </c>
      <c r="D8" s="89"/>
      <c r="L8" s="94">
        <v>44377</v>
      </c>
      <c r="M8" t="s">
        <v>403</v>
      </c>
      <c r="N8" t="s">
        <v>398</v>
      </c>
      <c r="O8">
        <v>3</v>
      </c>
      <c r="P8">
        <v>1</v>
      </c>
    </row>
    <row r="9" spans="1:38" x14ac:dyDescent="0.3">
      <c r="A9" s="144">
        <v>10</v>
      </c>
      <c r="B9" s="143" t="s">
        <v>227</v>
      </c>
      <c r="C9" s="143" t="s">
        <v>226</v>
      </c>
      <c r="D9" s="89"/>
      <c r="L9" s="94">
        <v>44469</v>
      </c>
      <c r="M9" t="s">
        <v>404</v>
      </c>
      <c r="N9" t="s">
        <v>403</v>
      </c>
      <c r="O9">
        <v>4</v>
      </c>
      <c r="P9">
        <v>2</v>
      </c>
    </row>
    <row r="10" spans="1:38" ht="15" customHeight="1" x14ac:dyDescent="0.3">
      <c r="A10" s="144">
        <v>11</v>
      </c>
      <c r="B10" s="143" t="s">
        <v>229</v>
      </c>
      <c r="C10" s="143" t="s">
        <v>228</v>
      </c>
      <c r="D10" s="89"/>
      <c r="L10" s="94">
        <v>44561</v>
      </c>
      <c r="M10" t="s">
        <v>405</v>
      </c>
      <c r="N10" t="s">
        <v>404</v>
      </c>
      <c r="O10">
        <v>1</v>
      </c>
      <c r="P10">
        <v>3</v>
      </c>
    </row>
    <row r="11" spans="1:38" x14ac:dyDescent="0.3">
      <c r="A11" s="144">
        <v>12</v>
      </c>
      <c r="B11" s="143" t="s">
        <v>231</v>
      </c>
      <c r="C11" s="143" t="s">
        <v>230</v>
      </c>
      <c r="D11" s="89"/>
      <c r="L11" s="94">
        <v>44651</v>
      </c>
      <c r="M11" t="s">
        <v>406</v>
      </c>
      <c r="N11" t="s">
        <v>405</v>
      </c>
      <c r="O11">
        <v>2</v>
      </c>
      <c r="P11">
        <v>4</v>
      </c>
    </row>
    <row r="12" spans="1:38" x14ac:dyDescent="0.3">
      <c r="A12" s="144">
        <v>13</v>
      </c>
      <c r="B12" s="143" t="s">
        <v>233</v>
      </c>
      <c r="C12" s="143" t="s">
        <v>232</v>
      </c>
      <c r="D12" s="89"/>
      <c r="L12" s="94">
        <v>44742</v>
      </c>
      <c r="M12" t="s">
        <v>407</v>
      </c>
      <c r="N12" t="s">
        <v>406</v>
      </c>
      <c r="O12">
        <v>3</v>
      </c>
      <c r="P12">
        <v>4</v>
      </c>
    </row>
    <row r="13" spans="1:38" x14ac:dyDescent="0.3">
      <c r="A13" s="144">
        <v>15</v>
      </c>
      <c r="B13" s="143" t="s">
        <v>237</v>
      </c>
      <c r="C13" s="143" t="s">
        <v>236</v>
      </c>
      <c r="D13" s="89"/>
      <c r="L13" s="94">
        <v>44834</v>
      </c>
      <c r="M13" t="s">
        <v>408</v>
      </c>
      <c r="N13" t="s">
        <v>407</v>
      </c>
      <c r="O13">
        <v>4</v>
      </c>
      <c r="P13">
        <v>1</v>
      </c>
    </row>
    <row r="14" spans="1:38" x14ac:dyDescent="0.3">
      <c r="A14" s="144">
        <v>16</v>
      </c>
      <c r="B14" s="143" t="s">
        <v>239</v>
      </c>
      <c r="C14" s="143" t="s">
        <v>238</v>
      </c>
      <c r="D14" s="89"/>
    </row>
    <row r="15" spans="1:38" x14ac:dyDescent="0.3">
      <c r="A15" s="144">
        <v>17</v>
      </c>
      <c r="B15" s="143" t="s">
        <v>241</v>
      </c>
      <c r="C15" s="143" t="s">
        <v>240</v>
      </c>
      <c r="D15" s="89"/>
    </row>
    <row r="16" spans="1:38" x14ac:dyDescent="0.3">
      <c r="A16" s="144">
        <v>18</v>
      </c>
      <c r="B16" s="143" t="s">
        <v>243</v>
      </c>
      <c r="C16" s="143" t="s">
        <v>242</v>
      </c>
      <c r="D16" s="89"/>
      <c r="J16" t="s">
        <v>415</v>
      </c>
    </row>
    <row r="17" spans="1:30" x14ac:dyDescent="0.3">
      <c r="A17" s="144">
        <v>19</v>
      </c>
      <c r="B17" s="143" t="s">
        <v>245</v>
      </c>
      <c r="C17" s="143" t="s">
        <v>244</v>
      </c>
      <c r="D17" s="89"/>
    </row>
    <row r="18" spans="1:30" x14ac:dyDescent="0.3">
      <c r="A18" s="144">
        <v>20</v>
      </c>
      <c r="B18" s="143" t="s">
        <v>247</v>
      </c>
      <c r="C18" s="143" t="s">
        <v>246</v>
      </c>
      <c r="D18" s="89"/>
      <c r="L18" s="137" t="s">
        <v>466</v>
      </c>
      <c r="M18" s="137" t="s">
        <v>48</v>
      </c>
      <c r="N18" s="138" t="e">
        <f>#REF!</f>
        <v>#REF!</v>
      </c>
      <c r="O18" s="137"/>
      <c r="S18">
        <v>1</v>
      </c>
      <c r="T18">
        <v>2</v>
      </c>
      <c r="U18">
        <v>3</v>
      </c>
      <c r="V18">
        <v>4</v>
      </c>
      <c r="W18">
        <v>5</v>
      </c>
      <c r="X18">
        <v>6</v>
      </c>
      <c r="Y18">
        <v>7</v>
      </c>
      <c r="Z18">
        <v>8</v>
      </c>
      <c r="AA18">
        <v>9</v>
      </c>
      <c r="AB18">
        <v>10</v>
      </c>
      <c r="AC18">
        <v>11</v>
      </c>
      <c r="AD18">
        <v>12</v>
      </c>
    </row>
    <row r="19" spans="1:30" x14ac:dyDescent="0.3">
      <c r="A19" s="144">
        <v>21</v>
      </c>
      <c r="B19" s="143" t="s">
        <v>249</v>
      </c>
      <c r="C19" s="143" t="s">
        <v>248</v>
      </c>
      <c r="D19" s="89"/>
      <c r="L19" s="137"/>
      <c r="M19" s="137" t="s">
        <v>465</v>
      </c>
      <c r="N19" s="146" t="e">
        <f>VALUE(MID(N18,10,2))</f>
        <v>#REF!</v>
      </c>
      <c r="O19" s="139" t="e">
        <f>"20"&amp;N19</f>
        <v>#REF!</v>
      </c>
      <c r="P19" t="e">
        <f>VALUE(O19)</f>
        <v>#REF!</v>
      </c>
      <c r="Q19" s="98">
        <v>20</v>
      </c>
      <c r="R19">
        <v>2020</v>
      </c>
      <c r="S19" s="94">
        <v>43830</v>
      </c>
      <c r="T19" s="94">
        <v>43921</v>
      </c>
      <c r="U19" s="94">
        <v>44012</v>
      </c>
      <c r="V19" s="94">
        <v>44104</v>
      </c>
      <c r="W19" s="94">
        <v>44196</v>
      </c>
      <c r="X19" s="94">
        <v>44286</v>
      </c>
      <c r="Y19" s="94">
        <v>44377</v>
      </c>
      <c r="Z19" s="94">
        <v>44469</v>
      </c>
      <c r="AA19" s="94">
        <v>44561</v>
      </c>
      <c r="AB19" s="94">
        <v>44651</v>
      </c>
      <c r="AC19" s="94">
        <v>44742</v>
      </c>
      <c r="AD19" s="94">
        <v>44834</v>
      </c>
    </row>
    <row r="20" spans="1:30" x14ac:dyDescent="0.3">
      <c r="A20" s="144">
        <v>22</v>
      </c>
      <c r="B20" s="143" t="s">
        <v>251</v>
      </c>
      <c r="C20" s="143" t="s">
        <v>250</v>
      </c>
      <c r="D20" s="89"/>
      <c r="L20" s="137"/>
      <c r="M20" s="137" t="s">
        <v>45</v>
      </c>
      <c r="N20" s="145" t="e">
        <f>MID(N18,18,2)</f>
        <v>#REF!</v>
      </c>
      <c r="O20" s="98" t="e">
        <f>VALUE(N20)</f>
        <v>#REF!</v>
      </c>
      <c r="P20" t="e">
        <f>VLOOKUP(O20,States,2,FALSE)</f>
        <v>#REF!</v>
      </c>
      <c r="Q20" s="98">
        <v>21</v>
      </c>
      <c r="R20">
        <v>2021</v>
      </c>
      <c r="S20" s="94">
        <v>44196</v>
      </c>
      <c r="T20" s="94">
        <v>44286</v>
      </c>
      <c r="U20" s="94">
        <v>44377</v>
      </c>
      <c r="V20" s="94">
        <v>44469</v>
      </c>
      <c r="W20" s="94">
        <v>44561</v>
      </c>
      <c r="X20" s="94">
        <v>44651</v>
      </c>
      <c r="Y20" s="94">
        <v>44742</v>
      </c>
      <c r="Z20" s="94">
        <v>44834</v>
      </c>
      <c r="AA20" s="94">
        <v>44926</v>
      </c>
      <c r="AB20" s="94">
        <v>45016</v>
      </c>
      <c r="AC20" s="94">
        <v>45107</v>
      </c>
      <c r="AD20" s="94">
        <v>45199</v>
      </c>
    </row>
    <row r="21" spans="1:30" x14ac:dyDescent="0.3">
      <c r="A21" s="144">
        <v>23</v>
      </c>
      <c r="B21" s="143" t="s">
        <v>253</v>
      </c>
      <c r="C21" s="143" t="s">
        <v>252</v>
      </c>
      <c r="D21" s="89"/>
      <c r="L21" s="137" t="s">
        <v>467</v>
      </c>
      <c r="M21" s="137" t="s">
        <v>48</v>
      </c>
      <c r="N21" s="137">
        <f>'402B Input'!C4</f>
        <v>0</v>
      </c>
      <c r="O21" s="137"/>
      <c r="Q21" s="98">
        <v>22</v>
      </c>
      <c r="R21">
        <v>2022</v>
      </c>
      <c r="S21" s="94">
        <v>44561</v>
      </c>
      <c r="T21" s="94">
        <v>44651</v>
      </c>
      <c r="U21" s="94">
        <v>44742</v>
      </c>
      <c r="V21" s="94">
        <v>44834</v>
      </c>
      <c r="W21" s="94">
        <v>44926</v>
      </c>
      <c r="X21" s="94">
        <v>45016</v>
      </c>
      <c r="Y21" s="94">
        <v>45107</v>
      </c>
      <c r="Z21" s="94">
        <v>45199</v>
      </c>
      <c r="AA21" s="94">
        <v>44926</v>
      </c>
      <c r="AB21" s="94">
        <v>45016</v>
      </c>
      <c r="AC21" s="94">
        <v>45107</v>
      </c>
      <c r="AD21" s="94">
        <v>45199</v>
      </c>
    </row>
    <row r="22" spans="1:30" x14ac:dyDescent="0.3">
      <c r="A22" s="144">
        <v>24</v>
      </c>
      <c r="B22" s="143" t="s">
        <v>255</v>
      </c>
      <c r="C22" s="143" t="s">
        <v>254</v>
      </c>
      <c r="D22" s="89"/>
      <c r="L22" s="137"/>
      <c r="M22" s="137" t="s">
        <v>465</v>
      </c>
      <c r="N22" s="137" t="e">
        <f>VALUE(MID(N21,10,2))</f>
        <v>#VALUE!</v>
      </c>
      <c r="O22" s="140" t="e">
        <f>"20"&amp;N22</f>
        <v>#VALUE!</v>
      </c>
      <c r="P22" t="e">
        <f>VALUE(O22)</f>
        <v>#VALUE!</v>
      </c>
      <c r="Q22" s="98">
        <v>23</v>
      </c>
      <c r="R22">
        <v>2023</v>
      </c>
      <c r="S22" s="94">
        <v>44926</v>
      </c>
      <c r="T22" s="94">
        <v>45016</v>
      </c>
      <c r="U22" s="94">
        <v>45107</v>
      </c>
      <c r="V22" s="94">
        <v>45199</v>
      </c>
      <c r="W22" s="94">
        <v>45291</v>
      </c>
      <c r="X22" s="94">
        <v>45382</v>
      </c>
      <c r="Y22" s="94">
        <v>45473</v>
      </c>
      <c r="Z22" s="94">
        <v>45565</v>
      </c>
      <c r="AA22" s="94">
        <v>45657</v>
      </c>
      <c r="AB22" s="94">
        <v>45747</v>
      </c>
      <c r="AC22" s="94">
        <v>45838</v>
      </c>
      <c r="AD22" s="94">
        <v>45930</v>
      </c>
    </row>
    <row r="23" spans="1:30" x14ac:dyDescent="0.3">
      <c r="A23" s="144">
        <v>25</v>
      </c>
      <c r="B23" s="143" t="s">
        <v>257</v>
      </c>
      <c r="C23" s="143" t="s">
        <v>256</v>
      </c>
      <c r="D23" s="89"/>
      <c r="M23" s="137" t="s">
        <v>45</v>
      </c>
      <c r="N23" s="145" t="str">
        <f>MID(N21,18,2)</f>
        <v/>
      </c>
      <c r="O23" s="98" t="e">
        <f>VALUE(N23)</f>
        <v>#VALUE!</v>
      </c>
      <c r="P23" t="e">
        <f>VLOOKUP(O23,States,2,FALSE)</f>
        <v>#VALUE!</v>
      </c>
      <c r="Q23" s="98">
        <v>24</v>
      </c>
      <c r="R23">
        <v>2024</v>
      </c>
      <c r="S23" s="94">
        <v>45291</v>
      </c>
      <c r="T23" s="94">
        <v>45382</v>
      </c>
      <c r="U23" s="94">
        <v>45473</v>
      </c>
      <c r="V23" s="94">
        <v>45565</v>
      </c>
      <c r="W23" s="94">
        <v>45657</v>
      </c>
      <c r="X23" s="94">
        <v>45747</v>
      </c>
      <c r="Y23" s="94">
        <v>45838</v>
      </c>
      <c r="Z23" s="94">
        <v>45930</v>
      </c>
      <c r="AA23" s="94">
        <v>46022</v>
      </c>
      <c r="AB23" s="94">
        <v>46112</v>
      </c>
      <c r="AC23" s="94">
        <v>46203</v>
      </c>
      <c r="AD23" s="94">
        <v>46295</v>
      </c>
    </row>
    <row r="24" spans="1:30" x14ac:dyDescent="0.3">
      <c r="A24" s="144">
        <v>26</v>
      </c>
      <c r="B24" s="143" t="s">
        <v>259</v>
      </c>
      <c r="C24" s="143" t="s">
        <v>258</v>
      </c>
      <c r="D24" s="89"/>
      <c r="Q24" s="98">
        <v>25</v>
      </c>
      <c r="R24">
        <v>2025</v>
      </c>
      <c r="S24" s="94">
        <v>45657</v>
      </c>
      <c r="T24" s="94">
        <v>45747</v>
      </c>
      <c r="U24" s="94">
        <v>45838</v>
      </c>
      <c r="V24" s="94">
        <v>45930</v>
      </c>
      <c r="W24" s="94">
        <v>46022</v>
      </c>
      <c r="X24" s="94">
        <v>46112</v>
      </c>
      <c r="Y24" s="94">
        <v>46203</v>
      </c>
      <c r="Z24" s="94">
        <v>46295</v>
      </c>
      <c r="AA24" s="94">
        <v>46387</v>
      </c>
      <c r="AB24" s="94">
        <v>46477</v>
      </c>
      <c r="AC24" s="94">
        <v>46568</v>
      </c>
      <c r="AD24" s="94">
        <v>46660</v>
      </c>
    </row>
    <row r="25" spans="1:30" x14ac:dyDescent="0.3">
      <c r="A25" s="144">
        <v>27</v>
      </c>
      <c r="B25" s="143" t="s">
        <v>261</v>
      </c>
      <c r="C25" s="143" t="s">
        <v>260</v>
      </c>
      <c r="D25" s="89"/>
      <c r="Q25" s="98">
        <v>26</v>
      </c>
      <c r="R25">
        <v>2026</v>
      </c>
      <c r="S25" s="94">
        <v>46022</v>
      </c>
      <c r="T25" s="94">
        <v>46112</v>
      </c>
      <c r="U25" s="94">
        <v>46203</v>
      </c>
      <c r="V25" s="94">
        <v>46295</v>
      </c>
      <c r="W25" s="94">
        <v>46387</v>
      </c>
      <c r="X25" s="94">
        <v>46477</v>
      </c>
      <c r="Y25" s="94">
        <v>46568</v>
      </c>
      <c r="Z25" s="94">
        <v>46660</v>
      </c>
      <c r="AA25" s="94">
        <v>46752</v>
      </c>
      <c r="AB25" s="94">
        <v>46843</v>
      </c>
      <c r="AC25" s="94">
        <v>46934</v>
      </c>
      <c r="AD25" s="94">
        <v>47026</v>
      </c>
    </row>
    <row r="26" spans="1:30" x14ac:dyDescent="0.3">
      <c r="A26" s="144">
        <v>28</v>
      </c>
      <c r="B26" s="143" t="s">
        <v>263</v>
      </c>
      <c r="C26" s="143" t="s">
        <v>262</v>
      </c>
      <c r="D26" s="89"/>
      <c r="Q26" s="98">
        <v>27</v>
      </c>
      <c r="R26">
        <v>2027</v>
      </c>
      <c r="S26" s="94">
        <v>46387</v>
      </c>
      <c r="T26" s="94">
        <v>46477</v>
      </c>
      <c r="U26" s="94">
        <v>46568</v>
      </c>
      <c r="V26" s="94">
        <v>46660</v>
      </c>
      <c r="W26" s="94">
        <v>46752</v>
      </c>
      <c r="X26" s="94">
        <v>46843</v>
      </c>
      <c r="Y26" s="94">
        <v>46934</v>
      </c>
      <c r="Z26" s="94">
        <v>47026</v>
      </c>
      <c r="AA26" s="94">
        <v>47118</v>
      </c>
      <c r="AB26" s="94">
        <v>47208</v>
      </c>
      <c r="AC26" s="94">
        <v>47299</v>
      </c>
      <c r="AD26" s="94">
        <v>47391</v>
      </c>
    </row>
    <row r="27" spans="1:30" x14ac:dyDescent="0.3">
      <c r="A27" s="144">
        <v>29</v>
      </c>
      <c r="B27" s="143" t="s">
        <v>265</v>
      </c>
      <c r="C27" s="143" t="s">
        <v>264</v>
      </c>
      <c r="D27" s="89"/>
    </row>
    <row r="28" spans="1:30" x14ac:dyDescent="0.3">
      <c r="A28" s="144">
        <v>30</v>
      </c>
      <c r="B28" s="143" t="s">
        <v>267</v>
      </c>
      <c r="C28" s="143" t="s">
        <v>266</v>
      </c>
      <c r="D28" s="89"/>
    </row>
    <row r="29" spans="1:30" x14ac:dyDescent="0.3">
      <c r="A29" s="144">
        <v>31</v>
      </c>
      <c r="B29" s="143" t="s">
        <v>269</v>
      </c>
      <c r="C29" s="143" t="s">
        <v>268</v>
      </c>
      <c r="D29" s="89"/>
      <c r="N29" t="s">
        <v>441</v>
      </c>
    </row>
    <row r="30" spans="1:30" x14ac:dyDescent="0.3">
      <c r="A30" s="144">
        <v>32</v>
      </c>
      <c r="B30" s="143" t="s">
        <v>271</v>
      </c>
      <c r="C30" s="143" t="s">
        <v>270</v>
      </c>
      <c r="D30" s="89"/>
      <c r="N30" t="s">
        <v>439</v>
      </c>
    </row>
    <row r="31" spans="1:30" x14ac:dyDescent="0.3">
      <c r="A31" s="144">
        <v>33</v>
      </c>
      <c r="B31" s="143" t="s">
        <v>273</v>
      </c>
      <c r="C31" s="143" t="s">
        <v>272</v>
      </c>
      <c r="D31" s="89"/>
      <c r="N31" t="s">
        <v>440</v>
      </c>
    </row>
    <row r="32" spans="1:30" x14ac:dyDescent="0.3">
      <c r="A32" s="144">
        <v>34</v>
      </c>
      <c r="B32" s="143" t="s">
        <v>275</v>
      </c>
      <c r="C32" s="143" t="s">
        <v>274</v>
      </c>
      <c r="D32" s="89"/>
    </row>
    <row r="33" spans="1:4" x14ac:dyDescent="0.3">
      <c r="A33" s="144">
        <v>35</v>
      </c>
      <c r="B33" s="143" t="s">
        <v>277</v>
      </c>
      <c r="C33" s="143" t="s">
        <v>276</v>
      </c>
      <c r="D33" s="89"/>
    </row>
    <row r="34" spans="1:4" x14ac:dyDescent="0.3">
      <c r="A34" s="144">
        <v>36</v>
      </c>
      <c r="B34" s="143" t="s">
        <v>279</v>
      </c>
      <c r="C34" s="143" t="s">
        <v>278</v>
      </c>
      <c r="D34" s="89"/>
    </row>
    <row r="35" spans="1:4" x14ac:dyDescent="0.3">
      <c r="A35" s="144">
        <v>37</v>
      </c>
      <c r="B35" s="143" t="s">
        <v>281</v>
      </c>
      <c r="C35" s="143" t="s">
        <v>280</v>
      </c>
      <c r="D35" s="89"/>
    </row>
    <row r="36" spans="1:4" x14ac:dyDescent="0.3">
      <c r="A36" s="144">
        <v>38</v>
      </c>
      <c r="B36" s="143" t="s">
        <v>283</v>
      </c>
      <c r="C36" s="143" t="s">
        <v>282</v>
      </c>
      <c r="D36" s="89"/>
    </row>
    <row r="37" spans="1:4" x14ac:dyDescent="0.3">
      <c r="A37" s="144">
        <v>39</v>
      </c>
      <c r="B37" s="143" t="s">
        <v>285</v>
      </c>
      <c r="C37" s="143" t="s">
        <v>284</v>
      </c>
      <c r="D37" s="89"/>
    </row>
    <row r="38" spans="1:4" x14ac:dyDescent="0.3">
      <c r="A38" s="144">
        <v>40</v>
      </c>
      <c r="B38" s="143" t="s">
        <v>287</v>
      </c>
      <c r="C38" s="143" t="s">
        <v>286</v>
      </c>
      <c r="D38" s="89"/>
    </row>
    <row r="39" spans="1:4" x14ac:dyDescent="0.3">
      <c r="A39" s="144">
        <v>41</v>
      </c>
      <c r="B39" s="143" t="s">
        <v>289</v>
      </c>
      <c r="C39" s="143" t="s">
        <v>288</v>
      </c>
      <c r="D39" s="89"/>
    </row>
    <row r="40" spans="1:4" x14ac:dyDescent="0.3">
      <c r="A40" s="144">
        <v>42</v>
      </c>
      <c r="B40" s="143" t="s">
        <v>291</v>
      </c>
      <c r="C40" s="143" t="s">
        <v>290</v>
      </c>
      <c r="D40" s="89"/>
    </row>
    <row r="41" spans="1:4" x14ac:dyDescent="0.3">
      <c r="A41" s="144">
        <v>44</v>
      </c>
      <c r="B41" s="143" t="s">
        <v>295</v>
      </c>
      <c r="C41" s="143" t="s">
        <v>294</v>
      </c>
      <c r="D41" s="89"/>
    </row>
    <row r="42" spans="1:4" x14ac:dyDescent="0.3">
      <c r="A42" s="144">
        <v>45</v>
      </c>
      <c r="B42" s="143" t="s">
        <v>297</v>
      </c>
      <c r="C42" s="143" t="s">
        <v>296</v>
      </c>
      <c r="D42" s="89"/>
    </row>
    <row r="43" spans="1:4" x14ac:dyDescent="0.3">
      <c r="A43" s="144">
        <v>46</v>
      </c>
      <c r="B43" s="143" t="s">
        <v>299</v>
      </c>
      <c r="C43" s="143" t="s">
        <v>298</v>
      </c>
      <c r="D43" s="89"/>
    </row>
    <row r="44" spans="1:4" x14ac:dyDescent="0.3">
      <c r="A44" s="144">
        <v>47</v>
      </c>
      <c r="B44" s="143" t="s">
        <v>301</v>
      </c>
      <c r="C44" s="143" t="s">
        <v>300</v>
      </c>
      <c r="D44" s="89"/>
    </row>
    <row r="45" spans="1:4" x14ac:dyDescent="0.3">
      <c r="A45" s="144">
        <v>48</v>
      </c>
      <c r="B45" s="143" t="s">
        <v>303</v>
      </c>
      <c r="C45" s="143" t="s">
        <v>302</v>
      </c>
      <c r="D45" s="89"/>
    </row>
    <row r="46" spans="1:4" x14ac:dyDescent="0.3">
      <c r="A46" s="144">
        <v>49</v>
      </c>
      <c r="B46" s="143" t="s">
        <v>305</v>
      </c>
      <c r="C46" s="143" t="s">
        <v>304</v>
      </c>
      <c r="D46" s="89"/>
    </row>
    <row r="47" spans="1:4" x14ac:dyDescent="0.3">
      <c r="A47" s="144">
        <v>50</v>
      </c>
      <c r="B47" s="143" t="s">
        <v>307</v>
      </c>
      <c r="C47" s="143" t="s">
        <v>306</v>
      </c>
      <c r="D47" s="89"/>
    </row>
    <row r="48" spans="1:4" x14ac:dyDescent="0.3">
      <c r="A48" s="144">
        <v>51</v>
      </c>
      <c r="B48" s="143" t="s">
        <v>309</v>
      </c>
      <c r="C48" s="143" t="s">
        <v>308</v>
      </c>
      <c r="D48" s="89"/>
    </row>
    <row r="49" spans="1:4" x14ac:dyDescent="0.3">
      <c r="A49" s="144">
        <v>53</v>
      </c>
      <c r="B49" s="143" t="s">
        <v>313</v>
      </c>
      <c r="C49" s="143" t="s">
        <v>312</v>
      </c>
      <c r="D49" s="89"/>
    </row>
    <row r="50" spans="1:4" x14ac:dyDescent="0.3">
      <c r="A50" s="144">
        <v>54</v>
      </c>
      <c r="B50" s="143" t="s">
        <v>315</v>
      </c>
      <c r="C50" s="143" t="s">
        <v>314</v>
      </c>
      <c r="D50" s="89"/>
    </row>
    <row r="51" spans="1:4" x14ac:dyDescent="0.3">
      <c r="A51" s="144">
        <v>55</v>
      </c>
      <c r="B51" s="143" t="s">
        <v>317</v>
      </c>
      <c r="C51" s="143" t="s">
        <v>316</v>
      </c>
      <c r="D51" s="89"/>
    </row>
    <row r="52" spans="1:4" x14ac:dyDescent="0.3">
      <c r="A52" s="144">
        <v>56</v>
      </c>
      <c r="B52" s="143" t="s">
        <v>319</v>
      </c>
      <c r="C52" s="143" t="s">
        <v>318</v>
      </c>
      <c r="D52" s="89"/>
    </row>
    <row r="53" spans="1:4" x14ac:dyDescent="0.3">
      <c r="A53" s="144">
        <v>66</v>
      </c>
      <c r="B53" s="143" t="s">
        <v>235</v>
      </c>
      <c r="C53" s="143" t="s">
        <v>234</v>
      </c>
      <c r="D53" s="89"/>
    </row>
    <row r="54" spans="1:4" x14ac:dyDescent="0.3">
      <c r="A54" s="144">
        <v>72</v>
      </c>
      <c r="B54" s="143" t="s">
        <v>293</v>
      </c>
      <c r="C54" s="143" t="s">
        <v>292</v>
      </c>
      <c r="D54" s="89"/>
    </row>
    <row r="55" spans="1:4" x14ac:dyDescent="0.3">
      <c r="A55" s="144">
        <v>78</v>
      </c>
      <c r="B55" s="143" t="s">
        <v>311</v>
      </c>
      <c r="C55" s="143" t="s">
        <v>310</v>
      </c>
      <c r="D55" s="89"/>
    </row>
  </sheetData>
  <sortState ref="A2:C55">
    <sortCondition ref="A2"/>
  </sortState>
  <phoneticPr fontId="1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0C50D09FA2EF46A398DA95E5B8B540" ma:contentTypeVersion="9" ma:contentTypeDescription="Create a new document." ma:contentTypeScope="" ma:versionID="52248ea83681d471b4e4fe5c07623d81">
  <xsd:schema xmlns:xsd="http://www.w3.org/2001/XMLSchema" xmlns:xs="http://www.w3.org/2001/XMLSchema" xmlns:p="http://schemas.microsoft.com/office/2006/metadata/properties" xmlns:ns3="c5c72234-e6f4-4693-9f04-f873565cce7a" xmlns:ns4="02216cd9-12ff-4a02-a9a2-5d9df685a022" targetNamespace="http://schemas.microsoft.com/office/2006/metadata/properties" ma:root="true" ma:fieldsID="d9bf0f15f22073b65d871ce836d98906" ns3:_="" ns4:_="">
    <xsd:import namespace="c5c72234-e6f4-4693-9f04-f873565cce7a"/>
    <xsd:import namespace="02216cd9-12ff-4a02-a9a2-5d9df685a02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c72234-e6f4-4693-9f04-f873565cce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216cd9-12ff-4a02-a9a2-5d9df685a02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469779-41C2-4562-89B3-2198F226687A}">
  <ds:schemaRefs>
    <ds:schemaRef ds:uri="http://schemas.microsoft.com/office/2006/documentManagement/types"/>
    <ds:schemaRef ds:uri="http://purl.org/dc/terms/"/>
    <ds:schemaRef ds:uri="02216cd9-12ff-4a02-a9a2-5d9df685a022"/>
    <ds:schemaRef ds:uri="http://purl.org/dc/dcmitype/"/>
    <ds:schemaRef ds:uri="http://schemas.microsoft.com/office/infopath/2007/PartnerControls"/>
    <ds:schemaRef ds:uri="c5c72234-e6f4-4693-9f04-f873565cce7a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7257729-C01B-4361-908A-94FD7DE7871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8EEEDE4-CCAC-429D-82EE-6716D20859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c72234-e6f4-4693-9f04-f873565cce7a"/>
    <ds:schemaRef ds:uri="02216cd9-12ff-4a02-a9a2-5d9df685a0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402B Input</vt:lpstr>
      <vt:lpstr>Export_B</vt:lpstr>
      <vt:lpstr>Output_B</vt:lpstr>
      <vt:lpstr>Pivot_B</vt:lpstr>
      <vt:lpstr>Data_B</vt:lpstr>
      <vt:lpstr>Lists</vt:lpstr>
      <vt:lpstr>'402B Input'!ColumnTitle</vt:lpstr>
      <vt:lpstr>Export_B!ColumnTitle</vt:lpstr>
      <vt:lpstr>Output_B!Print_Area</vt:lpstr>
      <vt:lpstr>States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VETS-402B YTD JVSG Expenditure Detail Report (EDR) (EXP 05-31-2019)</dc:title>
  <dc:subject/>
  <dc:creator>U.S. Department of Labor</dc:creator>
  <cp:keywords/>
  <dc:description/>
  <cp:lastModifiedBy>Rebekah Haydin</cp:lastModifiedBy>
  <cp:revision/>
  <dcterms:created xsi:type="dcterms:W3CDTF">2016-01-22T17:41:49Z</dcterms:created>
  <dcterms:modified xsi:type="dcterms:W3CDTF">2021-06-01T13:18:06Z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0x010100C90C50D09FA2EF46A398DA95E5B8B540</vt:lpwstr>
  </property>
</Properties>
</file>