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66925"/>
  <mc:AlternateContent xmlns:mc="http://schemas.openxmlformats.org/markup-compatibility/2006">
    <mc:Choice Requires="x15">
      <x15ac:absPath xmlns:x15ac="http://schemas.microsoft.com/office/spreadsheetml/2010/11/ac" url="S:\Innovation_Center\Regulations\Paperwork Reduction Act\RHS\0575-0200 - ARPA ERHC\FY 2022\ROCIS SUBMISSIONS\"/>
    </mc:Choice>
  </mc:AlternateContent>
  <xr:revisionPtr revIDLastSave="0" documentId="13_ncr:1_{030FCE36-2821-4299-9570-D1E276F0E5B0}" xr6:coauthVersionLast="46" xr6:coauthVersionMax="46" xr10:uidLastSave="{00000000-0000-0000-0000-000000000000}"/>
  <bookViews>
    <workbookView xWindow="-120" yWindow="-120" windowWidth="29040" windowHeight="15840" xr2:uid="{B270223C-39A1-4403-A4B3-7FA0342BDC0B}"/>
  </bookViews>
  <sheets>
    <sheet name="Public Burden -  Summary" sheetId="1" r:id="rId1"/>
    <sheet name="Staff Burden" sheetId="3" r:id="rId2"/>
    <sheet name="Est. Appl &amp; Grantee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1" i="1" l="1"/>
  <c r="J41" i="1"/>
  <c r="F34" i="1"/>
  <c r="F26" i="1"/>
  <c r="B13" i="2"/>
  <c r="B7" i="2"/>
  <c r="F6" i="2"/>
  <c r="F5" i="2"/>
  <c r="E5" i="2"/>
  <c r="F4" i="3"/>
  <c r="F5" i="3"/>
  <c r="F6" i="3"/>
  <c r="F7" i="3"/>
  <c r="G6" i="2" l="1"/>
  <c r="G7" i="2" s="1"/>
  <c r="F8" i="3"/>
  <c r="H32" i="1" l="1"/>
  <c r="J32" i="1" s="1"/>
  <c r="H31" i="1"/>
  <c r="J31" i="1" s="1"/>
  <c r="H33" i="1"/>
  <c r="J33" i="1" s="1"/>
  <c r="H47" i="1"/>
  <c r="H46" i="1"/>
  <c r="H30" i="1"/>
  <c r="F37" i="1" l="1"/>
  <c r="K15" i="1" l="1"/>
  <c r="K16" i="1"/>
  <c r="L16" i="1" s="1"/>
  <c r="K17" i="1"/>
  <c r="L17" i="1" s="1"/>
  <c r="K18" i="1"/>
  <c r="L18" i="1" s="1"/>
  <c r="K19" i="1"/>
  <c r="K20" i="1"/>
  <c r="K21" i="1"/>
  <c r="L21" i="1" s="1"/>
  <c r="K22" i="1"/>
  <c r="K23" i="1"/>
  <c r="K24" i="1"/>
  <c r="K25" i="1"/>
  <c r="K37" i="1"/>
  <c r="K38" i="1"/>
  <c r="K39" i="1"/>
  <c r="K40" i="1"/>
  <c r="K48" i="1"/>
  <c r="K49" i="1"/>
  <c r="K29" i="1"/>
  <c r="K14" i="1"/>
  <c r="H22" i="1" l="1"/>
  <c r="L22" i="1" s="1"/>
  <c r="D38" i="1" l="1"/>
  <c r="F38" i="1" s="1"/>
  <c r="H15" i="1"/>
  <c r="L15" i="1" s="1"/>
  <c r="D39" i="1"/>
  <c r="F39" i="1" s="1"/>
  <c r="J21" i="1"/>
  <c r="J26" i="1" s="1"/>
  <c r="H24" i="1"/>
  <c r="L24" i="1" s="1"/>
  <c r="H23" i="1"/>
  <c r="L23" i="1" s="1"/>
  <c r="H20" i="1"/>
  <c r="L20" i="1" s="1"/>
  <c r="H29" i="1"/>
  <c r="F49" i="1"/>
  <c r="H49" i="1" s="1"/>
  <c r="J49" i="1" s="1"/>
  <c r="H48" i="1"/>
  <c r="H38" i="1" l="1"/>
  <c r="H41" i="1" s="1"/>
  <c r="F41" i="1"/>
  <c r="H14" i="1"/>
  <c r="H25" i="1"/>
  <c r="L25" i="1" s="1"/>
  <c r="L49" i="1"/>
  <c r="H26" i="1" l="1"/>
  <c r="L14" i="1"/>
</calcChain>
</file>

<file path=xl/sharedStrings.xml><?xml version="1.0" encoding="utf-8"?>
<sst xmlns="http://schemas.openxmlformats.org/spreadsheetml/2006/main" count="152" uniqueCount="126">
  <si>
    <t xml:space="preserve">         IDENTIFICATION  OF  REPORTING  AND  RECORDKEEPPING  REQUIREMENTS</t>
  </si>
  <si>
    <t>ANNUAL  BURDEN</t>
  </si>
  <si>
    <t>https://www.bls.gov/oes/current/oes_stru.htm#13-0000</t>
  </si>
  <si>
    <t>FORM</t>
  </si>
  <si>
    <t>REPORTS</t>
  </si>
  <si>
    <t>hourly wage</t>
  </si>
  <si>
    <t>w/ benefits</t>
  </si>
  <si>
    <t>NO(s)</t>
  </si>
  <si>
    <t>NO.  OF</t>
  </si>
  <si>
    <t>TOTAL</t>
  </si>
  <si>
    <t>HOURS</t>
  </si>
  <si>
    <t>Wages</t>
  </si>
  <si>
    <t>Cost to</t>
  </si>
  <si>
    <t>Wage</t>
  </si>
  <si>
    <t>11-3031 Financial Manager</t>
  </si>
  <si>
    <t>Plan, direct, or coordinate accounting, investing, banking, insurance, securities, and other financial activities of a branch, office, or department of an establishment. Excludes "Financial Risk Specialists" (13-2054).</t>
  </si>
  <si>
    <t>SECTION  OF</t>
  </si>
  <si>
    <t>(If  "none"</t>
  </si>
  <si>
    <t>RESPON-</t>
  </si>
  <si>
    <t>RESPONSES</t>
  </si>
  <si>
    <t>ANNUAL</t>
  </si>
  <si>
    <t>PER</t>
  </si>
  <si>
    <t>Class</t>
  </si>
  <si>
    <t>the public</t>
  </si>
  <si>
    <t>incl benefits</t>
  </si>
  <si>
    <t>11-1021 General and Operations Mgrs</t>
  </si>
  <si>
    <t>Plan, direct, or coordinate the operations of public or private sector organizations, overseeing multiple departments or locations. Duties and responsibilities include formulating policies, managing daily operations, and planning the use of materials and human resources, but are too diverse and general in nature to be classified in any one functional area of management or administration, such as personnel, purchasing, or administrative services. Usually manage through subordinate supervisors. Excludes First-Line Supervisors.</t>
  </si>
  <si>
    <t>REGULATIONS</t>
  </si>
  <si>
    <t>DESCRIPTION</t>
  </si>
  <si>
    <t>so  state)</t>
  </si>
  <si>
    <t>DENTS</t>
  </si>
  <si>
    <t>RESPONSE</t>
  </si>
  <si>
    <t>(Col.  f  &amp;  g)</t>
  </si>
  <si>
    <t>13-2098 Financial specialists</t>
  </si>
  <si>
    <t>(Col.  d  &amp;  e)</t>
  </si>
  <si>
    <t>$ / hr</t>
  </si>
  <si>
    <t>(h) x (i)</t>
  </si>
  <si>
    <t>(i) x 1.31</t>
  </si>
  <si>
    <t>(h) x (k)</t>
  </si>
  <si>
    <t>DENT</t>
  </si>
  <si>
    <t>(a)</t>
  </si>
  <si>
    <t>(b)</t>
  </si>
  <si>
    <t>(c)</t>
  </si>
  <si>
    <t>(d)</t>
  </si>
  <si>
    <t>(e)</t>
  </si>
  <si>
    <t>(f)</t>
  </si>
  <si>
    <t>(g)</t>
  </si>
  <si>
    <t>(h)</t>
  </si>
  <si>
    <t>(i)</t>
  </si>
  <si>
    <t>(j)</t>
  </si>
  <si>
    <t>(k)</t>
  </si>
  <si>
    <t>(l)</t>
  </si>
  <si>
    <t>Summary Page &amp; Table of Contents</t>
  </si>
  <si>
    <t>written</t>
  </si>
  <si>
    <t>Evidence of Legal Existence and Authority</t>
  </si>
  <si>
    <t>Narrative - Project Proposal, Track I</t>
  </si>
  <si>
    <t>Narrative - Project Proposal, Track II</t>
  </si>
  <si>
    <t>Environmental Information in response to 7 CFR 1970</t>
  </si>
  <si>
    <t>Preliminary Architectural Feasibility Report or Engineering Documentation</t>
  </si>
  <si>
    <t>Matching Funds Certification &amp; Documentation</t>
  </si>
  <si>
    <t>Audits/Financial Statements</t>
  </si>
  <si>
    <t>CPA Certifications Regarding Funds Requested</t>
  </si>
  <si>
    <t>Intergovernmental Review Comments</t>
  </si>
  <si>
    <t xml:space="preserve">Documentation of Assistance Provided to Rural Development Employees </t>
  </si>
  <si>
    <t>Indirect Cost Rate Agreement</t>
  </si>
  <si>
    <t xml:space="preserve">                                                                                                     Subtotal:</t>
  </si>
  <si>
    <t>RD-3570</t>
  </si>
  <si>
    <t>RD 400-1</t>
  </si>
  <si>
    <t>Form RD 400-4, “Assurance Agreement”</t>
  </si>
  <si>
    <t>RD 400-4</t>
  </si>
  <si>
    <t>Form RD 442-7, "Operating Budget"</t>
  </si>
  <si>
    <t>RD 442-7</t>
  </si>
  <si>
    <t>Form RD 442-2, "Statement of Budget, Income and Equity"</t>
  </si>
  <si>
    <t>RD 442-2</t>
  </si>
  <si>
    <t>Form RD 442-3, "Balance Sheet"</t>
  </si>
  <si>
    <t>RD 442-3</t>
  </si>
  <si>
    <t xml:space="preserve">Lease/Management Agreement </t>
  </si>
  <si>
    <t xml:space="preserve">Liens on real property </t>
  </si>
  <si>
    <t xml:space="preserve">Interim Financing </t>
  </si>
  <si>
    <t xml:space="preserve">Audits/Financial Statements </t>
  </si>
  <si>
    <t xml:space="preserve">                                                                                                   Subtotal:</t>
  </si>
  <si>
    <t>Form SF 425 - “Federal Financial Report” (OMB No. 4040-0014)</t>
  </si>
  <si>
    <t>SF-425</t>
  </si>
  <si>
    <t>SF-424</t>
  </si>
  <si>
    <t>AD Form 1047 – “Certification Regarding Debarment, Suspension, and Other Responsibility Matters”</t>
  </si>
  <si>
    <t>AD-1047</t>
  </si>
  <si>
    <t>Avg Grade Level</t>
  </si>
  <si>
    <t># Staff</t>
  </si>
  <si>
    <t>Annual Salary</t>
  </si>
  <si>
    <t>% of Time</t>
  </si>
  <si>
    <t>Cost to Administer</t>
  </si>
  <si>
    <t>Note</t>
  </si>
  <si>
    <t>National Office</t>
  </si>
  <si>
    <t>14/5</t>
  </si>
  <si>
    <t>13/5</t>
  </si>
  <si>
    <t>State Office (rest of US)</t>
  </si>
  <si>
    <t>11/5</t>
  </si>
  <si>
    <t>Revised 5/10/21 to GS 11/5</t>
  </si>
  <si>
    <t>Estimated Awardees</t>
  </si>
  <si>
    <t>Available Funding</t>
  </si>
  <si>
    <t>Avg Grant Size - Low</t>
  </si>
  <si>
    <t>Avg Grant Size - Hi</t>
  </si>
  <si>
    <t>Est. # Low</t>
  </si>
  <si>
    <t>Est. # High</t>
  </si>
  <si>
    <t>Est. # Total Awards</t>
  </si>
  <si>
    <t>Explanation</t>
  </si>
  <si>
    <t>Track I</t>
  </si>
  <si>
    <t>Track II</t>
  </si>
  <si>
    <t>Estimated Applicants</t>
  </si>
  <si>
    <t xml:space="preserve">                                                                                           Total</t>
  </si>
  <si>
    <t>American Rescue Plan Act (ARPA) Emergency Rural Health Care (ERHC) Grant Program</t>
  </si>
  <si>
    <t>Form RD 3570-3 , “Community Facilities Grant Agreement.”</t>
  </si>
  <si>
    <t>Form RD 400-1, “Equal Opportunity Agreement” </t>
  </si>
  <si>
    <t>REPORTING REQs - NON FORMS -ACCOUNTED FOR UNDER THIS COLLECTION</t>
  </si>
  <si>
    <t xml:space="preserve"> APPLICATION SUBMISSIONS - FORM  BURDEN ACCOUNTED FOR UNDER THIS COLLECTION</t>
  </si>
  <si>
    <t>Subtotal</t>
  </si>
  <si>
    <t xml:space="preserve">Updated to more closely align with actual applications received and anticipated funded.  Average application amounts are larger than initial estimates.  </t>
  </si>
  <si>
    <t>No change</t>
  </si>
  <si>
    <t xml:space="preserve">Updated to more closely align with actual applications received and expected to receive until funding is no longer available.  </t>
  </si>
  <si>
    <t>Updated to more closely align with actual applications received by Track Two application deadline of October 12, 2021.</t>
  </si>
  <si>
    <t xml:space="preserve">Track I </t>
  </si>
  <si>
    <t>OMB No. 0575-0200</t>
  </si>
  <si>
    <t>Form SF 424 - “Application for Federal Assistance” (OMB No.4040-0004)</t>
  </si>
  <si>
    <r>
      <t xml:space="preserve">                 </t>
    </r>
    <r>
      <rPr>
        <b/>
        <sz val="10"/>
        <color rgb="FFFF0000"/>
        <rFont val="Times New Roman"/>
        <family val="1"/>
      </rPr>
      <t>ESTIMATED TOTAL FOR THIS COLLECTION</t>
    </r>
  </si>
  <si>
    <t xml:space="preserve"> NON FORM- COLLECTED AND ACCOUNTED FOR UNDER THIS COLLECTION</t>
  </si>
  <si>
    <r>
      <t xml:space="preserve">REPORTING REQUIREMENTS – FORMS APPROVED UNDER </t>
    </r>
    <r>
      <rPr>
        <b/>
        <u/>
        <sz val="9"/>
        <rFont val="Times New Roman"/>
        <family val="1"/>
      </rPr>
      <t>OTHER</t>
    </r>
    <r>
      <rPr>
        <b/>
        <sz val="9"/>
        <rFont val="Times New Roman"/>
        <family val="1"/>
      </rPr>
      <t xml:space="preserve"> OMB DOCKET NUMBERS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</si>
</sst>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41">
    <font>
      <sz val="11"/>
      <color theme="1"/>
      <name val="Calibri"/>
      <family val="2"/>
      <scheme val="minor"/>
    </font>
    <font>
      <sz val="11"/>
      <color theme="1"/>
      <name val="Calibri"/>
      <family val="2"/>
      <scheme val="minor"/>
    </font>
    <font>
      <sz val="10"/>
      <name val="Arial"/>
    </font>
    <font>
      <sz val="7"/>
      <color indexed="8"/>
      <name val="DUTCH"/>
    </font>
    <font>
      <sz val="8"/>
      <color indexed="8"/>
      <name val="DUTCH"/>
    </font>
    <font>
      <i/>
      <sz val="8"/>
      <color indexed="8"/>
      <name val="DUTCH"/>
    </font>
    <font>
      <i/>
      <sz val="7"/>
      <color indexed="8"/>
      <name val="DUTCH"/>
    </font>
    <font>
      <sz val="9"/>
      <name val="Arial"/>
      <family val="2"/>
    </font>
    <font>
      <sz val="9"/>
      <color theme="1"/>
      <name val="Calibri"/>
      <family val="2"/>
      <scheme val="minor"/>
    </font>
    <font>
      <sz val="9"/>
      <color theme="1"/>
      <name val="Times New Roman"/>
      <family val="1"/>
    </font>
    <font>
      <b/>
      <sz val="12"/>
      <color theme="1"/>
      <name val="Calibri"/>
      <family val="2"/>
      <scheme val="minor"/>
    </font>
    <font>
      <b/>
      <sz val="14"/>
      <color theme="1"/>
      <name val="Calibri"/>
      <family val="2"/>
      <scheme val="minor"/>
    </font>
    <font>
      <sz val="11"/>
      <color rgb="FF333333"/>
      <name val="Tahoma"/>
      <family val="2"/>
    </font>
    <font>
      <sz val="9"/>
      <name val="Calibri"/>
      <family val="2"/>
      <scheme val="minor"/>
    </font>
    <font>
      <b/>
      <sz val="9"/>
      <color theme="1"/>
      <name val="Times New Roman"/>
      <family val="1"/>
    </font>
    <font>
      <b/>
      <sz val="9"/>
      <name val="Arial"/>
      <family val="2"/>
    </font>
    <font>
      <b/>
      <sz val="9"/>
      <color theme="1"/>
      <name val="Calibri"/>
      <family val="2"/>
      <scheme val="minor"/>
    </font>
    <font>
      <sz val="9"/>
      <color indexed="8"/>
      <name val="Times New Roman"/>
      <family val="1"/>
    </font>
    <font>
      <b/>
      <sz val="9"/>
      <color rgb="FF000000"/>
      <name val="Times New Roman"/>
      <family val="1"/>
    </font>
    <font>
      <sz val="9"/>
      <name val="Times New Roman"/>
      <family val="1"/>
    </font>
    <font>
      <sz val="8"/>
      <name val="Arial"/>
      <family val="2"/>
    </font>
    <font>
      <b/>
      <sz val="8"/>
      <name val="Arial"/>
      <family val="2"/>
    </font>
    <font>
      <sz val="8"/>
      <color theme="1"/>
      <name val="Calibri"/>
      <family val="2"/>
      <scheme val="minor"/>
    </font>
    <font>
      <b/>
      <sz val="8"/>
      <color theme="1"/>
      <name val="Calibri"/>
      <family val="2"/>
      <scheme val="minor"/>
    </font>
    <font>
      <b/>
      <u/>
      <sz val="10"/>
      <color rgb="FFFF0000"/>
      <name val="Times New Roman"/>
      <family val="1"/>
    </font>
    <font>
      <b/>
      <sz val="10"/>
      <name val="Times New Roman"/>
      <family val="1"/>
    </font>
    <font>
      <b/>
      <sz val="10"/>
      <color rgb="FFFF0000"/>
      <name val="Times New Roman"/>
      <family val="1"/>
    </font>
    <font>
      <b/>
      <sz val="10"/>
      <color theme="1"/>
      <name val="Times New Roman"/>
      <family val="1"/>
    </font>
    <font>
      <sz val="9"/>
      <color rgb="FF002060"/>
      <name val="Arial"/>
      <family val="2"/>
    </font>
    <font>
      <b/>
      <sz val="9"/>
      <color rgb="FF002060"/>
      <name val="Times New Roman"/>
      <family val="1"/>
    </font>
    <font>
      <b/>
      <sz val="9"/>
      <color rgb="FF002060"/>
      <name val="Arial"/>
      <family val="2"/>
    </font>
    <font>
      <sz val="9"/>
      <color rgb="FF002060"/>
      <name val="Calibri"/>
      <family val="2"/>
      <scheme val="minor"/>
    </font>
    <font>
      <sz val="9"/>
      <color rgb="FF002060"/>
      <name val="Times New Roman"/>
      <family val="1"/>
    </font>
    <font>
      <b/>
      <sz val="9"/>
      <color rgb="FF002060"/>
      <name val="Calibri"/>
      <family val="2"/>
      <scheme val="minor"/>
    </font>
    <font>
      <sz val="10"/>
      <color rgb="FF002060"/>
      <name val="Arial"/>
      <family val="2"/>
    </font>
    <font>
      <b/>
      <sz val="10"/>
      <color rgb="FF002060"/>
      <name val="Arial"/>
      <family val="2"/>
    </font>
    <font>
      <sz val="11"/>
      <color rgb="FF002060"/>
      <name val="Calibri"/>
      <family val="2"/>
      <scheme val="minor"/>
    </font>
    <font>
      <b/>
      <sz val="9"/>
      <color theme="1"/>
      <name val="Arial"/>
      <family val="2"/>
    </font>
    <font>
      <b/>
      <sz val="9"/>
      <name val="Times New Roman"/>
      <family val="1"/>
    </font>
    <font>
      <b/>
      <sz val="12"/>
      <color theme="1"/>
      <name val="Times New Roman"/>
      <family val="1"/>
    </font>
    <font>
      <b/>
      <u/>
      <sz val="9"/>
      <name val="Times New Roman"/>
      <family val="1"/>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22">
    <border>
      <left/>
      <right/>
      <top/>
      <bottom/>
      <diagonal/>
    </border>
    <border>
      <left style="medium">
        <color indexed="8"/>
      </left>
      <right/>
      <top/>
      <bottom/>
      <diagonal/>
    </border>
    <border>
      <left style="thin">
        <color indexed="8"/>
      </left>
      <right/>
      <top/>
      <bottom/>
      <diagonal/>
    </border>
    <border>
      <left/>
      <right/>
      <top/>
      <bottom style="thin">
        <color indexed="8"/>
      </bottom>
      <diagonal/>
    </border>
    <border>
      <left style="medium">
        <color indexed="8"/>
      </left>
      <right/>
      <top/>
      <bottom style="thin">
        <color indexed="8"/>
      </bottom>
      <diagonal/>
    </border>
    <border>
      <left style="thin">
        <color indexed="8"/>
      </left>
      <right style="thin">
        <color indexed="8"/>
      </right>
      <top/>
      <bottom/>
      <diagonal/>
    </border>
    <border>
      <left style="medium">
        <color indexed="8"/>
      </left>
      <right style="thin">
        <color indexed="8"/>
      </right>
      <top/>
      <bottom/>
      <diagonal/>
    </border>
    <border>
      <left/>
      <right style="thin">
        <color indexed="8"/>
      </right>
      <top/>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style="medium">
        <color indexed="8"/>
      </right>
      <top/>
      <bottom style="thin">
        <color indexed="64"/>
      </bottom>
      <diagonal/>
    </border>
    <border>
      <left/>
      <right/>
      <top/>
      <bottom style="medium">
        <color indexed="64"/>
      </bottom>
      <diagonal/>
    </border>
    <border>
      <left style="medium">
        <color indexed="8"/>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4" fontId="1" fillId="0" borderId="0" applyFont="0" applyFill="0" applyBorder="0" applyAlignment="0" applyProtection="0"/>
  </cellStyleXfs>
  <cellXfs count="208">
    <xf numFmtId="0" fontId="0" fillId="0" borderId="0" xfId="0"/>
    <xf numFmtId="37" fontId="4" fillId="0" borderId="0" xfId="3" applyNumberFormat="1" applyFont="1" applyProtection="1"/>
    <xf numFmtId="37" fontId="3" fillId="0" borderId="0" xfId="3" applyNumberFormat="1" applyFont="1" applyAlignment="1" applyProtection="1">
      <alignment horizontal="center"/>
    </xf>
    <xf numFmtId="37" fontId="4" fillId="0" borderId="6" xfId="3" applyNumberFormat="1" applyFont="1" applyBorder="1" applyProtection="1"/>
    <xf numFmtId="37" fontId="4" fillId="0" borderId="7" xfId="3" applyNumberFormat="1" applyFont="1" applyBorder="1" applyProtection="1"/>
    <xf numFmtId="37" fontId="4" fillId="0" borderId="7" xfId="3" applyNumberFormat="1" applyFont="1" applyBorder="1" applyAlignment="1" applyProtection="1">
      <alignment horizontal="center"/>
    </xf>
    <xf numFmtId="37" fontId="4" fillId="0" borderId="3" xfId="3" applyNumberFormat="1" applyFont="1" applyBorder="1" applyProtection="1"/>
    <xf numFmtId="37" fontId="4" fillId="0" borderId="3" xfId="3" applyNumberFormat="1" applyFont="1" applyBorder="1" applyAlignment="1" applyProtection="1">
      <alignment horizontal="center"/>
    </xf>
    <xf numFmtId="37" fontId="3" fillId="0" borderId="7" xfId="3" applyNumberFormat="1" applyFont="1" applyBorder="1" applyAlignment="1" applyProtection="1">
      <alignment horizontal="center"/>
    </xf>
    <xf numFmtId="37" fontId="4" fillId="0" borderId="6" xfId="3" applyNumberFormat="1" applyFont="1" applyBorder="1" applyAlignment="1" applyProtection="1">
      <alignment horizontal="center"/>
    </xf>
    <xf numFmtId="37" fontId="6" fillId="0" borderId="7" xfId="3" applyNumberFormat="1" applyFont="1" applyBorder="1" applyAlignment="1" applyProtection="1">
      <alignment horizontal="center"/>
    </xf>
    <xf numFmtId="37" fontId="6" fillId="0" borderId="0" xfId="3" applyNumberFormat="1" applyFont="1" applyAlignment="1" applyProtection="1">
      <alignment horizontal="center"/>
    </xf>
    <xf numFmtId="37" fontId="5" fillId="0" borderId="8" xfId="3" applyNumberFormat="1" applyFont="1" applyBorder="1" applyAlignment="1" applyProtection="1">
      <alignment horizontal="center"/>
    </xf>
    <xf numFmtId="37" fontId="5" fillId="0" borderId="9" xfId="3" applyNumberFormat="1" applyFont="1" applyBorder="1" applyAlignment="1" applyProtection="1">
      <alignment horizontal="center"/>
    </xf>
    <xf numFmtId="37" fontId="5" fillId="0" borderId="10" xfId="3" applyNumberFormat="1" applyFont="1" applyBorder="1" applyAlignment="1" applyProtection="1">
      <alignment horizontal="center"/>
    </xf>
    <xf numFmtId="37" fontId="5" fillId="0" borderId="11" xfId="3" applyNumberFormat="1" applyFont="1" applyBorder="1" applyAlignment="1" applyProtection="1">
      <alignment horizontal="center"/>
    </xf>
    <xf numFmtId="37" fontId="5" fillId="0" borderId="12" xfId="3" applyNumberFormat="1" applyFont="1" applyBorder="1" applyAlignment="1" applyProtection="1">
      <alignment horizontal="center"/>
    </xf>
    <xf numFmtId="0" fontId="7" fillId="0" borderId="1" xfId="3" applyFont="1" applyBorder="1"/>
    <xf numFmtId="0" fontId="8" fillId="0" borderId="0" xfId="0" applyFont="1"/>
    <xf numFmtId="0" fontId="9" fillId="0" borderId="0" xfId="0" applyFont="1" applyAlignment="1">
      <alignment vertical="center"/>
    </xf>
    <xf numFmtId="0" fontId="7" fillId="0" borderId="0" xfId="3" applyFont="1" applyBorder="1"/>
    <xf numFmtId="0" fontId="7" fillId="0" borderId="0" xfId="3" applyFont="1" applyBorder="1" applyAlignment="1">
      <alignment horizontal="center"/>
    </xf>
    <xf numFmtId="0" fontId="9" fillId="0" borderId="0" xfId="0" applyFont="1"/>
    <xf numFmtId="164" fontId="0" fillId="0" borderId="0" xfId="1" applyNumberFormat="1" applyFont="1"/>
    <xf numFmtId="0" fontId="0" fillId="0" borderId="0" xfId="0" applyAlignment="1">
      <alignment wrapText="1"/>
    </xf>
    <xf numFmtId="164" fontId="0" fillId="0" borderId="0" xfId="1" applyNumberFormat="1" applyFont="1" applyAlignment="1">
      <alignment wrapText="1"/>
    </xf>
    <xf numFmtId="1" fontId="0" fillId="0" borderId="0" xfId="0" applyNumberFormat="1" applyAlignment="1">
      <alignment wrapText="1"/>
    </xf>
    <xf numFmtId="164" fontId="0" fillId="0" borderId="0" xfId="1" applyNumberFormat="1" applyFont="1" applyAlignment="1">
      <alignment horizontal="right" wrapText="1"/>
    </xf>
    <xf numFmtId="164" fontId="4" fillId="0" borderId="3" xfId="1" applyNumberFormat="1" applyFont="1" applyBorder="1" applyAlignment="1" applyProtection="1">
      <alignment horizontal="center"/>
    </xf>
    <xf numFmtId="164" fontId="3" fillId="0" borderId="7" xfId="1" applyNumberFormat="1" applyFont="1" applyBorder="1" applyAlignment="1" applyProtection="1">
      <alignment horizontal="center"/>
    </xf>
    <xf numFmtId="164" fontId="6" fillId="0" borderId="7" xfId="1" applyNumberFormat="1" applyFont="1" applyBorder="1" applyAlignment="1" applyProtection="1">
      <alignment horizontal="center"/>
    </xf>
    <xf numFmtId="164" fontId="4" fillId="0" borderId="7" xfId="1" applyNumberFormat="1" applyFont="1" applyBorder="1" applyAlignment="1" applyProtection="1">
      <alignment horizontal="center"/>
    </xf>
    <xf numFmtId="164" fontId="5" fillId="0" borderId="11" xfId="1" applyNumberFormat="1" applyFont="1" applyBorder="1" applyAlignment="1" applyProtection="1">
      <alignment horizontal="center"/>
    </xf>
    <xf numFmtId="164" fontId="7" fillId="0" borderId="0" xfId="1" applyNumberFormat="1" applyFont="1" applyBorder="1" applyAlignment="1">
      <alignment horizontal="center"/>
    </xf>
    <xf numFmtId="0" fontId="0" fillId="0" borderId="0" xfId="0" applyAlignment="1"/>
    <xf numFmtId="0" fontId="10" fillId="0" borderId="0" xfId="0" applyFont="1" applyAlignment="1"/>
    <xf numFmtId="0" fontId="11" fillId="0" borderId="0" xfId="0" applyFont="1" applyAlignment="1"/>
    <xf numFmtId="9" fontId="0" fillId="0" borderId="0" xfId="2" applyFont="1" applyAlignment="1">
      <alignment wrapText="1"/>
    </xf>
    <xf numFmtId="37" fontId="3" fillId="0" borderId="0" xfId="3" applyNumberFormat="1" applyFont="1" applyFill="1" applyBorder="1" applyAlignment="1" applyProtection="1">
      <alignment horizontal="center"/>
    </xf>
    <xf numFmtId="37" fontId="3" fillId="0" borderId="14" xfId="3" applyNumberFormat="1" applyFont="1" applyFill="1" applyBorder="1" applyAlignment="1" applyProtection="1">
      <alignment horizontal="center"/>
    </xf>
    <xf numFmtId="37" fontId="3" fillId="0" borderId="15" xfId="3" applyNumberFormat="1" applyFont="1" applyFill="1" applyBorder="1" applyAlignment="1" applyProtection="1">
      <alignment horizontal="center"/>
    </xf>
    <xf numFmtId="164" fontId="8" fillId="0" borderId="0" xfId="0" applyNumberFormat="1" applyFont="1"/>
    <xf numFmtId="164" fontId="0" fillId="0" borderId="0" xfId="0" applyNumberFormat="1"/>
    <xf numFmtId="164" fontId="3" fillId="0" borderId="0" xfId="3" applyNumberFormat="1" applyFont="1" applyFill="1" applyBorder="1" applyAlignment="1" applyProtection="1">
      <alignment horizontal="center"/>
    </xf>
    <xf numFmtId="164" fontId="3" fillId="0" borderId="15" xfId="3" applyNumberFormat="1" applyFont="1" applyFill="1" applyBorder="1" applyAlignment="1" applyProtection="1">
      <alignment horizontal="center"/>
    </xf>
    <xf numFmtId="9" fontId="3" fillId="0" borderId="0" xfId="3" applyNumberFormat="1" applyFont="1" applyFill="1" applyBorder="1" applyAlignment="1" applyProtection="1">
      <alignment horizontal="center"/>
    </xf>
    <xf numFmtId="2" fontId="8" fillId="0" borderId="0" xfId="0" applyNumberFormat="1" applyFont="1"/>
    <xf numFmtId="0" fontId="13" fillId="0" borderId="0" xfId="0" applyFont="1"/>
    <xf numFmtId="37" fontId="13" fillId="0" borderId="0" xfId="3" applyNumberFormat="1" applyFont="1" applyFill="1" applyBorder="1" applyAlignment="1" applyProtection="1">
      <alignment horizontal="left"/>
    </xf>
    <xf numFmtId="0" fontId="13" fillId="0" borderId="0" xfId="0" applyFont="1" applyAlignment="1"/>
    <xf numFmtId="164" fontId="0" fillId="0" borderId="13" xfId="1" applyNumberFormat="1" applyFont="1" applyBorder="1" applyAlignment="1">
      <alignment wrapText="1"/>
    </xf>
    <xf numFmtId="0" fontId="0" fillId="0" borderId="0" xfId="0" applyAlignment="1">
      <alignment horizontal="center"/>
    </xf>
    <xf numFmtId="164" fontId="0" fillId="0" borderId="0" xfId="1" applyNumberFormat="1" applyFont="1" applyAlignment="1">
      <alignment horizontal="center"/>
    </xf>
    <xf numFmtId="0" fontId="0" fillId="0" borderId="13" xfId="0" applyBorder="1" applyAlignment="1">
      <alignment horizontal="center"/>
    </xf>
    <xf numFmtId="164" fontId="0" fillId="0" borderId="13" xfId="0" applyNumberFormat="1" applyBorder="1"/>
    <xf numFmtId="164" fontId="0" fillId="2" borderId="13" xfId="1" applyNumberFormat="1" applyFont="1" applyFill="1" applyBorder="1" applyAlignment="1">
      <alignment horizontal="center"/>
    </xf>
    <xf numFmtId="49" fontId="0" fillId="2" borderId="13" xfId="0" applyNumberFormat="1" applyFill="1" applyBorder="1" applyAlignment="1">
      <alignment horizontal="center"/>
    </xf>
    <xf numFmtId="0" fontId="12" fillId="0" borderId="0" xfId="0" applyFont="1" applyAlignment="1"/>
    <xf numFmtId="0" fontId="15" fillId="0" borderId="1" xfId="3" applyFont="1" applyBorder="1"/>
    <xf numFmtId="0" fontId="16" fillId="0" borderId="0" xfId="0" applyFont="1"/>
    <xf numFmtId="164" fontId="16" fillId="0" borderId="0" xfId="0" applyNumberFormat="1" applyFont="1"/>
    <xf numFmtId="2" fontId="16" fillId="0" borderId="0" xfId="0" applyNumberFormat="1" applyFont="1"/>
    <xf numFmtId="0" fontId="14" fillId="0" borderId="0" xfId="0" applyFont="1" applyBorder="1"/>
    <xf numFmtId="0" fontId="15" fillId="0" borderId="0" xfId="3" applyFont="1" applyBorder="1"/>
    <xf numFmtId="164" fontId="15" fillId="0" borderId="0" xfId="1" applyNumberFormat="1" applyFont="1" applyBorder="1" applyAlignment="1">
      <alignment horizontal="center"/>
    </xf>
    <xf numFmtId="164" fontId="15" fillId="3" borderId="0" xfId="3" applyNumberFormat="1" applyFont="1" applyFill="1" applyBorder="1"/>
    <xf numFmtId="0" fontId="14" fillId="0" borderId="0" xfId="0" applyFont="1" applyAlignment="1">
      <alignment vertical="center"/>
    </xf>
    <xf numFmtId="0" fontId="14" fillId="0" borderId="16" xfId="0" applyFont="1" applyBorder="1"/>
    <xf numFmtId="0" fontId="15" fillId="0" borderId="17" xfId="3" applyFont="1" applyBorder="1"/>
    <xf numFmtId="164" fontId="15" fillId="0" borderId="17" xfId="1" applyNumberFormat="1" applyFont="1" applyBorder="1" applyAlignment="1">
      <alignment horizontal="center"/>
    </xf>
    <xf numFmtId="0" fontId="15" fillId="0" borderId="17" xfId="3" applyFont="1" applyBorder="1" applyAlignment="1">
      <alignment horizontal="center"/>
    </xf>
    <xf numFmtId="164" fontId="15" fillId="0" borderId="18" xfId="1" applyNumberFormat="1" applyFont="1" applyBorder="1" applyAlignment="1">
      <alignment horizontal="center"/>
    </xf>
    <xf numFmtId="0" fontId="15" fillId="0" borderId="19" xfId="3" applyFont="1" applyBorder="1"/>
    <xf numFmtId="164" fontId="15" fillId="3" borderId="19" xfId="3" applyNumberFormat="1" applyFont="1" applyFill="1" applyBorder="1"/>
    <xf numFmtId="0" fontId="16" fillId="0" borderId="17" xfId="0" applyFont="1" applyBorder="1"/>
    <xf numFmtId="2" fontId="16" fillId="0" borderId="17" xfId="0" applyNumberFormat="1" applyFont="1" applyBorder="1"/>
    <xf numFmtId="0" fontId="9" fillId="0" borderId="0" xfId="0" applyFont="1" applyBorder="1" applyAlignment="1">
      <alignment vertical="center"/>
    </xf>
    <xf numFmtId="0" fontId="0" fillId="0" borderId="0" xfId="0" applyAlignment="1">
      <alignment vertical="center"/>
    </xf>
    <xf numFmtId="37" fontId="17" fillId="0" borderId="4" xfId="3" applyNumberFormat="1" applyFont="1" applyBorder="1" applyProtection="1"/>
    <xf numFmtId="37" fontId="17" fillId="0" borderId="3" xfId="3" applyNumberFormat="1" applyFont="1" applyBorder="1" applyProtection="1"/>
    <xf numFmtId="37" fontId="17" fillId="0" borderId="5" xfId="3" applyNumberFormat="1" applyFont="1" applyBorder="1" applyProtection="1"/>
    <xf numFmtId="164" fontId="17" fillId="0" borderId="3" xfId="1" applyNumberFormat="1" applyFont="1" applyBorder="1" applyAlignment="1" applyProtection="1">
      <alignment horizontal="center"/>
    </xf>
    <xf numFmtId="37" fontId="17" fillId="0" borderId="3" xfId="3" applyNumberFormat="1" applyFont="1" applyBorder="1" applyAlignment="1" applyProtection="1">
      <alignment horizontal="center"/>
    </xf>
    <xf numFmtId="37" fontId="18" fillId="0" borderId="3" xfId="3" applyNumberFormat="1" applyFont="1" applyBorder="1" applyProtection="1"/>
    <xf numFmtId="164" fontId="9" fillId="0" borderId="0" xfId="0" applyNumberFormat="1" applyFont="1"/>
    <xf numFmtId="0" fontId="19" fillId="0" borderId="0" xfId="0" applyFont="1"/>
    <xf numFmtId="0" fontId="20" fillId="0" borderId="1" xfId="3" applyFont="1" applyBorder="1"/>
    <xf numFmtId="0" fontId="20" fillId="0" borderId="5" xfId="3" applyFont="1" applyBorder="1"/>
    <xf numFmtId="164" fontId="20" fillId="0" borderId="5" xfId="1" applyNumberFormat="1" applyFont="1" applyBorder="1" applyAlignment="1">
      <alignment horizontal="center"/>
    </xf>
    <xf numFmtId="0" fontId="20" fillId="0" borderId="5" xfId="3" applyFont="1" applyBorder="1" applyAlignment="1">
      <alignment horizontal="center"/>
    </xf>
    <xf numFmtId="0" fontId="20" fillId="0" borderId="2" xfId="3" applyFont="1" applyBorder="1"/>
    <xf numFmtId="0" fontId="22" fillId="0" borderId="0" xfId="0" applyFont="1"/>
    <xf numFmtId="164" fontId="22" fillId="0" borderId="0" xfId="0" applyNumberFormat="1" applyFont="1"/>
    <xf numFmtId="0" fontId="21" fillId="0" borderId="1" xfId="3" applyFont="1" applyBorder="1"/>
    <xf numFmtId="0" fontId="23" fillId="0" borderId="0" xfId="0" applyFont="1"/>
    <xf numFmtId="0" fontId="24" fillId="0" borderId="21" xfId="0" applyFont="1" applyBorder="1" applyAlignment="1">
      <alignment horizontal="left" vertical="center" indent="6"/>
    </xf>
    <xf numFmtId="0" fontId="25" fillId="0" borderId="17" xfId="3" applyFont="1" applyBorder="1"/>
    <xf numFmtId="164" fontId="26" fillId="0" borderId="17" xfId="1" applyNumberFormat="1" applyFont="1" applyBorder="1" applyAlignment="1">
      <alignment horizontal="center"/>
    </xf>
    <xf numFmtId="0" fontId="25" fillId="0" borderId="17" xfId="3" applyFont="1" applyBorder="1" applyAlignment="1">
      <alignment horizontal="center"/>
    </xf>
    <xf numFmtId="3" fontId="26" fillId="0" borderId="19" xfId="3" applyNumberFormat="1" applyFont="1" applyBorder="1"/>
    <xf numFmtId="0" fontId="27" fillId="0" borderId="17" xfId="0" applyFont="1" applyBorder="1"/>
    <xf numFmtId="2" fontId="27" fillId="0" borderId="17" xfId="0" applyNumberFormat="1" applyFont="1" applyBorder="1"/>
    <xf numFmtId="0" fontId="28" fillId="0" borderId="1" xfId="3" applyFont="1" applyBorder="1"/>
    <xf numFmtId="0" fontId="30" fillId="0" borderId="0" xfId="3" applyFont="1" applyBorder="1"/>
    <xf numFmtId="164" fontId="30" fillId="0" borderId="0" xfId="1" applyNumberFormat="1" applyFont="1" applyBorder="1" applyAlignment="1">
      <alignment horizontal="center"/>
    </xf>
    <xf numFmtId="0" fontId="28" fillId="0" borderId="0" xfId="3" applyFont="1" applyBorder="1" applyAlignment="1">
      <alignment horizontal="center"/>
    </xf>
    <xf numFmtId="164" fontId="28" fillId="0" borderId="0" xfId="1" applyNumberFormat="1" applyFont="1" applyBorder="1" applyAlignment="1">
      <alignment horizontal="center"/>
    </xf>
    <xf numFmtId="0" fontId="28" fillId="0" borderId="0" xfId="3" applyFont="1" applyBorder="1"/>
    <xf numFmtId="0" fontId="31" fillId="0" borderId="0" xfId="0" applyFont="1"/>
    <xf numFmtId="164" fontId="28" fillId="0" borderId="0" xfId="3" applyNumberFormat="1" applyFont="1" applyBorder="1"/>
    <xf numFmtId="0" fontId="34" fillId="0" borderId="1" xfId="3" applyFont="1" applyBorder="1"/>
    <xf numFmtId="0" fontId="35" fillId="0" borderId="0" xfId="3" applyFont="1"/>
    <xf numFmtId="0" fontId="34" fillId="0" borderId="0" xfId="3" applyFont="1" applyBorder="1"/>
    <xf numFmtId="164" fontId="34" fillId="0" borderId="0" xfId="1" applyNumberFormat="1" applyFont="1" applyBorder="1" applyAlignment="1">
      <alignment horizontal="center"/>
    </xf>
    <xf numFmtId="0" fontId="36" fillId="0" borderId="0" xfId="0" applyFont="1"/>
    <xf numFmtId="164" fontId="36" fillId="0" borderId="0" xfId="0" applyNumberFormat="1" applyFont="1"/>
    <xf numFmtId="0" fontId="29" fillId="0" borderId="0" xfId="0" applyFont="1"/>
    <xf numFmtId="0" fontId="30" fillId="0" borderId="1" xfId="3" applyFont="1" applyBorder="1"/>
    <xf numFmtId="0" fontId="33" fillId="0" borderId="0" xfId="0" applyFont="1"/>
    <xf numFmtId="0" fontId="32" fillId="0" borderId="0" xfId="0" applyFont="1" applyBorder="1" applyAlignment="1">
      <alignment vertical="center" wrapText="1"/>
    </xf>
    <xf numFmtId="0" fontId="31" fillId="0" borderId="0" xfId="0" applyFont="1" applyBorder="1"/>
    <xf numFmtId="164" fontId="31" fillId="0" borderId="0" xfId="0" applyNumberFormat="1" applyFont="1" applyBorder="1"/>
    <xf numFmtId="2" fontId="31" fillId="0" borderId="0" xfId="0" applyNumberFormat="1" applyFont="1" applyBorder="1"/>
    <xf numFmtId="165" fontId="26" fillId="0" borderId="17" xfId="4" applyNumberFormat="1" applyFont="1" applyBorder="1"/>
    <xf numFmtId="0" fontId="14" fillId="0" borderId="16" xfId="0" applyFont="1" applyBorder="1" applyAlignment="1">
      <alignment vertical="center"/>
    </xf>
    <xf numFmtId="0" fontId="29" fillId="0" borderId="0" xfId="0" applyFont="1" applyBorder="1"/>
    <xf numFmtId="164" fontId="29" fillId="0" borderId="0" xfId="1" applyNumberFormat="1" applyFont="1" applyBorder="1"/>
    <xf numFmtId="43" fontId="29" fillId="0" borderId="0" xfId="0" applyNumberFormat="1" applyFont="1" applyBorder="1"/>
    <xf numFmtId="164" fontId="29" fillId="0" borderId="0" xfId="0" applyNumberFormat="1" applyFont="1" applyBorder="1"/>
    <xf numFmtId="0" fontId="29" fillId="0" borderId="0" xfId="0" applyFont="1" applyBorder="1" applyAlignment="1">
      <alignment horizontal="right" vertical="center"/>
    </xf>
    <xf numFmtId="0" fontId="30" fillId="0" borderId="0" xfId="3" applyFont="1" applyBorder="1" applyAlignment="1">
      <alignment horizontal="center"/>
    </xf>
    <xf numFmtId="164" fontId="30" fillId="0" borderId="0" xfId="3" applyNumberFormat="1" applyFont="1" applyBorder="1"/>
    <xf numFmtId="0" fontId="33" fillId="0" borderId="0" xfId="0" applyFont="1" applyBorder="1"/>
    <xf numFmtId="164" fontId="33" fillId="0" borderId="0" xfId="0" applyNumberFormat="1" applyFont="1" applyBorder="1"/>
    <xf numFmtId="2" fontId="33" fillId="0" borderId="0" xfId="0" applyNumberFormat="1" applyFont="1" applyBorder="1"/>
    <xf numFmtId="165" fontId="37" fillId="0" borderId="17" xfId="4" applyNumberFormat="1" applyFont="1" applyBorder="1"/>
    <xf numFmtId="165" fontId="37" fillId="0" borderId="20" xfId="4" applyNumberFormat="1" applyFont="1" applyBorder="1"/>
    <xf numFmtId="0" fontId="38" fillId="0" borderId="0" xfId="3" applyFont="1"/>
    <xf numFmtId="164" fontId="7" fillId="0" borderId="0" xfId="3" applyNumberFormat="1" applyFont="1" applyFill="1" applyBorder="1"/>
    <xf numFmtId="164" fontId="7" fillId="0" borderId="0" xfId="3" applyNumberFormat="1" applyFont="1" applyFill="1" applyBorder="1" applyAlignment="1">
      <alignment horizontal="right" vertical="center"/>
    </xf>
    <xf numFmtId="164" fontId="22" fillId="0" borderId="0" xfId="0" applyNumberFormat="1" applyFont="1" applyFill="1"/>
    <xf numFmtId="164" fontId="8" fillId="0" borderId="0" xfId="0" applyNumberFormat="1" applyFont="1" applyFill="1"/>
    <xf numFmtId="164" fontId="15" fillId="0" borderId="0" xfId="1" applyNumberFormat="1" applyFont="1" applyFill="1" applyBorder="1" applyAlignment="1">
      <alignment horizontal="center"/>
    </xf>
    <xf numFmtId="0" fontId="15" fillId="0" borderId="0" xfId="3" applyFont="1" applyFill="1" applyBorder="1" applyAlignment="1">
      <alignment horizontal="center"/>
    </xf>
    <xf numFmtId="164" fontId="21" fillId="0" borderId="0" xfId="1" applyNumberFormat="1" applyFont="1" applyFill="1" applyBorder="1" applyAlignment="1">
      <alignment horizontal="center"/>
    </xf>
    <xf numFmtId="0" fontId="21" fillId="0" borderId="0" xfId="3" applyFont="1" applyFill="1" applyBorder="1" applyAlignment="1">
      <alignment horizontal="center"/>
    </xf>
    <xf numFmtId="164" fontId="7" fillId="0" borderId="0" xfId="1" applyNumberFormat="1" applyFont="1" applyFill="1" applyBorder="1" applyAlignment="1">
      <alignment horizontal="center"/>
    </xf>
    <xf numFmtId="0" fontId="7" fillId="0" borderId="0" xfId="3" applyFont="1" applyFill="1" applyBorder="1" applyAlignment="1">
      <alignment horizontal="center"/>
    </xf>
    <xf numFmtId="164" fontId="7" fillId="0" borderId="0" xfId="3" applyNumberFormat="1" applyFont="1" applyFill="1"/>
    <xf numFmtId="1" fontId="0" fillId="2" borderId="0" xfId="0" applyNumberFormat="1" applyFill="1" applyAlignment="1">
      <alignment wrapText="1"/>
    </xf>
    <xf numFmtId="1" fontId="0" fillId="2" borderId="13" xfId="0" applyNumberFormat="1" applyFill="1" applyBorder="1" applyAlignment="1">
      <alignment wrapText="1"/>
    </xf>
    <xf numFmtId="0" fontId="7" fillId="0" borderId="0" xfId="3" applyFont="1" applyFill="1" applyBorder="1"/>
    <xf numFmtId="0" fontId="8" fillId="0" borderId="0" xfId="0" applyFont="1" applyFill="1" applyBorder="1"/>
    <xf numFmtId="164" fontId="8" fillId="0" borderId="0" xfId="0" applyNumberFormat="1" applyFont="1" applyFill="1" applyBorder="1"/>
    <xf numFmtId="2" fontId="8" fillId="0" borderId="0" xfId="0" applyNumberFormat="1" applyFont="1" applyFill="1" applyBorder="1"/>
    <xf numFmtId="0" fontId="8" fillId="0" borderId="0" xfId="0" applyFont="1" applyFill="1"/>
    <xf numFmtId="2" fontId="8" fillId="0" borderId="0" xfId="0" applyNumberFormat="1" applyFont="1" applyFill="1"/>
    <xf numFmtId="0" fontId="14" fillId="0" borderId="0" xfId="0" applyFont="1" applyFill="1" applyBorder="1"/>
    <xf numFmtId="0" fontId="21" fillId="0" borderId="0" xfId="3" applyFont="1" applyFill="1" applyBorder="1"/>
    <xf numFmtId="164" fontId="21" fillId="0" borderId="0" xfId="3" applyNumberFormat="1" applyFont="1" applyFill="1" applyBorder="1"/>
    <xf numFmtId="0" fontId="23" fillId="0" borderId="0" xfId="0" applyFont="1" applyFill="1"/>
    <xf numFmtId="164" fontId="23" fillId="0" borderId="0" xfId="0" applyNumberFormat="1" applyFont="1" applyFill="1"/>
    <xf numFmtId="2" fontId="23" fillId="0" borderId="0" xfId="0" applyNumberFormat="1" applyFont="1" applyFill="1"/>
    <xf numFmtId="0" fontId="9" fillId="0" borderId="0" xfId="0" applyFont="1" applyFill="1" applyBorder="1" applyAlignment="1">
      <alignment vertical="center" wrapText="1"/>
    </xf>
    <xf numFmtId="0" fontId="19" fillId="0" borderId="0" xfId="0" applyFont="1" applyBorder="1" applyAlignment="1">
      <alignment vertical="center" wrapText="1"/>
    </xf>
    <xf numFmtId="0" fontId="13" fillId="0" borderId="0" xfId="0" applyFont="1" applyBorder="1"/>
    <xf numFmtId="164" fontId="13" fillId="0" borderId="0" xfId="0" applyNumberFormat="1" applyFont="1"/>
    <xf numFmtId="2" fontId="13" fillId="0" borderId="0" xfId="0" applyNumberFormat="1" applyFont="1" applyBorder="1"/>
    <xf numFmtId="164" fontId="13" fillId="0" borderId="0" xfId="0" applyNumberFormat="1" applyFont="1" applyBorder="1"/>
    <xf numFmtId="0" fontId="38" fillId="0" borderId="16" xfId="0" applyFont="1" applyBorder="1" applyAlignment="1">
      <alignment horizontal="right" vertical="center" wrapText="1"/>
    </xf>
    <xf numFmtId="0" fontId="7" fillId="0" borderId="17" xfId="3" applyFont="1" applyBorder="1"/>
    <xf numFmtId="164" fontId="7" fillId="0" borderId="17" xfId="1" applyNumberFormat="1" applyFont="1" applyBorder="1" applyAlignment="1">
      <alignment horizontal="center"/>
    </xf>
    <xf numFmtId="0" fontId="7" fillId="0" borderId="17" xfId="3" applyFont="1" applyBorder="1" applyAlignment="1">
      <alignment horizontal="center"/>
    </xf>
    <xf numFmtId="164" fontId="15" fillId="0" borderId="17" xfId="3" applyNumberFormat="1" applyFont="1" applyBorder="1"/>
    <xf numFmtId="0" fontId="13" fillId="0" borderId="17" xfId="0" applyFont="1" applyBorder="1"/>
    <xf numFmtId="165" fontId="15" fillId="0" borderId="17" xfId="4" applyNumberFormat="1" applyFont="1" applyBorder="1"/>
    <xf numFmtId="2" fontId="13" fillId="0" borderId="17" xfId="0" applyNumberFormat="1" applyFont="1" applyBorder="1"/>
    <xf numFmtId="165" fontId="15" fillId="0" borderId="20" xfId="4" applyNumberFormat="1" applyFont="1" applyBorder="1"/>
    <xf numFmtId="0" fontId="39" fillId="0" borderId="0" xfId="0" applyFont="1" applyAlignment="1">
      <alignment vertical="center"/>
    </xf>
    <xf numFmtId="164" fontId="39" fillId="0" borderId="0" xfId="1" applyNumberFormat="1" applyFont="1"/>
    <xf numFmtId="0" fontId="12" fillId="0" borderId="0" xfId="0" applyFont="1" applyAlignment="1"/>
    <xf numFmtId="164" fontId="0" fillId="0" borderId="0" xfId="1" applyNumberFormat="1" applyFont="1" applyAlignment="1">
      <alignment horizontal="left" wrapText="1"/>
    </xf>
    <xf numFmtId="0" fontId="14" fillId="0" borderId="17" xfId="0" applyFont="1" applyBorder="1" applyAlignment="1">
      <alignment vertical="center"/>
    </xf>
    <xf numFmtId="0" fontId="19" fillId="0" borderId="0" xfId="3" applyFont="1" applyBorder="1"/>
    <xf numFmtId="164" fontId="19" fillId="0" borderId="0" xfId="1" applyNumberFormat="1" applyFont="1" applyFill="1" applyBorder="1" applyAlignment="1">
      <alignment horizontal="center"/>
    </xf>
    <xf numFmtId="0" fontId="19" fillId="0" borderId="0" xfId="3" applyFont="1" applyFill="1" applyBorder="1" applyAlignment="1">
      <alignment horizontal="center"/>
    </xf>
    <xf numFmtId="164" fontId="19" fillId="0" borderId="0" xfId="1" applyNumberFormat="1" applyFont="1" applyBorder="1" applyAlignment="1">
      <alignment horizontal="center"/>
    </xf>
    <xf numFmtId="164" fontId="19" fillId="0" borderId="0" xfId="3" applyNumberFormat="1" applyFont="1" applyFill="1"/>
    <xf numFmtId="0" fontId="19" fillId="0" borderId="0" xfId="0" applyFont="1" applyBorder="1"/>
    <xf numFmtId="164" fontId="19" fillId="0" borderId="0" xfId="0" applyNumberFormat="1" applyFont="1"/>
    <xf numFmtId="2" fontId="19" fillId="0" borderId="0" xfId="0" applyNumberFormat="1" applyFont="1" applyBorder="1"/>
    <xf numFmtId="164" fontId="19" fillId="0" borderId="0" xfId="0" applyNumberFormat="1" applyFont="1" applyBorder="1"/>
    <xf numFmtId="0" fontId="38" fillId="0" borderId="0" xfId="0" applyFont="1" applyAlignment="1">
      <alignment vertical="center"/>
    </xf>
    <xf numFmtId="0" fontId="38" fillId="0" borderId="0" xfId="3" applyFont="1" applyBorder="1"/>
    <xf numFmtId="164" fontId="38" fillId="0" borderId="0" xfId="1" applyNumberFormat="1" applyFont="1" applyBorder="1" applyAlignment="1">
      <alignment horizontal="center"/>
    </xf>
    <xf numFmtId="0" fontId="19" fillId="0" borderId="0" xfId="3" applyFont="1" applyBorder="1" applyAlignment="1">
      <alignment horizontal="center"/>
    </xf>
    <xf numFmtId="2" fontId="19" fillId="0" borderId="0" xfId="0" applyNumberFormat="1" applyFont="1"/>
    <xf numFmtId="0" fontId="19" fillId="0" borderId="0" xfId="0" applyFont="1" applyAlignment="1">
      <alignment vertical="center"/>
    </xf>
    <xf numFmtId="164" fontId="19" fillId="0" borderId="0" xfId="3" applyNumberFormat="1" applyFont="1" applyBorder="1"/>
    <xf numFmtId="0" fontId="38" fillId="0" borderId="16" xfId="0" applyFont="1" applyBorder="1" applyAlignment="1">
      <alignment vertical="center"/>
    </xf>
    <xf numFmtId="0" fontId="38" fillId="0" borderId="17" xfId="3" applyFont="1" applyBorder="1"/>
    <xf numFmtId="164" fontId="38" fillId="0" borderId="17" xfId="1" applyNumberFormat="1" applyFont="1" applyBorder="1" applyAlignment="1">
      <alignment horizontal="center"/>
    </xf>
    <xf numFmtId="0" fontId="38" fillId="0" borderId="17" xfId="3" applyFont="1" applyBorder="1" applyAlignment="1">
      <alignment horizontal="center"/>
    </xf>
    <xf numFmtId="164" fontId="38" fillId="3" borderId="19" xfId="3" applyNumberFormat="1" applyFont="1" applyFill="1" applyBorder="1"/>
    <xf numFmtId="0" fontId="38" fillId="0" borderId="17" xfId="0" applyFont="1" applyBorder="1"/>
    <xf numFmtId="164" fontId="38" fillId="0" borderId="17" xfId="0" applyNumberFormat="1" applyFont="1" applyBorder="1"/>
    <xf numFmtId="2" fontId="38" fillId="0" borderId="17" xfId="0" applyNumberFormat="1" applyFont="1" applyBorder="1"/>
    <xf numFmtId="164" fontId="38" fillId="0" borderId="20" xfId="0" applyNumberFormat="1" applyFont="1" applyBorder="1"/>
  </cellXfs>
  <cellStyles count="5">
    <cellStyle name="Comma" xfId="1" builtinId="3"/>
    <cellStyle name="Currency" xfId="4" builtinId="4"/>
    <cellStyle name="Normal" xfId="0" builtinId="0"/>
    <cellStyle name="Normal 2" xfId="3" xr:uid="{79831FDC-330D-4F83-BF21-6ADC8F8BC9C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2C8FF-6AA9-4041-AC51-6D6A52CB7ED5}">
  <dimension ref="A1:P61"/>
  <sheetViews>
    <sheetView tabSelected="1" topLeftCell="B37" zoomScale="166" zoomScaleNormal="166" workbookViewId="0">
      <selection activeCell="B53" sqref="B53"/>
    </sheetView>
  </sheetViews>
  <sheetFormatPr defaultRowHeight="15"/>
  <cols>
    <col min="1" max="1" width="15.28515625" customWidth="1"/>
    <col min="2" max="2" width="50.5703125" customWidth="1"/>
    <col min="4" max="4" width="11.42578125" style="23" customWidth="1"/>
    <col min="5" max="5" width="9.5703125" customWidth="1"/>
    <col min="6" max="6" width="9.28515625" style="23" customWidth="1"/>
    <col min="8" max="8" width="10.7109375" bestFit="1" customWidth="1"/>
    <col min="10" max="10" width="11.85546875" style="42" customWidth="1"/>
    <col min="12" max="12" width="11.7109375" style="42" customWidth="1"/>
    <col min="14" max="14" width="24.7109375" customWidth="1"/>
  </cols>
  <sheetData>
    <row r="1" spans="1:16" ht="15.75">
      <c r="E1" s="178" t="s">
        <v>121</v>
      </c>
    </row>
    <row r="2" spans="1:16" ht="15.75">
      <c r="D2" s="179" t="s">
        <v>110</v>
      </c>
    </row>
    <row r="3" spans="1:16">
      <c r="C3" s="77"/>
    </row>
    <row r="5" spans="1:16" s="22" customFormat="1" ht="12">
      <c r="A5" s="78" t="s">
        <v>0</v>
      </c>
      <c r="B5" s="79"/>
      <c r="C5" s="80"/>
      <c r="D5" s="81"/>
      <c r="E5" s="82"/>
      <c r="F5" s="81"/>
      <c r="G5" s="83" t="s">
        <v>1</v>
      </c>
      <c r="H5" s="79"/>
      <c r="J5" s="84"/>
      <c r="L5" s="84"/>
      <c r="N5" s="85" t="s">
        <v>2</v>
      </c>
      <c r="O5" s="85"/>
      <c r="P5" s="85"/>
    </row>
    <row r="6" spans="1:16">
      <c r="A6" s="3"/>
      <c r="B6" s="4"/>
      <c r="C6" s="5" t="s">
        <v>3</v>
      </c>
      <c r="D6" s="28"/>
      <c r="E6" s="7"/>
      <c r="F6" s="28" t="s">
        <v>4</v>
      </c>
      <c r="G6" s="6"/>
      <c r="H6" s="6"/>
      <c r="N6" s="47"/>
      <c r="O6" s="47" t="s">
        <v>5</v>
      </c>
      <c r="P6" s="47" t="s">
        <v>6</v>
      </c>
    </row>
    <row r="7" spans="1:16">
      <c r="A7" s="3"/>
      <c r="B7" s="4"/>
      <c r="C7" s="5" t="s">
        <v>7</v>
      </c>
      <c r="D7" s="29" t="s">
        <v>8</v>
      </c>
      <c r="E7" s="8" t="s">
        <v>8</v>
      </c>
      <c r="F7" s="29" t="s">
        <v>9</v>
      </c>
      <c r="G7" s="8" t="s">
        <v>10</v>
      </c>
      <c r="H7" s="2" t="s">
        <v>9</v>
      </c>
      <c r="I7" s="38" t="s">
        <v>11</v>
      </c>
      <c r="J7" s="43" t="s">
        <v>12</v>
      </c>
      <c r="K7" s="38" t="s">
        <v>13</v>
      </c>
      <c r="L7" s="43" t="s">
        <v>12</v>
      </c>
      <c r="N7" s="47" t="s">
        <v>14</v>
      </c>
      <c r="O7" s="47">
        <v>72.84</v>
      </c>
      <c r="P7" s="47" t="s">
        <v>15</v>
      </c>
    </row>
    <row r="8" spans="1:16">
      <c r="A8" s="9" t="s">
        <v>16</v>
      </c>
      <c r="B8" s="4"/>
      <c r="C8" s="10" t="s">
        <v>17</v>
      </c>
      <c r="D8" s="29" t="s">
        <v>18</v>
      </c>
      <c r="E8" s="8" t="s">
        <v>19</v>
      </c>
      <c r="F8" s="29" t="s">
        <v>20</v>
      </c>
      <c r="G8" s="8" t="s">
        <v>21</v>
      </c>
      <c r="H8" s="2" t="s">
        <v>10</v>
      </c>
      <c r="I8" s="38" t="s">
        <v>22</v>
      </c>
      <c r="J8" s="43" t="s">
        <v>23</v>
      </c>
      <c r="K8" s="38" t="s">
        <v>24</v>
      </c>
      <c r="L8" s="43" t="s">
        <v>23</v>
      </c>
      <c r="N8" s="48" t="s">
        <v>25</v>
      </c>
      <c r="O8" s="47">
        <v>60.45</v>
      </c>
      <c r="P8" s="49" t="s">
        <v>26</v>
      </c>
    </row>
    <row r="9" spans="1:16">
      <c r="A9" s="9" t="s">
        <v>27</v>
      </c>
      <c r="B9" s="5" t="s">
        <v>28</v>
      </c>
      <c r="C9" s="10" t="s">
        <v>29</v>
      </c>
      <c r="D9" s="29" t="s">
        <v>30</v>
      </c>
      <c r="E9" s="8" t="s">
        <v>21</v>
      </c>
      <c r="F9" s="29" t="s">
        <v>19</v>
      </c>
      <c r="G9" s="8" t="s">
        <v>31</v>
      </c>
      <c r="H9" s="11" t="s">
        <v>32</v>
      </c>
      <c r="I9" s="38"/>
      <c r="J9" s="43"/>
      <c r="K9" s="45">
        <v>0.31</v>
      </c>
      <c r="L9" s="43" t="s">
        <v>24</v>
      </c>
      <c r="N9" s="47" t="s">
        <v>33</v>
      </c>
      <c r="O9" s="47">
        <v>46.46</v>
      </c>
      <c r="P9" s="49"/>
    </row>
    <row r="10" spans="1:16">
      <c r="A10" s="3"/>
      <c r="B10" s="5"/>
      <c r="C10" s="4"/>
      <c r="D10" s="29"/>
      <c r="E10" s="8" t="s">
        <v>18</v>
      </c>
      <c r="F10" s="30" t="s">
        <v>34</v>
      </c>
      <c r="G10" s="4"/>
      <c r="H10" s="1"/>
      <c r="I10" s="38" t="s">
        <v>35</v>
      </c>
      <c r="J10" s="43" t="s">
        <v>36</v>
      </c>
      <c r="K10" s="38" t="s">
        <v>37</v>
      </c>
      <c r="L10" s="43" t="s">
        <v>38</v>
      </c>
      <c r="P10" s="57"/>
    </row>
    <row r="11" spans="1:16">
      <c r="A11" s="3"/>
      <c r="B11" s="5"/>
      <c r="C11" s="4"/>
      <c r="D11" s="29"/>
      <c r="E11" s="8" t="s">
        <v>39</v>
      </c>
      <c r="F11" s="31"/>
      <c r="G11" s="4"/>
      <c r="H11" s="1"/>
      <c r="I11" s="38"/>
      <c r="J11" s="43"/>
      <c r="K11" s="38"/>
      <c r="L11" s="43"/>
    </row>
    <row r="12" spans="1:16">
      <c r="A12" s="12" t="s">
        <v>40</v>
      </c>
      <c r="B12" s="13" t="s">
        <v>41</v>
      </c>
      <c r="C12" s="14" t="s">
        <v>42</v>
      </c>
      <c r="D12" s="32" t="s">
        <v>43</v>
      </c>
      <c r="E12" s="15" t="s">
        <v>44</v>
      </c>
      <c r="F12" s="32" t="s">
        <v>45</v>
      </c>
      <c r="G12" s="15" t="s">
        <v>46</v>
      </c>
      <c r="H12" s="16" t="s">
        <v>47</v>
      </c>
      <c r="I12" s="39" t="s">
        <v>48</v>
      </c>
      <c r="J12" s="44" t="s">
        <v>49</v>
      </c>
      <c r="K12" s="40" t="s">
        <v>50</v>
      </c>
      <c r="L12" s="44" t="s">
        <v>51</v>
      </c>
    </row>
    <row r="13" spans="1:16" s="91" customFormat="1" ht="12">
      <c r="A13" s="86"/>
      <c r="B13" s="137" t="s">
        <v>124</v>
      </c>
      <c r="C13" s="87"/>
      <c r="D13" s="88"/>
      <c r="E13" s="89"/>
      <c r="F13" s="88"/>
      <c r="G13" s="87"/>
      <c r="H13" s="90"/>
      <c r="J13" s="140"/>
      <c r="L13" s="92"/>
    </row>
    <row r="14" spans="1:16" s="18" customFormat="1">
      <c r="A14" s="17"/>
      <c r="B14" s="19" t="s">
        <v>52</v>
      </c>
      <c r="C14" s="20" t="s">
        <v>53</v>
      </c>
      <c r="D14" s="146">
        <v>1092</v>
      </c>
      <c r="E14" s="147">
        <v>1</v>
      </c>
      <c r="F14" s="33">
        <v>1092</v>
      </c>
      <c r="G14" s="20">
        <v>0.16700000000000001</v>
      </c>
      <c r="H14" s="138">
        <f>F14*G14</f>
        <v>182.364</v>
      </c>
      <c r="I14" s="18">
        <v>46.46</v>
      </c>
      <c r="J14" s="141">
        <v>8473</v>
      </c>
      <c r="K14" s="46">
        <f>I14*1.31</f>
        <v>60.8626</v>
      </c>
      <c r="L14" s="141">
        <f>K14*H14</f>
        <v>11099.1471864</v>
      </c>
      <c r="N14"/>
    </row>
    <row r="15" spans="1:16" s="18" customFormat="1" ht="12">
      <c r="A15" s="17"/>
      <c r="B15" s="22" t="s">
        <v>54</v>
      </c>
      <c r="C15" s="20" t="s">
        <v>53</v>
      </c>
      <c r="D15" s="146">
        <v>1092</v>
      </c>
      <c r="E15" s="147">
        <v>1</v>
      </c>
      <c r="F15" s="33">
        <v>1092</v>
      </c>
      <c r="G15" s="20">
        <v>0.25</v>
      </c>
      <c r="H15" s="138">
        <f t="shared" ref="H15:H25" si="0">F15*G15</f>
        <v>273</v>
      </c>
      <c r="I15" s="18">
        <v>46.46</v>
      </c>
      <c r="J15" s="141">
        <v>12684</v>
      </c>
      <c r="K15" s="46">
        <f t="shared" ref="K15:K48" si="1">I15*1.31</f>
        <v>60.8626</v>
      </c>
      <c r="L15" s="141">
        <f t="shared" ref="L15:L25" si="2">K15*H15</f>
        <v>16615.489799999999</v>
      </c>
      <c r="N15" s="180"/>
    </row>
    <row r="16" spans="1:16" s="18" customFormat="1" ht="12">
      <c r="A16" s="17"/>
      <c r="B16" s="19" t="s">
        <v>55</v>
      </c>
      <c r="C16" s="20" t="s">
        <v>53</v>
      </c>
      <c r="D16" s="146">
        <v>1000</v>
      </c>
      <c r="E16" s="147">
        <v>1</v>
      </c>
      <c r="F16" s="33">
        <v>1000</v>
      </c>
      <c r="G16" s="20">
        <v>20</v>
      </c>
      <c r="H16" s="139">
        <v>20000</v>
      </c>
      <c r="I16" s="18">
        <v>60.45</v>
      </c>
      <c r="J16" s="141">
        <v>1209000</v>
      </c>
      <c r="K16" s="46">
        <f t="shared" si="1"/>
        <v>79.18950000000001</v>
      </c>
      <c r="L16" s="141">
        <f t="shared" si="2"/>
        <v>1583790.0000000002</v>
      </c>
      <c r="N16" s="180"/>
    </row>
    <row r="17" spans="1:12" s="18" customFormat="1" ht="12">
      <c r="A17" s="17"/>
      <c r="B17" s="19" t="s">
        <v>56</v>
      </c>
      <c r="C17" s="20" t="s">
        <v>53</v>
      </c>
      <c r="D17" s="146">
        <v>92</v>
      </c>
      <c r="E17" s="147">
        <v>1</v>
      </c>
      <c r="F17" s="33">
        <v>92</v>
      </c>
      <c r="G17" s="20">
        <v>120</v>
      </c>
      <c r="H17" s="138">
        <v>11040</v>
      </c>
      <c r="I17" s="18">
        <v>60.45</v>
      </c>
      <c r="J17" s="141">
        <v>667368</v>
      </c>
      <c r="K17" s="46">
        <f t="shared" si="1"/>
        <v>79.18950000000001</v>
      </c>
      <c r="L17" s="141">
        <f t="shared" si="2"/>
        <v>874252.08000000007</v>
      </c>
    </row>
    <row r="18" spans="1:12" s="18" customFormat="1" ht="12">
      <c r="A18" s="17"/>
      <c r="B18" s="19" t="s">
        <v>57</v>
      </c>
      <c r="C18" s="20" t="s">
        <v>53</v>
      </c>
      <c r="D18" s="146">
        <v>1092</v>
      </c>
      <c r="E18" s="147">
        <v>1</v>
      </c>
      <c r="F18" s="33">
        <v>1092</v>
      </c>
      <c r="G18" s="20">
        <v>5</v>
      </c>
      <c r="H18" s="138">
        <v>5460</v>
      </c>
      <c r="I18" s="18">
        <v>46.46</v>
      </c>
      <c r="J18" s="141">
        <v>253672</v>
      </c>
      <c r="K18" s="46">
        <f t="shared" si="1"/>
        <v>60.8626</v>
      </c>
      <c r="L18" s="141">
        <f t="shared" si="2"/>
        <v>332309.79600000003</v>
      </c>
    </row>
    <row r="19" spans="1:12" s="18" customFormat="1" ht="12">
      <c r="A19" s="17"/>
      <c r="B19" s="22" t="s">
        <v>58</v>
      </c>
      <c r="C19" s="20" t="s">
        <v>53</v>
      </c>
      <c r="D19" s="146">
        <v>279</v>
      </c>
      <c r="E19" s="147">
        <v>1</v>
      </c>
      <c r="F19" s="33">
        <v>279</v>
      </c>
      <c r="G19" s="20">
        <v>10</v>
      </c>
      <c r="H19" s="138">
        <v>2786</v>
      </c>
      <c r="I19" s="18">
        <v>60.45</v>
      </c>
      <c r="J19" s="141">
        <v>168438</v>
      </c>
      <c r="K19" s="46">
        <f t="shared" si="1"/>
        <v>79.18950000000001</v>
      </c>
      <c r="L19" s="141">
        <v>220653</v>
      </c>
    </row>
    <row r="20" spans="1:12" s="18" customFormat="1" ht="12">
      <c r="A20" s="17"/>
      <c r="B20" s="19" t="s">
        <v>59</v>
      </c>
      <c r="C20" s="20" t="s">
        <v>53</v>
      </c>
      <c r="D20" s="146">
        <v>1092</v>
      </c>
      <c r="E20" s="147">
        <v>1</v>
      </c>
      <c r="F20" s="33">
        <v>1092</v>
      </c>
      <c r="G20" s="20">
        <v>1</v>
      </c>
      <c r="H20" s="138">
        <f t="shared" si="0"/>
        <v>1092</v>
      </c>
      <c r="I20" s="18">
        <v>46.46</v>
      </c>
      <c r="J20" s="141">
        <v>50734</v>
      </c>
      <c r="K20" s="46">
        <f t="shared" si="1"/>
        <v>60.8626</v>
      </c>
      <c r="L20" s="141">
        <f t="shared" si="2"/>
        <v>66461.959199999998</v>
      </c>
    </row>
    <row r="21" spans="1:12" s="18" customFormat="1" ht="12">
      <c r="A21" s="17"/>
      <c r="B21" s="22" t="s">
        <v>60</v>
      </c>
      <c r="C21" s="20" t="s">
        <v>53</v>
      </c>
      <c r="D21" s="146">
        <v>1092</v>
      </c>
      <c r="E21" s="147">
        <v>1</v>
      </c>
      <c r="F21" s="33">
        <v>1092</v>
      </c>
      <c r="G21" s="20">
        <v>7</v>
      </c>
      <c r="H21" s="138">
        <v>7644</v>
      </c>
      <c r="I21" s="18">
        <v>46.46</v>
      </c>
      <c r="J21" s="141">
        <f t="shared" ref="J21" si="3">H21*I21</f>
        <v>355140.24</v>
      </c>
      <c r="K21" s="46">
        <f t="shared" si="1"/>
        <v>60.8626</v>
      </c>
      <c r="L21" s="141">
        <f t="shared" si="2"/>
        <v>465233.7144</v>
      </c>
    </row>
    <row r="22" spans="1:12" s="18" customFormat="1" ht="12">
      <c r="A22" s="17"/>
      <c r="B22" s="19" t="s">
        <v>61</v>
      </c>
      <c r="C22" s="20" t="s">
        <v>53</v>
      </c>
      <c r="D22" s="146">
        <v>500</v>
      </c>
      <c r="E22" s="147">
        <v>1</v>
      </c>
      <c r="F22" s="33">
        <v>500</v>
      </c>
      <c r="G22" s="20">
        <v>4</v>
      </c>
      <c r="H22" s="138">
        <f t="shared" si="0"/>
        <v>2000</v>
      </c>
      <c r="I22" s="18">
        <v>72.84</v>
      </c>
      <c r="J22" s="141">
        <v>145680</v>
      </c>
      <c r="K22" s="46">
        <f t="shared" si="1"/>
        <v>95.420400000000015</v>
      </c>
      <c r="L22" s="141">
        <f t="shared" si="2"/>
        <v>190840.80000000002</v>
      </c>
    </row>
    <row r="23" spans="1:12" s="18" customFormat="1" ht="12">
      <c r="A23" s="17"/>
      <c r="B23" s="22" t="s">
        <v>62</v>
      </c>
      <c r="C23" s="20" t="s">
        <v>53</v>
      </c>
      <c r="D23" s="146">
        <v>1092</v>
      </c>
      <c r="E23" s="147">
        <v>1</v>
      </c>
      <c r="F23" s="33">
        <v>1092</v>
      </c>
      <c r="G23" s="20">
        <v>0.25</v>
      </c>
      <c r="H23" s="138">
        <f t="shared" si="0"/>
        <v>273</v>
      </c>
      <c r="I23" s="18">
        <v>46.46</v>
      </c>
      <c r="J23" s="141">
        <v>12684</v>
      </c>
      <c r="K23" s="46">
        <f t="shared" si="1"/>
        <v>60.8626</v>
      </c>
      <c r="L23" s="141">
        <f t="shared" si="2"/>
        <v>16615.489799999999</v>
      </c>
    </row>
    <row r="24" spans="1:12" s="18" customFormat="1" ht="12">
      <c r="A24" s="17"/>
      <c r="B24" s="19" t="s">
        <v>63</v>
      </c>
      <c r="C24" s="20" t="s">
        <v>53</v>
      </c>
      <c r="D24" s="146">
        <v>1092</v>
      </c>
      <c r="E24" s="147">
        <v>1</v>
      </c>
      <c r="F24" s="33">
        <v>1092</v>
      </c>
      <c r="G24" s="20">
        <v>0.25</v>
      </c>
      <c r="H24" s="138">
        <f t="shared" si="0"/>
        <v>273</v>
      </c>
      <c r="I24" s="18">
        <v>46.46</v>
      </c>
      <c r="J24" s="141">
        <v>12684</v>
      </c>
      <c r="K24" s="46">
        <f t="shared" si="1"/>
        <v>60.8626</v>
      </c>
      <c r="L24" s="141">
        <f t="shared" si="2"/>
        <v>16615.489799999999</v>
      </c>
    </row>
    <row r="25" spans="1:12" s="18" customFormat="1" ht="12.75" thickBot="1">
      <c r="A25" s="17"/>
      <c r="B25" s="22" t="s">
        <v>64</v>
      </c>
      <c r="C25" s="20" t="s">
        <v>53</v>
      </c>
      <c r="D25" s="146">
        <v>819</v>
      </c>
      <c r="E25" s="147"/>
      <c r="F25" s="33">
        <v>819</v>
      </c>
      <c r="G25" s="20">
        <v>1</v>
      </c>
      <c r="H25" s="138">
        <f t="shared" si="0"/>
        <v>819</v>
      </c>
      <c r="I25" s="18">
        <v>46.46</v>
      </c>
      <c r="J25" s="141">
        <v>38051</v>
      </c>
      <c r="K25" s="46">
        <f t="shared" si="1"/>
        <v>60.8626</v>
      </c>
      <c r="L25" s="141">
        <f t="shared" si="2"/>
        <v>49846.469400000002</v>
      </c>
    </row>
    <row r="26" spans="1:12" s="59" customFormat="1" ht="12.75" thickBot="1">
      <c r="A26" s="58"/>
      <c r="B26" s="67" t="s">
        <v>65</v>
      </c>
      <c r="C26" s="68"/>
      <c r="D26" s="69"/>
      <c r="E26" s="70"/>
      <c r="F26" s="71">
        <f>SUM(F14:F25)</f>
        <v>10334</v>
      </c>
      <c r="G26" s="72"/>
      <c r="H26" s="73">
        <f>SUM(H14:H25)</f>
        <v>51842.364000000001</v>
      </c>
      <c r="I26" s="74"/>
      <c r="J26" s="135">
        <f>SUM(J14:J25)</f>
        <v>2934608.24</v>
      </c>
      <c r="K26" s="75"/>
      <c r="L26" s="136">
        <v>3844332</v>
      </c>
    </row>
    <row r="27" spans="1:12" s="59" customFormat="1" ht="12">
      <c r="A27" s="58"/>
      <c r="B27" s="62"/>
      <c r="C27" s="63"/>
      <c r="D27" s="142"/>
      <c r="E27" s="143"/>
      <c r="F27" s="64"/>
      <c r="G27" s="63"/>
      <c r="H27" s="65"/>
      <c r="J27" s="60"/>
      <c r="K27" s="61"/>
      <c r="L27" s="60"/>
    </row>
    <row r="28" spans="1:12" s="94" customFormat="1" ht="12">
      <c r="A28" s="93"/>
      <c r="B28" s="157" t="s">
        <v>114</v>
      </c>
      <c r="C28" s="158"/>
      <c r="D28" s="144"/>
      <c r="E28" s="145"/>
      <c r="F28" s="144"/>
      <c r="G28" s="158"/>
      <c r="H28" s="159"/>
      <c r="I28" s="160"/>
      <c r="J28" s="161"/>
      <c r="K28" s="162"/>
      <c r="L28" s="161"/>
    </row>
    <row r="29" spans="1:12" s="59" customFormat="1" ht="24">
      <c r="A29" s="58"/>
      <c r="B29" s="163" t="s">
        <v>84</v>
      </c>
      <c r="C29" s="151" t="s">
        <v>85</v>
      </c>
      <c r="D29" s="146">
        <v>765</v>
      </c>
      <c r="E29" s="147">
        <v>1</v>
      </c>
      <c r="F29" s="146">
        <v>765</v>
      </c>
      <c r="G29" s="151">
        <v>0.25</v>
      </c>
      <c r="H29" s="138">
        <f>F29*G29</f>
        <v>191.25</v>
      </c>
      <c r="I29" s="152">
        <v>46.46</v>
      </c>
      <c r="J29" s="153">
        <v>8881</v>
      </c>
      <c r="K29" s="154">
        <f>I29*1.31</f>
        <v>60.8626</v>
      </c>
      <c r="L29" s="153">
        <v>11634</v>
      </c>
    </row>
    <row r="30" spans="1:12" s="59" customFormat="1" ht="12">
      <c r="A30" s="63"/>
      <c r="B30" s="164" t="s">
        <v>111</v>
      </c>
      <c r="C30" s="20" t="s">
        <v>66</v>
      </c>
      <c r="D30" s="146">
        <v>765</v>
      </c>
      <c r="E30" s="147">
        <v>1</v>
      </c>
      <c r="F30" s="33">
        <v>765</v>
      </c>
      <c r="G30" s="20">
        <v>0.25</v>
      </c>
      <c r="H30" s="148">
        <f>F30*G30</f>
        <v>191.25</v>
      </c>
      <c r="I30" s="165">
        <v>60.45</v>
      </c>
      <c r="J30" s="166">
        <v>11555</v>
      </c>
      <c r="K30" s="167">
        <v>79.19</v>
      </c>
      <c r="L30" s="168">
        <v>15137</v>
      </c>
    </row>
    <row r="31" spans="1:12" s="59" customFormat="1" ht="12">
      <c r="A31" s="63"/>
      <c r="B31" s="164" t="s">
        <v>72</v>
      </c>
      <c r="C31" s="20" t="s">
        <v>73</v>
      </c>
      <c r="D31" s="146">
        <v>140</v>
      </c>
      <c r="E31" s="147">
        <v>1</v>
      </c>
      <c r="F31" s="33">
        <v>140</v>
      </c>
      <c r="G31" s="20">
        <v>1</v>
      </c>
      <c r="H31" s="148">
        <f t="shared" ref="H31:H32" si="4">F31*G31</f>
        <v>140</v>
      </c>
      <c r="I31" s="165">
        <v>46.46</v>
      </c>
      <c r="J31" s="166">
        <f>H31*I31</f>
        <v>6504.4000000000005</v>
      </c>
      <c r="K31" s="167">
        <v>60.86</v>
      </c>
      <c r="L31" s="168">
        <v>8520.4</v>
      </c>
    </row>
    <row r="32" spans="1:12" s="59" customFormat="1" ht="12">
      <c r="A32" s="63"/>
      <c r="B32" s="164" t="s">
        <v>74</v>
      </c>
      <c r="C32" s="20" t="s">
        <v>75</v>
      </c>
      <c r="D32" s="146">
        <v>140</v>
      </c>
      <c r="E32" s="147">
        <v>1</v>
      </c>
      <c r="F32" s="33">
        <v>140</v>
      </c>
      <c r="G32" s="20">
        <v>1</v>
      </c>
      <c r="H32" s="148">
        <f t="shared" si="4"/>
        <v>140</v>
      </c>
      <c r="I32" s="165">
        <v>46.46</v>
      </c>
      <c r="J32" s="166">
        <f>H32*I32</f>
        <v>6504.4000000000005</v>
      </c>
      <c r="K32" s="167">
        <v>60.86</v>
      </c>
      <c r="L32" s="168">
        <v>8520.4</v>
      </c>
    </row>
    <row r="33" spans="1:12" s="59" customFormat="1" ht="12.75" thickBot="1">
      <c r="A33" s="63"/>
      <c r="B33" s="164" t="s">
        <v>70</v>
      </c>
      <c r="C33" s="20" t="s">
        <v>71</v>
      </c>
      <c r="D33" s="146">
        <v>140</v>
      </c>
      <c r="E33" s="147">
        <v>1</v>
      </c>
      <c r="F33" s="33">
        <v>140</v>
      </c>
      <c r="G33" s="20">
        <v>1</v>
      </c>
      <c r="H33" s="148">
        <f>F33*G33</f>
        <v>140</v>
      </c>
      <c r="I33" s="165">
        <v>46.46</v>
      </c>
      <c r="J33" s="166">
        <f t="shared" ref="J33" si="5">H33*I33</f>
        <v>6504.4000000000005</v>
      </c>
      <c r="K33" s="167">
        <v>60.86</v>
      </c>
      <c r="L33" s="168">
        <v>8520.4</v>
      </c>
    </row>
    <row r="34" spans="1:12" s="59" customFormat="1" ht="12.75" thickBot="1">
      <c r="A34" s="63"/>
      <c r="B34" s="169" t="s">
        <v>115</v>
      </c>
      <c r="C34" s="170"/>
      <c r="D34" s="171"/>
      <c r="E34" s="172"/>
      <c r="F34" s="69">
        <f>SUM(F29:F33)</f>
        <v>1950</v>
      </c>
      <c r="G34" s="170"/>
      <c r="H34" s="173">
        <v>802</v>
      </c>
      <c r="I34" s="174"/>
      <c r="J34" s="175">
        <v>39948</v>
      </c>
      <c r="K34" s="176"/>
      <c r="L34" s="177">
        <v>52331</v>
      </c>
    </row>
    <row r="35" spans="1:12">
      <c r="B35" s="76"/>
      <c r="C35" s="20"/>
      <c r="D35" s="146"/>
      <c r="E35" s="147"/>
      <c r="F35" s="146"/>
      <c r="G35" s="151"/>
      <c r="H35" s="138"/>
      <c r="I35" s="152"/>
      <c r="J35" s="153"/>
      <c r="K35" s="154"/>
      <c r="L35" s="153"/>
    </row>
    <row r="36" spans="1:12">
      <c r="B36" s="66" t="s">
        <v>113</v>
      </c>
      <c r="C36" s="20"/>
      <c r="D36" s="146"/>
      <c r="E36" s="147"/>
      <c r="F36" s="146"/>
      <c r="G36" s="151"/>
      <c r="H36" s="151"/>
      <c r="I36" s="155"/>
      <c r="J36" s="141"/>
      <c r="K36" s="156"/>
      <c r="L36" s="141"/>
    </row>
    <row r="37" spans="1:12" s="59" customFormat="1" ht="12">
      <c r="A37" s="58"/>
      <c r="B37" s="19" t="s">
        <v>76</v>
      </c>
      <c r="C37" s="20" t="s">
        <v>53</v>
      </c>
      <c r="D37" s="146">
        <v>253</v>
      </c>
      <c r="E37" s="147">
        <v>1</v>
      </c>
      <c r="F37" s="146">
        <f>D37*E37</f>
        <v>253</v>
      </c>
      <c r="G37" s="151">
        <v>5</v>
      </c>
      <c r="H37" s="138">
        <v>1267</v>
      </c>
      <c r="I37" s="155">
        <v>46.46</v>
      </c>
      <c r="J37" s="141">
        <v>58844</v>
      </c>
      <c r="K37" s="156">
        <f t="shared" si="1"/>
        <v>60.8626</v>
      </c>
      <c r="L37" s="141">
        <v>77085</v>
      </c>
    </row>
    <row r="38" spans="1:12" s="18" customFormat="1" ht="12">
      <c r="A38" s="17"/>
      <c r="B38" s="19" t="s">
        <v>77</v>
      </c>
      <c r="C38" s="20" t="s">
        <v>53</v>
      </c>
      <c r="D38" s="146">
        <f>D19</f>
        <v>279</v>
      </c>
      <c r="E38" s="147">
        <v>1</v>
      </c>
      <c r="F38" s="146">
        <f t="shared" ref="F38:F39" si="6">D38*E38</f>
        <v>279</v>
      </c>
      <c r="G38" s="151">
        <v>1</v>
      </c>
      <c r="H38" s="138">
        <f t="shared" ref="H38" si="7">F38*G38</f>
        <v>279</v>
      </c>
      <c r="I38" s="155">
        <v>46.46</v>
      </c>
      <c r="J38" s="141">
        <v>12946</v>
      </c>
      <c r="K38" s="156">
        <f t="shared" si="1"/>
        <v>60.8626</v>
      </c>
      <c r="L38" s="141">
        <v>16959</v>
      </c>
    </row>
    <row r="39" spans="1:12" s="18" customFormat="1" ht="12">
      <c r="A39" s="17"/>
      <c r="B39" s="19" t="s">
        <v>78</v>
      </c>
      <c r="C39" s="20" t="s">
        <v>53</v>
      </c>
      <c r="D39" s="146">
        <f>D19</f>
        <v>279</v>
      </c>
      <c r="E39" s="147">
        <v>1</v>
      </c>
      <c r="F39" s="146">
        <f t="shared" si="6"/>
        <v>279</v>
      </c>
      <c r="G39" s="151">
        <v>4</v>
      </c>
      <c r="H39" s="138">
        <v>1115</v>
      </c>
      <c r="I39" s="155">
        <v>46.46</v>
      </c>
      <c r="J39" s="141">
        <v>51782</v>
      </c>
      <c r="K39" s="156">
        <f t="shared" si="1"/>
        <v>60.8626</v>
      </c>
      <c r="L39" s="141">
        <v>67835</v>
      </c>
    </row>
    <row r="40" spans="1:12" s="18" customFormat="1" ht="12.75" thickBot="1">
      <c r="A40" s="17"/>
      <c r="B40" s="19" t="s">
        <v>79</v>
      </c>
      <c r="C40" s="20" t="s">
        <v>53</v>
      </c>
      <c r="D40" s="146">
        <v>765</v>
      </c>
      <c r="E40" s="147">
        <v>3</v>
      </c>
      <c r="F40" s="146">
        <v>2294</v>
      </c>
      <c r="G40" s="151">
        <v>7</v>
      </c>
      <c r="H40" s="138">
        <v>16056</v>
      </c>
      <c r="I40" s="155">
        <v>46.46</v>
      </c>
      <c r="J40" s="141">
        <v>745973</v>
      </c>
      <c r="K40" s="156">
        <f t="shared" si="1"/>
        <v>60.8626</v>
      </c>
      <c r="L40" s="141">
        <v>977225</v>
      </c>
    </row>
    <row r="41" spans="1:12" s="18" customFormat="1" ht="12.75" thickBot="1">
      <c r="A41" s="17"/>
      <c r="B41" s="124" t="s">
        <v>80</v>
      </c>
      <c r="C41" s="68"/>
      <c r="D41" s="69"/>
      <c r="E41" s="70"/>
      <c r="F41" s="69">
        <f>SUM(F37:F40)</f>
        <v>3105</v>
      </c>
      <c r="G41" s="68"/>
      <c r="H41" s="73">
        <f>SUM(H37:H40)</f>
        <v>18717</v>
      </c>
      <c r="I41" s="74"/>
      <c r="J41" s="135">
        <f>SUM(J37:J40)</f>
        <v>869545</v>
      </c>
      <c r="K41" s="75"/>
      <c r="L41" s="136">
        <f>SUM(L37:L40)</f>
        <v>1139104</v>
      </c>
    </row>
    <row r="42" spans="1:12" s="18" customFormat="1" ht="12.75" thickBot="1">
      <c r="A42" s="17"/>
      <c r="B42" s="182"/>
      <c r="C42" s="68"/>
      <c r="D42" s="69"/>
      <c r="E42" s="70"/>
      <c r="F42" s="69"/>
      <c r="G42" s="68"/>
      <c r="H42" s="73"/>
      <c r="I42" s="74"/>
      <c r="J42" s="135"/>
      <c r="K42" s="75"/>
      <c r="L42" s="135"/>
    </row>
    <row r="43" spans="1:12" s="18" customFormat="1" ht="13.5" thickBot="1">
      <c r="A43" s="17"/>
      <c r="B43" s="100" t="s">
        <v>123</v>
      </c>
      <c r="C43" s="95"/>
      <c r="D43" s="97">
        <v>1092</v>
      </c>
      <c r="E43" s="98"/>
      <c r="F43" s="97">
        <v>15389</v>
      </c>
      <c r="G43" s="96"/>
      <c r="H43" s="99">
        <v>71681</v>
      </c>
      <c r="I43" s="100"/>
      <c r="J43" s="123">
        <v>3844101</v>
      </c>
      <c r="K43" s="101"/>
      <c r="L43" s="123">
        <v>5035767</v>
      </c>
    </row>
    <row r="44" spans="1:12" s="18" customFormat="1" ht="12">
      <c r="A44" s="17"/>
      <c r="E44" s="21"/>
      <c r="F44" s="33"/>
      <c r="G44" s="20"/>
      <c r="H44" s="20"/>
      <c r="J44" s="41"/>
      <c r="K44" s="46"/>
      <c r="L44" s="41"/>
    </row>
    <row r="45" spans="1:12" s="18" customFormat="1" ht="12">
      <c r="A45" s="17"/>
      <c r="B45" s="192" t="s">
        <v>125</v>
      </c>
      <c r="C45" s="193"/>
      <c r="D45" s="194"/>
      <c r="E45" s="195"/>
      <c r="F45" s="186"/>
      <c r="G45" s="183"/>
      <c r="H45" s="183"/>
      <c r="I45" s="85"/>
      <c r="J45" s="189"/>
      <c r="K45" s="196"/>
      <c r="L45" s="189"/>
    </row>
    <row r="46" spans="1:12" s="18" customFormat="1" ht="12">
      <c r="A46" s="17"/>
      <c r="B46" s="164" t="s">
        <v>112</v>
      </c>
      <c r="C46" s="183" t="s">
        <v>67</v>
      </c>
      <c r="D46" s="184">
        <v>765</v>
      </c>
      <c r="E46" s="185">
        <v>1</v>
      </c>
      <c r="F46" s="186">
        <v>765</v>
      </c>
      <c r="G46" s="183">
        <v>0.16700000000000001</v>
      </c>
      <c r="H46" s="187">
        <f t="shared" ref="H46:H47" si="8">F46*G46</f>
        <v>127.75500000000001</v>
      </c>
      <c r="I46" s="188">
        <v>60.45</v>
      </c>
      <c r="J46" s="189">
        <v>7719</v>
      </c>
      <c r="K46" s="190">
        <v>79.19</v>
      </c>
      <c r="L46" s="191">
        <v>10111</v>
      </c>
    </row>
    <row r="47" spans="1:12" s="108" customFormat="1" ht="12">
      <c r="A47" s="102"/>
      <c r="B47" s="164" t="s">
        <v>68</v>
      </c>
      <c r="C47" s="183" t="s">
        <v>69</v>
      </c>
      <c r="D47" s="184">
        <v>140</v>
      </c>
      <c r="E47" s="185">
        <v>1</v>
      </c>
      <c r="F47" s="186">
        <v>765</v>
      </c>
      <c r="G47" s="183">
        <v>0.25</v>
      </c>
      <c r="H47" s="187">
        <f t="shared" si="8"/>
        <v>191.25</v>
      </c>
      <c r="I47" s="188">
        <v>60.45</v>
      </c>
      <c r="J47" s="189">
        <v>11555</v>
      </c>
      <c r="K47" s="190">
        <v>79.19</v>
      </c>
      <c r="L47" s="191">
        <v>15137</v>
      </c>
    </row>
    <row r="48" spans="1:12" s="108" customFormat="1" ht="12">
      <c r="A48" s="102"/>
      <c r="B48" s="197" t="s">
        <v>81</v>
      </c>
      <c r="C48" s="183" t="s">
        <v>82</v>
      </c>
      <c r="D48" s="186">
        <v>765</v>
      </c>
      <c r="E48" s="195">
        <v>12</v>
      </c>
      <c r="F48" s="186">
        <v>9180</v>
      </c>
      <c r="G48" s="183">
        <v>1</v>
      </c>
      <c r="H48" s="198">
        <f>F48*G48</f>
        <v>9180</v>
      </c>
      <c r="I48" s="85">
        <v>46.46</v>
      </c>
      <c r="J48" s="189">
        <v>426503</v>
      </c>
      <c r="K48" s="196">
        <f t="shared" si="1"/>
        <v>60.8626</v>
      </c>
      <c r="L48" s="189">
        <v>25956969</v>
      </c>
    </row>
    <row r="49" spans="1:12" s="108" customFormat="1" ht="12.75" thickBot="1">
      <c r="A49" s="102"/>
      <c r="B49" s="197" t="s">
        <v>122</v>
      </c>
      <c r="C49" s="183" t="s">
        <v>83</v>
      </c>
      <c r="D49" s="186">
        <v>765</v>
      </c>
      <c r="E49" s="195">
        <v>1</v>
      </c>
      <c r="F49" s="186">
        <f>D49*E49</f>
        <v>765</v>
      </c>
      <c r="G49" s="183">
        <v>1</v>
      </c>
      <c r="H49" s="198">
        <f>F49*G49</f>
        <v>765</v>
      </c>
      <c r="I49" s="85">
        <v>46.46</v>
      </c>
      <c r="J49" s="189">
        <f t="shared" ref="J49" si="9">H49*I49</f>
        <v>35541.9</v>
      </c>
      <c r="K49" s="196">
        <f>I49*1.31</f>
        <v>60.8626</v>
      </c>
      <c r="L49" s="189">
        <f t="shared" ref="L49" si="10">K49*H49</f>
        <v>46559.889000000003</v>
      </c>
    </row>
    <row r="50" spans="1:12" s="108" customFormat="1" ht="12.75" thickBot="1">
      <c r="A50" s="102"/>
      <c r="B50" s="199" t="s">
        <v>109</v>
      </c>
      <c r="C50" s="200"/>
      <c r="D50" s="201">
        <v>2435</v>
      </c>
      <c r="E50" s="202">
        <v>15</v>
      </c>
      <c r="F50" s="201">
        <v>11475</v>
      </c>
      <c r="G50" s="200"/>
      <c r="H50" s="203">
        <v>10264</v>
      </c>
      <c r="I50" s="204"/>
      <c r="J50" s="205">
        <v>481319</v>
      </c>
      <c r="K50" s="206"/>
      <c r="L50" s="207">
        <v>26028777</v>
      </c>
    </row>
    <row r="51" spans="1:12" s="108" customFormat="1">
      <c r="A51" s="102"/>
      <c r="B51" s="111"/>
      <c r="C51" s="112"/>
      <c r="D51" s="113"/>
      <c r="E51" s="113"/>
      <c r="F51" s="113"/>
      <c r="G51" s="113"/>
      <c r="H51" s="113"/>
      <c r="I51" s="114"/>
      <c r="J51" s="115"/>
      <c r="K51" s="115"/>
      <c r="L51" s="115"/>
    </row>
    <row r="52" spans="1:12" s="108" customFormat="1" ht="12">
      <c r="A52" s="102"/>
      <c r="B52" s="125"/>
      <c r="C52" s="125"/>
      <c r="D52" s="126"/>
      <c r="E52" s="125"/>
      <c r="F52" s="126"/>
      <c r="G52" s="125"/>
      <c r="H52" s="127"/>
      <c r="I52" s="125"/>
      <c r="J52" s="128"/>
      <c r="K52" s="125"/>
      <c r="L52" s="128"/>
    </row>
    <row r="53" spans="1:12" s="114" customFormat="1">
      <c r="A53" s="110"/>
      <c r="B53" s="119"/>
      <c r="C53" s="107"/>
      <c r="D53" s="106"/>
      <c r="E53" s="105"/>
      <c r="F53" s="106"/>
      <c r="G53" s="107"/>
      <c r="H53" s="109"/>
      <c r="I53" s="120"/>
      <c r="J53" s="121"/>
      <c r="K53" s="122"/>
      <c r="L53" s="121"/>
    </row>
    <row r="54" spans="1:12" s="116" customFormat="1" ht="12">
      <c r="B54" s="119"/>
      <c r="C54" s="107"/>
      <c r="D54" s="106"/>
      <c r="E54" s="105"/>
      <c r="F54" s="106"/>
      <c r="G54" s="107"/>
      <c r="H54" s="109"/>
      <c r="I54" s="120"/>
      <c r="J54" s="121"/>
      <c r="K54" s="122"/>
      <c r="L54" s="121"/>
    </row>
    <row r="55" spans="1:12" s="118" customFormat="1" ht="12">
      <c r="A55" s="117"/>
      <c r="B55" s="119"/>
      <c r="C55" s="107"/>
      <c r="D55" s="106"/>
      <c r="E55" s="105"/>
      <c r="F55" s="106"/>
      <c r="G55" s="107"/>
      <c r="H55" s="109"/>
      <c r="I55" s="120"/>
      <c r="J55" s="121"/>
      <c r="K55" s="122"/>
      <c r="L55" s="121"/>
    </row>
    <row r="56" spans="1:12" s="118" customFormat="1" ht="12">
      <c r="A56" s="117"/>
      <c r="B56" s="119"/>
      <c r="C56" s="107"/>
      <c r="D56" s="106"/>
      <c r="E56" s="105"/>
      <c r="F56" s="106"/>
      <c r="G56" s="107"/>
      <c r="H56" s="109"/>
      <c r="I56" s="120"/>
      <c r="J56" s="121"/>
      <c r="K56" s="122"/>
      <c r="L56" s="121"/>
    </row>
    <row r="57" spans="1:12" s="108" customFormat="1" ht="12">
      <c r="A57" s="102"/>
      <c r="B57" s="119"/>
      <c r="C57" s="107"/>
      <c r="D57" s="106"/>
      <c r="E57" s="105"/>
      <c r="F57" s="106"/>
      <c r="G57" s="107"/>
      <c r="H57" s="109"/>
      <c r="I57" s="120"/>
      <c r="J57" s="121"/>
      <c r="K57" s="122"/>
      <c r="L57" s="121"/>
    </row>
    <row r="58" spans="1:12" s="108" customFormat="1" ht="12">
      <c r="A58" s="102"/>
      <c r="B58" s="119"/>
      <c r="C58" s="107"/>
      <c r="D58" s="106"/>
      <c r="E58" s="105"/>
      <c r="F58" s="106"/>
      <c r="G58" s="107"/>
      <c r="H58" s="109"/>
      <c r="I58" s="120"/>
      <c r="J58" s="121"/>
      <c r="K58" s="122"/>
      <c r="L58" s="121"/>
    </row>
    <row r="59" spans="1:12" s="108" customFormat="1" ht="12">
      <c r="A59" s="102"/>
      <c r="B59" s="129"/>
      <c r="C59" s="103"/>
      <c r="D59" s="104"/>
      <c r="E59" s="130"/>
      <c r="F59" s="104"/>
      <c r="G59" s="103"/>
      <c r="H59" s="131"/>
      <c r="I59" s="132"/>
      <c r="J59" s="133"/>
      <c r="K59" s="134"/>
      <c r="L59" s="133"/>
    </row>
    <row r="60" spans="1:12" s="108" customFormat="1">
      <c r="A60" s="102"/>
      <c r="B60"/>
      <c r="C60"/>
      <c r="D60" s="23"/>
      <c r="E60"/>
      <c r="F60" s="23"/>
      <c r="G60"/>
      <c r="H60"/>
      <c r="I60"/>
      <c r="J60" s="42"/>
      <c r="K60"/>
      <c r="L60" s="42"/>
    </row>
    <row r="61" spans="1:12" s="108" customFormat="1">
      <c r="A61" s="102"/>
      <c r="B61"/>
      <c r="C61"/>
      <c r="D61" s="23"/>
      <c r="E61"/>
      <c r="F61" s="23"/>
      <c r="G61"/>
      <c r="H61"/>
      <c r="I61"/>
      <c r="J61" s="42"/>
      <c r="K61"/>
      <c r="L61" s="42"/>
    </row>
  </sheetData>
  <mergeCells count="1">
    <mergeCell ref="N15:N1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386CE-4C08-4F75-B37D-0E3238FC1686}">
  <dimension ref="A3:G8"/>
  <sheetViews>
    <sheetView zoomScale="147" zoomScaleNormal="147" workbookViewId="0">
      <selection activeCell="B15" sqref="B15"/>
    </sheetView>
  </sheetViews>
  <sheetFormatPr defaultRowHeight="15"/>
  <cols>
    <col min="1" max="1" width="27.140625" customWidth="1"/>
    <col min="2" max="2" width="14.28515625" style="51" customWidth="1"/>
    <col min="3" max="3" width="12.140625" style="51" customWidth="1"/>
    <col min="4" max="4" width="14.28515625" style="52" customWidth="1"/>
    <col min="5" max="5" width="13.28515625" style="51" customWidth="1"/>
    <col min="6" max="6" width="17.28515625" customWidth="1"/>
  </cols>
  <sheetData>
    <row r="3" spans="1:7">
      <c r="B3" s="51" t="s">
        <v>86</v>
      </c>
      <c r="C3" s="51" t="s">
        <v>87</v>
      </c>
      <c r="D3" s="52" t="s">
        <v>88</v>
      </c>
      <c r="E3" s="51" t="s">
        <v>89</v>
      </c>
      <c r="F3" s="51" t="s">
        <v>90</v>
      </c>
      <c r="G3" s="51" t="s">
        <v>91</v>
      </c>
    </row>
    <row r="4" spans="1:7">
      <c r="A4" t="s">
        <v>92</v>
      </c>
      <c r="B4" s="51" t="s">
        <v>93</v>
      </c>
      <c r="C4" s="51">
        <v>1</v>
      </c>
      <c r="D4" s="52">
        <v>138866</v>
      </c>
      <c r="E4" s="51">
        <v>75</v>
      </c>
      <c r="F4" s="42">
        <f>D4*C4*0.8</f>
        <v>111092.8</v>
      </c>
    </row>
    <row r="5" spans="1:7">
      <c r="B5" s="51" t="s">
        <v>94</v>
      </c>
      <c r="C5" s="51">
        <v>5</v>
      </c>
      <c r="D5" s="52">
        <v>117516</v>
      </c>
      <c r="E5" s="51">
        <v>75</v>
      </c>
      <c r="F5" s="42">
        <f t="shared" ref="F5:F7" si="0">D5*C5*0.8</f>
        <v>470064</v>
      </c>
    </row>
    <row r="6" spans="1:7">
      <c r="A6" t="s">
        <v>95</v>
      </c>
      <c r="B6" s="51" t="s">
        <v>94</v>
      </c>
      <c r="C6" s="51">
        <v>47</v>
      </c>
      <c r="D6" s="52">
        <v>104429</v>
      </c>
      <c r="E6" s="51">
        <v>75</v>
      </c>
      <c r="F6" s="42">
        <f t="shared" si="0"/>
        <v>3926530.4000000004</v>
      </c>
    </row>
    <row r="7" spans="1:7" ht="15.75" thickBot="1">
      <c r="B7" s="56" t="s">
        <v>96</v>
      </c>
      <c r="C7" s="53">
        <v>47</v>
      </c>
      <c r="D7" s="55">
        <v>73271</v>
      </c>
      <c r="E7" s="53">
        <v>75</v>
      </c>
      <c r="F7" s="54">
        <f t="shared" si="0"/>
        <v>2754989.6</v>
      </c>
      <c r="G7" t="s">
        <v>97</v>
      </c>
    </row>
    <row r="8" spans="1:7">
      <c r="F8" s="42">
        <f>SUM(F4:F7)</f>
        <v>7262676.8000000007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00A9-6020-471C-95D7-08CE013F82C0}">
  <dimension ref="A2:H18"/>
  <sheetViews>
    <sheetView zoomScale="56" zoomScaleNormal="56" workbookViewId="0">
      <selection activeCell="F13" sqref="F13"/>
    </sheetView>
  </sheetViews>
  <sheetFormatPr defaultColWidth="8.85546875" defaultRowHeight="15"/>
  <cols>
    <col min="1" max="1" width="8.85546875" style="24"/>
    <col min="2" max="2" width="15.42578125" style="25" customWidth="1"/>
    <col min="3" max="3" width="12.5703125" style="25" customWidth="1"/>
    <col min="4" max="4" width="13.140625" style="25" customWidth="1"/>
    <col min="5" max="5" width="10.7109375" style="24" customWidth="1"/>
    <col min="6" max="6" width="10.140625" style="24" customWidth="1"/>
    <col min="7" max="7" width="14.140625" style="24" customWidth="1"/>
    <col min="8" max="8" width="100.7109375" style="24" customWidth="1"/>
    <col min="9" max="16384" width="8.85546875" style="24"/>
  </cols>
  <sheetData>
    <row r="2" spans="1:8" ht="18.75">
      <c r="A2" s="36" t="s">
        <v>98</v>
      </c>
    </row>
    <row r="3" spans="1:8">
      <c r="B3" s="27"/>
      <c r="C3" s="27"/>
      <c r="D3" s="27"/>
      <c r="E3" s="27"/>
      <c r="F3" s="27"/>
      <c r="G3" s="27"/>
      <c r="H3" s="25"/>
    </row>
    <row r="4" spans="1:8" ht="30">
      <c r="B4" s="27" t="s">
        <v>99</v>
      </c>
      <c r="C4" s="27" t="s">
        <v>100</v>
      </c>
      <c r="D4" s="27" t="s">
        <v>101</v>
      </c>
      <c r="E4" s="27" t="s">
        <v>102</v>
      </c>
      <c r="F4" s="27" t="s">
        <v>103</v>
      </c>
      <c r="G4" s="27" t="s">
        <v>104</v>
      </c>
      <c r="H4" s="25" t="s">
        <v>105</v>
      </c>
    </row>
    <row r="5" spans="1:8" ht="30">
      <c r="A5" s="24" t="s">
        <v>120</v>
      </c>
      <c r="B5" s="25">
        <v>350000000</v>
      </c>
      <c r="C5" s="25">
        <v>50000</v>
      </c>
      <c r="D5" s="25">
        <v>850000</v>
      </c>
      <c r="E5" s="26">
        <f>(B5*0.4)/C5</f>
        <v>2800</v>
      </c>
      <c r="F5" s="26">
        <f>(B5*0.6)/D5</f>
        <v>247.05882352941177</v>
      </c>
      <c r="G5" s="149">
        <v>750</v>
      </c>
      <c r="H5" s="24" t="s">
        <v>116</v>
      </c>
    </row>
    <row r="6" spans="1:8" ht="15.75" thickBot="1">
      <c r="A6" s="24" t="s">
        <v>107</v>
      </c>
      <c r="B6" s="50">
        <v>125000000</v>
      </c>
      <c r="C6" s="25">
        <v>7500000</v>
      </c>
      <c r="D6" s="25">
        <v>10000000</v>
      </c>
      <c r="E6" s="24">
        <v>8.3333300000000001</v>
      </c>
      <c r="F6" s="26">
        <f>(B6*0.5)/D6</f>
        <v>6.25</v>
      </c>
      <c r="G6" s="150">
        <f>SUM(E6:F6)</f>
        <v>14.58333</v>
      </c>
      <c r="H6" s="24" t="s">
        <v>117</v>
      </c>
    </row>
    <row r="7" spans="1:8">
      <c r="B7" s="25">
        <f>SUM(B5:B6)</f>
        <v>475000000</v>
      </c>
      <c r="G7" s="149">
        <f>SUM(G5:G6)</f>
        <v>764.58333000000005</v>
      </c>
    </row>
    <row r="10" spans="1:8" ht="18.75">
      <c r="A10" s="36" t="s">
        <v>108</v>
      </c>
      <c r="C10" s="181"/>
      <c r="D10" s="181"/>
      <c r="E10" s="181"/>
      <c r="F10" s="181"/>
      <c r="G10" s="181"/>
      <c r="H10" s="181"/>
    </row>
    <row r="11" spans="1:8">
      <c r="A11" s="24" t="s">
        <v>106</v>
      </c>
      <c r="B11" s="25">
        <v>1000</v>
      </c>
      <c r="C11" s="181" t="s">
        <v>118</v>
      </c>
      <c r="D11" s="181"/>
      <c r="E11" s="181"/>
      <c r="F11" s="181"/>
      <c r="G11" s="181"/>
      <c r="H11" s="181"/>
    </row>
    <row r="12" spans="1:8" ht="15.75" thickBot="1">
      <c r="A12" s="24" t="s">
        <v>107</v>
      </c>
      <c r="B12" s="50">
        <v>92</v>
      </c>
      <c r="C12" s="181" t="s">
        <v>119</v>
      </c>
      <c r="D12" s="181"/>
      <c r="E12" s="181"/>
      <c r="F12" s="181"/>
      <c r="G12" s="181"/>
      <c r="H12" s="181"/>
    </row>
    <row r="13" spans="1:8">
      <c r="B13" s="25">
        <f>SUM(B11:B12)</f>
        <v>1092</v>
      </c>
    </row>
    <row r="14" spans="1:8" ht="15.75" customHeight="1"/>
    <row r="15" spans="1:8" ht="15.75" customHeight="1">
      <c r="A15" s="35"/>
    </row>
    <row r="17" spans="1:4">
      <c r="A17" s="34"/>
      <c r="D17" s="37"/>
    </row>
    <row r="18" spans="1:4">
      <c r="A18" s="34"/>
    </row>
  </sheetData>
  <mergeCells count="3">
    <mergeCell ref="C10:H10"/>
    <mergeCell ref="C11:H11"/>
    <mergeCell ref="C12:H12"/>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D0D9AE0AFB448BCDD12387900488D" ma:contentTypeVersion="2" ma:contentTypeDescription="Create a new document." ma:contentTypeScope="" ma:versionID="d9346512737c1a6c1d1bbb8bd9d801d9">
  <xsd:schema xmlns:xsd="http://www.w3.org/2001/XMLSchema" xmlns:xs="http://www.w3.org/2001/XMLSchema" xmlns:p="http://schemas.microsoft.com/office/2006/metadata/properties" xmlns:ns2="ed794db5-9c03-458c-833b-8d3badc4ad5f" targetNamespace="http://schemas.microsoft.com/office/2006/metadata/properties" ma:root="true" ma:fieldsID="8d922d7f8639333c4b9151c678387a77" ns2:_="">
    <xsd:import namespace="ed794db5-9c03-458c-833b-8d3badc4ad5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794db5-9c03-458c-833b-8d3badc4ad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9CD832-C204-44E3-9454-A78AA773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794db5-9c03-458c-833b-8d3badc4ad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C66751-5EF0-4056-939F-007F68966E70}">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ed794db5-9c03-458c-833b-8d3badc4ad5f"/>
    <ds:schemaRef ds:uri="http://www.w3.org/XML/1998/namespace"/>
  </ds:schemaRefs>
</ds:datastoreItem>
</file>

<file path=customXml/itemProps3.xml><?xml version="1.0" encoding="utf-8"?>
<ds:datastoreItem xmlns:ds="http://schemas.openxmlformats.org/officeDocument/2006/customXml" ds:itemID="{8C5E9942-8C8F-4EC4-847A-6C23191F2E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Public Burden -  Summary</vt:lpstr>
      <vt:lpstr>Staff Burden</vt:lpstr>
      <vt:lpstr>Est. Appl &amp; Grantees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Davenport, Jamie - RD, Washington, DC</dc:creator>
  <cp:keywords/>
  <dc:description/>
  <cp:lastModifiedBy>Mussington, Arlette - RD, Washington, DC</cp:lastModifiedBy>
  <cp:revision/>
  <dcterms:created xsi:type="dcterms:W3CDTF">2021-04-26T21:10:50Z</dcterms:created>
  <dcterms:modified xsi:type="dcterms:W3CDTF">2022-01-12T19:57:41Z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0x01010007CD0D9AE0AFB448BCDD12387900488D</vt:lpwstr>
  </property>
</Properties>
</file>