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E8E0E346-7745-4193-A0BA-3FE596E9A770}" xr6:coauthVersionLast="45" xr6:coauthVersionMax="45" xr10:uidLastSave="{00000000-0000-0000-0000-000000000000}"/>
  <bookViews>
    <workbookView xWindow="-110" yWindow="-110" windowWidth="19420" windowHeight="10420" xr2:uid="{00000000-000D-0000-FFFF-FFFF00000000}"/>
  </bookViews>
  <sheets>
    <sheet name="Table 1" sheetId="1" r:id="rId1"/>
    <sheet name="Table 2" sheetId="3" r:id="rId2"/>
    <sheet name="Capital and O&amp;M"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9" i="1" l="1"/>
  <c r="D9" i="3" l="1"/>
  <c r="F9" i="3" s="1"/>
  <c r="H9" i="3" l="1"/>
  <c r="G9" i="3"/>
  <c r="I9" i="3" s="1"/>
  <c r="F8" i="3"/>
  <c r="H8" i="3" s="1"/>
  <c r="G8" i="3"/>
  <c r="F6" i="3"/>
  <c r="D7" i="3"/>
  <c r="F7" i="3" s="1"/>
  <c r="D8" i="3"/>
  <c r="D10" i="3"/>
  <c r="F10" i="3" s="1"/>
  <c r="D11" i="3"/>
  <c r="F11" i="3" s="1"/>
  <c r="D12" i="3"/>
  <c r="F12" i="3" s="1"/>
  <c r="G12" i="3" s="1"/>
  <c r="D6" i="3"/>
  <c r="G4" i="2"/>
  <c r="G6" i="2" s="1"/>
  <c r="D5" i="2"/>
  <c r="D4" i="2"/>
  <c r="D10" i="1"/>
  <c r="F10" i="1" s="1"/>
  <c r="D11" i="1"/>
  <c r="F11" i="1" s="1"/>
  <c r="D12" i="1"/>
  <c r="F12" i="1" s="1"/>
  <c r="D13" i="1"/>
  <c r="F13" i="1" s="1"/>
  <c r="D14" i="1"/>
  <c r="F14" i="1" s="1"/>
  <c r="D15" i="1"/>
  <c r="F15" i="1" s="1"/>
  <c r="D19" i="1"/>
  <c r="F19" i="1" s="1"/>
  <c r="D20" i="1"/>
  <c r="F20" i="1" s="1"/>
  <c r="D21" i="1"/>
  <c r="F21" i="1" s="1"/>
  <c r="D22" i="1"/>
  <c r="F22" i="1" s="1"/>
  <c r="D23" i="1"/>
  <c r="F23" i="1" s="1"/>
  <c r="D24" i="1"/>
  <c r="F24" i="1" s="1"/>
  <c r="D25" i="1"/>
  <c r="F25" i="1" s="1"/>
  <c r="D33" i="1"/>
  <c r="F33" i="1" s="1"/>
  <c r="D34" i="1"/>
  <c r="F34" i="1" s="1"/>
  <c r="H34" i="1" s="1"/>
  <c r="D35" i="1"/>
  <c r="F35" i="1" s="1"/>
  <c r="H35" i="1" s="1"/>
  <c r="D36" i="1"/>
  <c r="F36" i="1" s="1"/>
  <c r="D37" i="1"/>
  <c r="F37" i="1" s="1"/>
  <c r="H37" i="1" s="1"/>
  <c r="D8" i="1"/>
  <c r="F8" i="1" s="1"/>
  <c r="G7" i="3" l="1"/>
  <c r="H7" i="3"/>
  <c r="I7" i="3" s="1"/>
  <c r="G6" i="3"/>
  <c r="I6" i="3" s="1"/>
  <c r="H6" i="3"/>
  <c r="I8" i="3"/>
  <c r="D6" i="2"/>
  <c r="I40" i="1" s="1"/>
  <c r="H12" i="3"/>
  <c r="I12" i="3" s="1"/>
  <c r="G11" i="3"/>
  <c r="H11" i="3"/>
  <c r="I11" i="3" s="1"/>
  <c r="G10" i="3"/>
  <c r="H10" i="3"/>
  <c r="H22" i="1"/>
  <c r="I22" i="1" s="1"/>
  <c r="G22" i="1"/>
  <c r="H12" i="1"/>
  <c r="G12" i="1"/>
  <c r="I12" i="1" s="1"/>
  <c r="H15" i="1"/>
  <c r="G15" i="1"/>
  <c r="H19" i="1"/>
  <c r="G19" i="1"/>
  <c r="I19" i="1" s="1"/>
  <c r="G8" i="1"/>
  <c r="H8" i="1"/>
  <c r="H23" i="1"/>
  <c r="G23" i="1"/>
  <c r="H25" i="1"/>
  <c r="G25" i="1"/>
  <c r="H14" i="1"/>
  <c r="G14" i="1"/>
  <c r="H24" i="1"/>
  <c r="G24" i="1"/>
  <c r="H36" i="1"/>
  <c r="G36" i="1"/>
  <c r="H21" i="1"/>
  <c r="G21" i="1"/>
  <c r="H11" i="1"/>
  <c r="G11" i="1"/>
  <c r="H20" i="1"/>
  <c r="G20" i="1"/>
  <c r="H13" i="1"/>
  <c r="G13" i="1"/>
  <c r="H10" i="1"/>
  <c r="G10" i="1"/>
  <c r="G37" i="1"/>
  <c r="I37" i="1" s="1"/>
  <c r="G35" i="1"/>
  <c r="I35" i="1" s="1"/>
  <c r="G34" i="1"/>
  <c r="I34" i="1" s="1"/>
  <c r="G33" i="1"/>
  <c r="H33" i="1"/>
  <c r="F13" i="3" l="1"/>
  <c r="I10" i="3"/>
  <c r="I13" i="3" s="1"/>
  <c r="I8" i="1"/>
  <c r="I15" i="1"/>
  <c r="I13" i="1"/>
  <c r="I23" i="1"/>
  <c r="I10" i="1"/>
  <c r="I11" i="1"/>
  <c r="I20" i="1"/>
  <c r="I21" i="1"/>
  <c r="I24" i="1"/>
  <c r="I33" i="1"/>
  <c r="I36" i="1"/>
  <c r="I14" i="1"/>
  <c r="F26" i="1"/>
  <c r="I25" i="1"/>
  <c r="F38" i="1"/>
  <c r="F39" i="1" l="1"/>
  <c r="I38" i="1"/>
  <c r="I26" i="1"/>
  <c r="I39" i="1" l="1"/>
  <c r="I41" i="1" s="1"/>
</calcChain>
</file>

<file path=xl/sharedStrings.xml><?xml version="1.0" encoding="utf-8"?>
<sst xmlns="http://schemas.openxmlformats.org/spreadsheetml/2006/main" count="136" uniqueCount="120">
  <si>
    <r>
      <t xml:space="preserve">Table 1: Annual Respondent Burden and Cost – </t>
    </r>
    <r>
      <rPr>
        <b/>
        <sz val="12"/>
        <color theme="1"/>
        <rFont val="Times New Roman"/>
        <family val="1"/>
      </rPr>
      <t>NSPS for Portland Cement Plants (40 CFR Part 60, Subpart F) (Renewal)</t>
    </r>
  </si>
  <si>
    <t>Burden item</t>
  </si>
  <si>
    <t xml:space="preserve">(A) </t>
  </si>
  <si>
    <t>Person hours per occurrence</t>
  </si>
  <si>
    <t xml:space="preserve">(B) </t>
  </si>
  <si>
    <t>No. of occurrences per respondent per year</t>
  </si>
  <si>
    <t xml:space="preserve">(C) </t>
  </si>
  <si>
    <t xml:space="preserve">(H) </t>
  </si>
  <si>
    <r>
      <t xml:space="preserve">Total Cost per year </t>
    </r>
    <r>
      <rPr>
        <b/>
        <vertAlign val="superscript"/>
        <sz val="9"/>
        <color rgb="FF000000"/>
        <rFont val="Times New Roman"/>
        <family val="1"/>
      </rPr>
      <t>b</t>
    </r>
  </si>
  <si>
    <t>1.  Applications</t>
  </si>
  <si>
    <t>N/A</t>
  </si>
  <si>
    <t>2.  Surveys and studies</t>
  </si>
  <si>
    <t>See 3B</t>
  </si>
  <si>
    <t>See 3E</t>
  </si>
  <si>
    <t>4.  Recordkeeping requirements</t>
  </si>
  <si>
    <t>See 3A</t>
  </si>
  <si>
    <t xml:space="preserve">B.  Required activities </t>
  </si>
  <si>
    <r>
      <t xml:space="preserve">Initial performance test </t>
    </r>
    <r>
      <rPr>
        <vertAlign val="superscript"/>
        <sz val="9"/>
        <color rgb="FF000000"/>
        <rFont val="Times New Roman"/>
        <family val="1"/>
      </rPr>
      <t>d</t>
    </r>
  </si>
  <si>
    <r>
      <t xml:space="preserve">Repeat performance test </t>
    </r>
    <r>
      <rPr>
        <vertAlign val="superscript"/>
        <sz val="9"/>
        <color rgb="FF000000"/>
        <rFont val="Times New Roman"/>
        <family val="1"/>
      </rPr>
      <t>e</t>
    </r>
  </si>
  <si>
    <r>
      <t xml:space="preserve">CEMS initial performance test </t>
    </r>
    <r>
      <rPr>
        <vertAlign val="superscript"/>
        <sz val="9"/>
        <color rgb="FF000000"/>
        <rFont val="Times New Roman"/>
        <family val="1"/>
      </rPr>
      <t>f</t>
    </r>
  </si>
  <si>
    <r>
      <t xml:space="preserve">CEMS quarterly inspections </t>
    </r>
    <r>
      <rPr>
        <vertAlign val="superscript"/>
        <sz val="9"/>
        <color rgb="FF000000"/>
        <rFont val="Times New Roman"/>
        <family val="1"/>
      </rPr>
      <t>g</t>
    </r>
  </si>
  <si>
    <r>
      <t xml:space="preserve">CEMS daily calibration drift tests </t>
    </r>
    <r>
      <rPr>
        <vertAlign val="superscript"/>
        <sz val="9"/>
        <color rgb="FF000000"/>
        <rFont val="Times New Roman"/>
        <family val="1"/>
      </rPr>
      <t>h</t>
    </r>
  </si>
  <si>
    <r>
      <t xml:space="preserve">Daily monitoring (CEMS) </t>
    </r>
    <r>
      <rPr>
        <b/>
        <vertAlign val="superscript"/>
        <sz val="9"/>
        <color rgb="FF000000"/>
        <rFont val="Times New Roman"/>
        <family val="1"/>
      </rPr>
      <t>i</t>
    </r>
  </si>
  <si>
    <t xml:space="preserve">Notification of construction/reconstruction </t>
  </si>
  <si>
    <t xml:space="preserve">Notification of actual startup </t>
  </si>
  <si>
    <t xml:space="preserve">Notification of physical or operational change </t>
  </si>
  <si>
    <t xml:space="preserve">D.  Develop record system </t>
  </si>
  <si>
    <t>E.  Time to enter information</t>
  </si>
  <si>
    <t xml:space="preserve">Subtotal for Recordkeeping Requirements  </t>
  </si>
  <si>
    <t>3.  Reporting requirements</t>
  </si>
  <si>
    <t xml:space="preserve">C.  Create information </t>
  </si>
  <si>
    <t>D.  Gather existing information</t>
  </si>
  <si>
    <t xml:space="preserve">E.  Write report </t>
  </si>
  <si>
    <t xml:space="preserve">B.  Plan activities </t>
  </si>
  <si>
    <t>C.  Implement activities</t>
  </si>
  <si>
    <t>G.  Audits</t>
  </si>
  <si>
    <t>(D)</t>
  </si>
  <si>
    <t xml:space="preserve">(E) </t>
  </si>
  <si>
    <t>(F)</t>
  </si>
  <si>
    <t>(G)</t>
  </si>
  <si>
    <t>Person hours per respondent per year 
(C=AxB)</t>
  </si>
  <si>
    <t>Technical person- hours per year 
(E=CxD)</t>
  </si>
  <si>
    <r>
      <t xml:space="preserve">Respondent per year </t>
    </r>
    <r>
      <rPr>
        <b/>
        <vertAlign val="superscript"/>
        <sz val="9"/>
        <color rgb="FF000000"/>
        <rFont val="Times New Roman"/>
        <family val="1"/>
      </rPr>
      <t>a</t>
    </r>
  </si>
  <si>
    <t>Management person/ hours per year 
(F=Ex0.05)</t>
  </si>
  <si>
    <t>Clerical person hours per year 
(G=Ex0.1)</t>
  </si>
  <si>
    <t>Capital/Startup vs. Operation and Maintenance (O&amp;M) Costs</t>
  </si>
  <si>
    <t>(A)</t>
  </si>
  <si>
    <t>Continuous Monitoring Device</t>
  </si>
  <si>
    <t>(B)</t>
  </si>
  <si>
    <t>Capital/Startup Cost for One Respondent</t>
  </si>
  <si>
    <t>(C)</t>
  </si>
  <si>
    <t xml:space="preserve">Number of New Respondents </t>
  </si>
  <si>
    <t>Total Capital/Startup Cost,  (B X C)</t>
  </si>
  <si>
    <t>(E)</t>
  </si>
  <si>
    <t>Annual O&amp;M Costs for One Respondent</t>
  </si>
  <si>
    <t>Number of Respondents  with O&amp;M</t>
  </si>
  <si>
    <t>CEMS</t>
  </si>
  <si>
    <t>Flow Meter</t>
  </si>
  <si>
    <t>Total</t>
  </si>
  <si>
    <t>Total O&amp;M, (E X F)</t>
  </si>
  <si>
    <t>Assumptions:</t>
  </si>
  <si>
    <r>
      <t>d</t>
    </r>
    <r>
      <rPr>
        <sz val="10"/>
        <color theme="1"/>
        <rFont val="Times New Roman"/>
        <family val="1"/>
      </rPr>
      <t xml:space="preserve">  We have assumed that each respondent will take 36 hours to perform initial performance tests.</t>
    </r>
  </si>
  <si>
    <r>
      <t>e</t>
    </r>
    <r>
      <rPr>
        <sz val="10"/>
        <color theme="1"/>
        <rFont val="Times New Roman"/>
        <family val="1"/>
      </rPr>
      <t xml:space="preserve">  We have assumed that one respondent will have to repeat initial performance tests.. </t>
    </r>
  </si>
  <si>
    <r>
      <t>h</t>
    </r>
    <r>
      <rPr>
        <sz val="10"/>
        <color theme="1"/>
        <rFont val="Times New Roman"/>
        <family val="1"/>
      </rPr>
      <t xml:space="preserve">  We have assumed that it will take each respondent 0.3 hours 330 times per year to perform daily calibration drift tests.</t>
    </r>
  </si>
  <si>
    <r>
      <t xml:space="preserve">i </t>
    </r>
    <r>
      <rPr>
        <sz val="10"/>
        <color theme="1"/>
        <rFont val="Times New Roman"/>
        <family val="1"/>
      </rPr>
      <t xml:space="preserve"> We have assumed that it will take each respondent 0.5 hours 330 times per year to perform daily CEMS monitoring.</t>
    </r>
  </si>
  <si>
    <r>
      <t xml:space="preserve">g </t>
    </r>
    <r>
      <rPr>
        <sz val="10"/>
        <color theme="1"/>
        <rFont val="Times New Roman"/>
        <family val="1"/>
      </rPr>
      <t xml:space="preserve"> We have assumed that it will take each respondent 2 hours 4 times per year to perform CEMS inspections.</t>
    </r>
  </si>
  <si>
    <r>
      <t xml:space="preserve">Notification of initial performance test </t>
    </r>
    <r>
      <rPr>
        <vertAlign val="superscript"/>
        <sz val="9"/>
        <color rgb="FF000000"/>
        <rFont val="Times New Roman"/>
        <family val="1"/>
      </rPr>
      <t>j</t>
    </r>
  </si>
  <si>
    <r>
      <t xml:space="preserve">Semiannual reports </t>
    </r>
    <r>
      <rPr>
        <vertAlign val="superscript"/>
        <sz val="9"/>
        <color rgb="FF000000"/>
        <rFont val="Times New Roman"/>
        <family val="1"/>
      </rPr>
      <t>k</t>
    </r>
  </si>
  <si>
    <r>
      <t xml:space="preserve">Daily production and kiln feed rates </t>
    </r>
    <r>
      <rPr>
        <vertAlign val="superscript"/>
        <sz val="9"/>
        <color rgb="FF000000"/>
        <rFont val="Times New Roman"/>
        <family val="1"/>
      </rPr>
      <t>l</t>
    </r>
  </si>
  <si>
    <r>
      <t xml:space="preserve">Data Collection </t>
    </r>
    <r>
      <rPr>
        <vertAlign val="superscript"/>
        <sz val="9"/>
        <color rgb="FF000000"/>
        <rFont val="Times New Roman"/>
        <family val="1"/>
      </rPr>
      <t>m</t>
    </r>
  </si>
  <si>
    <r>
      <t xml:space="preserve">Records of startup, shutdown malfunction </t>
    </r>
    <r>
      <rPr>
        <vertAlign val="superscript"/>
        <sz val="9"/>
        <color rgb="FF000000"/>
        <rFont val="Times New Roman"/>
        <family val="1"/>
      </rPr>
      <t>n</t>
    </r>
  </si>
  <si>
    <r>
      <t xml:space="preserve">F.  Train personnel for CEMS maintenance </t>
    </r>
    <r>
      <rPr>
        <vertAlign val="superscript"/>
        <sz val="9"/>
        <color rgb="FF000000"/>
        <rFont val="Times New Roman"/>
        <family val="1"/>
      </rPr>
      <t>o</t>
    </r>
  </si>
  <si>
    <r>
      <t xml:space="preserve">Report of performance test </t>
    </r>
    <r>
      <rPr>
        <vertAlign val="superscript"/>
        <sz val="9"/>
        <color rgb="FF000000"/>
        <rFont val="Times New Roman"/>
        <family val="1"/>
      </rPr>
      <t>j</t>
    </r>
  </si>
  <si>
    <r>
      <t>k</t>
    </r>
    <r>
      <rPr>
        <sz val="10"/>
        <color theme="1"/>
        <rFont val="Times New Roman"/>
        <family val="1"/>
      </rPr>
      <t xml:space="preserve">  We have assumed that it will take each respondent 24 hours two times per year to prepare semiannual reports.</t>
    </r>
  </si>
  <si>
    <r>
      <t>l</t>
    </r>
    <r>
      <rPr>
        <sz val="10"/>
        <color theme="1"/>
        <rFont val="Times New Roman"/>
        <family val="1"/>
      </rPr>
      <t xml:space="preserve">  We have assumed that it will take each respondent 0.125 hours 330 times per year to enter daily production and kiln feed rates information.</t>
    </r>
  </si>
  <si>
    <r>
      <t>m</t>
    </r>
    <r>
      <rPr>
        <sz val="10"/>
        <color theme="1"/>
        <rFont val="Times New Roman"/>
        <family val="1"/>
      </rPr>
      <t xml:space="preserve">  We have assumed that it will take each respondent 0.1 hours 330 times per year to enter data collection information.</t>
    </r>
  </si>
  <si>
    <r>
      <t>n</t>
    </r>
    <r>
      <rPr>
        <sz val="10"/>
        <color theme="1"/>
        <rFont val="Times New Roman"/>
        <family val="1"/>
      </rPr>
      <t xml:space="preserve">  We have assumed that it will take each respondent 1.5 hours once per year to record SSM.</t>
    </r>
  </si>
  <si>
    <r>
      <t>o</t>
    </r>
    <r>
      <rPr>
        <sz val="10"/>
        <color theme="1"/>
        <rFont val="Times New Roman"/>
        <family val="1"/>
      </rPr>
      <t xml:space="preserve">  We have assumed that it will take respondents 16 hours twice a year to train personnel on how to maintain the CEMS.</t>
    </r>
  </si>
  <si>
    <r>
      <t xml:space="preserve">TOTAL LABOR BURDEN AND COST (rounded) </t>
    </r>
    <r>
      <rPr>
        <b/>
        <vertAlign val="superscript"/>
        <sz val="9"/>
        <color rgb="FF000000"/>
        <rFont val="Times New Roman"/>
        <family val="1"/>
      </rPr>
      <t>p</t>
    </r>
  </si>
  <si>
    <r>
      <t xml:space="preserve">TOTAL CAPITAL AND O&amp;M COST (rounded) </t>
    </r>
    <r>
      <rPr>
        <b/>
        <vertAlign val="superscript"/>
        <sz val="9"/>
        <color rgb="FF000000"/>
        <rFont val="Times New Roman"/>
        <family val="1"/>
      </rPr>
      <t>p</t>
    </r>
  </si>
  <si>
    <r>
      <t xml:space="preserve">GRAND TOTAL (rounded) </t>
    </r>
    <r>
      <rPr>
        <b/>
        <vertAlign val="superscript"/>
        <sz val="9"/>
        <color rgb="FF000000"/>
        <rFont val="Times New Roman"/>
        <family val="1"/>
      </rPr>
      <t>p</t>
    </r>
  </si>
  <si>
    <r>
      <t>p</t>
    </r>
    <r>
      <rPr>
        <sz val="10"/>
        <color theme="1"/>
        <rFont val="Times New Roman"/>
        <family val="1"/>
      </rPr>
      <t xml:space="preserve">  Totals have been rounded to 3 significant figures. Figures may not add exactly due to rounding.</t>
    </r>
  </si>
  <si>
    <r>
      <t xml:space="preserve">Table 2: Average Annual EPA Burden and Cost – </t>
    </r>
    <r>
      <rPr>
        <b/>
        <sz val="12"/>
        <color theme="1"/>
        <rFont val="Times New Roman"/>
        <family val="1"/>
      </rPr>
      <t>NSPS for Portland Cement Plants (40 CFR Part 60, Subpart F) (Renewal)</t>
    </r>
  </si>
  <si>
    <t>Activity</t>
  </si>
  <si>
    <t>EPA person- hours per occurrence</t>
  </si>
  <si>
    <t>No. of occurrences per plant per year</t>
  </si>
  <si>
    <t xml:space="preserve">(D) </t>
  </si>
  <si>
    <r>
      <t xml:space="preserve">Plants per year  </t>
    </r>
    <r>
      <rPr>
        <b/>
        <vertAlign val="superscript"/>
        <sz val="9"/>
        <color rgb="FF000000"/>
        <rFont val="Times New Roman"/>
        <family val="1"/>
      </rPr>
      <t>a</t>
    </r>
  </si>
  <si>
    <t xml:space="preserve">(G) </t>
  </si>
  <si>
    <r>
      <t xml:space="preserve">Cost, $ </t>
    </r>
    <r>
      <rPr>
        <b/>
        <vertAlign val="superscript"/>
        <sz val="9"/>
        <color rgb="FF000000"/>
        <rFont val="Times New Roman"/>
        <family val="1"/>
      </rPr>
      <t>b</t>
    </r>
  </si>
  <si>
    <t>Report review</t>
  </si>
  <si>
    <t>EPA person- hours per plant per year 
(C=AxB)</t>
  </si>
  <si>
    <t>Management person-hours per year 
(F=Ex0.05)</t>
  </si>
  <si>
    <t>Clerical person-hours per year 
(G=Ex0.1)</t>
  </si>
  <si>
    <r>
      <t xml:space="preserve">Notification of construction/reconstruction </t>
    </r>
    <r>
      <rPr>
        <vertAlign val="superscript"/>
        <sz val="9"/>
        <color rgb="FF000000"/>
        <rFont val="Times New Roman"/>
        <family val="1"/>
      </rPr>
      <t>c</t>
    </r>
  </si>
  <si>
    <r>
      <t xml:space="preserve">Notification of actual startup </t>
    </r>
    <r>
      <rPr>
        <vertAlign val="superscript"/>
        <sz val="9"/>
        <color rgb="FF000000"/>
        <rFont val="Times New Roman"/>
        <family val="1"/>
      </rPr>
      <t>c, d</t>
    </r>
  </si>
  <si>
    <r>
      <t xml:space="preserve">Notification of physical and operational change </t>
    </r>
    <r>
      <rPr>
        <vertAlign val="superscript"/>
        <sz val="9"/>
        <color rgb="FF000000"/>
        <rFont val="Times New Roman"/>
        <family val="1"/>
      </rPr>
      <t>c</t>
    </r>
  </si>
  <si>
    <r>
      <t xml:space="preserve">Notification of initial performance test </t>
    </r>
    <r>
      <rPr>
        <vertAlign val="superscript"/>
        <sz val="9"/>
        <color rgb="FF000000"/>
        <rFont val="Times New Roman"/>
        <family val="1"/>
      </rPr>
      <t>c, e</t>
    </r>
  </si>
  <si>
    <r>
      <t xml:space="preserve">Review test results </t>
    </r>
    <r>
      <rPr>
        <vertAlign val="superscript"/>
        <sz val="9"/>
        <color rgb="FF000000"/>
        <rFont val="Times New Roman"/>
        <family val="1"/>
      </rPr>
      <t>c, f</t>
    </r>
  </si>
  <si>
    <r>
      <t xml:space="preserve">Review of semiannual reports </t>
    </r>
    <r>
      <rPr>
        <vertAlign val="superscript"/>
        <sz val="9"/>
        <color rgb="FF000000"/>
        <rFont val="Times New Roman"/>
        <family val="1"/>
      </rPr>
      <t>g</t>
    </r>
  </si>
  <si>
    <r>
      <t>c</t>
    </r>
    <r>
      <rPr>
        <sz val="10"/>
        <color theme="1"/>
        <rFont val="Times New Roman"/>
        <family val="1"/>
      </rPr>
      <t xml:space="preserve">  We have assumed that the number of existing plants that undergo construction or reconstruction will be two.</t>
    </r>
  </si>
  <si>
    <r>
      <t>d</t>
    </r>
    <r>
      <rPr>
        <sz val="10"/>
        <color theme="1"/>
        <rFont val="Times New Roman"/>
        <family val="1"/>
      </rPr>
      <t xml:space="preserve">  We have assumed that it will take each 0.5 hours to review each notification of actual startup.</t>
    </r>
  </si>
  <si>
    <r>
      <t>f</t>
    </r>
    <r>
      <rPr>
        <sz val="10"/>
        <color theme="1"/>
        <rFont val="Times New Roman"/>
        <family val="1"/>
      </rPr>
      <t xml:space="preserve">  We have assumed that it will take 8 hours to review each performance test report.</t>
    </r>
  </si>
  <si>
    <r>
      <t>j</t>
    </r>
    <r>
      <rPr>
        <sz val="10"/>
        <color theme="1"/>
        <rFont val="Times New Roman"/>
        <family val="1"/>
      </rPr>
      <t xml:space="preserve">  There will be a total of 3 performance tests per year (2 initial and 1 repeat) for two existing plants undergoing modification or reconstruction (3/2 = 1.5 tests/plant).</t>
    </r>
  </si>
  <si>
    <r>
      <t>e</t>
    </r>
    <r>
      <rPr>
        <sz val="10"/>
        <color theme="1"/>
        <rFont val="Times New Roman"/>
        <family val="1"/>
      </rPr>
      <t xml:space="preserve">  We have assumed that it will take 0.5 hours to review each notification of performance test.</t>
    </r>
  </si>
  <si>
    <r>
      <t>g</t>
    </r>
    <r>
      <rPr>
        <sz val="10"/>
        <color theme="1"/>
        <rFont val="Times New Roman"/>
        <family val="1"/>
      </rPr>
      <t xml:space="preserve">  We have assumed that it will take 4 hours two times per year to review semiannual reports.</t>
    </r>
  </si>
  <si>
    <r>
      <t xml:space="preserve">TOTAL LABOR BURDEN AND COST (rounded) </t>
    </r>
    <r>
      <rPr>
        <b/>
        <vertAlign val="superscript"/>
        <sz val="9"/>
        <color rgb="FF000000"/>
        <rFont val="Times New Roman"/>
        <family val="1"/>
      </rPr>
      <t>h</t>
    </r>
  </si>
  <si>
    <r>
      <t>h</t>
    </r>
    <r>
      <rPr>
        <sz val="10"/>
        <color theme="1"/>
        <rFont val="Times New Roman"/>
        <family val="1"/>
      </rPr>
      <t xml:space="preserve">  Totals have been rounded to 3 significant figures. Figures may not add exactly due to rounding.</t>
    </r>
  </si>
  <si>
    <t>Notification of demonstration of CEMS</t>
  </si>
  <si>
    <t>responses</t>
  </si>
  <si>
    <t>hr/response</t>
  </si>
  <si>
    <t>Subtotal for Reporting Requirements</t>
  </si>
  <si>
    <r>
      <t xml:space="preserve">A.  Familiarize with regulatory requirements </t>
    </r>
    <r>
      <rPr>
        <vertAlign val="superscript"/>
        <sz val="9"/>
        <color rgb="FF000000"/>
        <rFont val="Times New Roman"/>
        <family val="1"/>
      </rPr>
      <t>c</t>
    </r>
  </si>
  <si>
    <t>A.  Familiarize with regulatory requirements</t>
  </si>
  <si>
    <r>
      <t>b</t>
    </r>
    <r>
      <rPr>
        <sz val="10"/>
        <color theme="1"/>
        <rFont val="Times New Roman"/>
        <family val="1"/>
      </rPr>
      <t xml:space="preserve">  This cost is based on the following hourly labor rates, increased by 60% to account for the benefit packages available to government employees: $68.37 for Managerial (GS-13, Step 5, $42.73+60%), $50.72 for Technical (GS-12, Step 1, $31.70 + 60%) and $27.46 Clerical (GS-6, Step 3, $17.16 + 60%).  These rates are from the Office of Personnel Management (OPM) “2020 General Schedule” which excludes locality rates of pay.</t>
    </r>
  </si>
  <si>
    <r>
      <t>c</t>
    </r>
    <r>
      <rPr>
        <sz val="10"/>
        <color theme="1"/>
        <rFont val="Times New Roman"/>
        <family val="1"/>
      </rPr>
      <t xml:space="preserve">  We have assumed that all new and existing respondents will take one hour to familiarize with the regulatory requirements each year.</t>
    </r>
  </si>
  <si>
    <r>
      <t>f</t>
    </r>
    <r>
      <rPr>
        <sz val="10"/>
        <color theme="1"/>
        <rFont val="Times New Roman"/>
        <family val="1"/>
      </rPr>
      <t xml:space="preserve">  We have assumed that it will take each respondent eight hours to perform a CEMS performance test.</t>
    </r>
  </si>
  <si>
    <r>
      <t>a</t>
    </r>
    <r>
      <rPr>
        <sz val="10"/>
        <color theme="1"/>
        <rFont val="Times New Roman"/>
        <family val="1"/>
      </rPr>
      <t xml:space="preserve">  We have assumed that the average number of respondents that will be subject to the rule will be 92 existing plants, operating 125 kilns.  There will be no additional sources over the three-year period of this ICR.  However, we assume that two existing plants will undergo modification or reconstruction which will require re-submittal or notifications and retesting.</t>
    </r>
  </si>
  <si>
    <r>
      <t xml:space="preserve">b  </t>
    </r>
    <r>
      <rPr>
        <sz val="10"/>
        <color theme="1"/>
        <rFont val="Times New Roman"/>
        <family val="1"/>
      </rPr>
      <t>This ICR uses the following labor rates:  $148.45 per hour for Executive, Administrative, and Managerial labor; $121.46 per hour for Technical labor, and $60.23 per hour for Clerical labor.  These rates are from the United States Department of Labor, Bureau of Labor Statistics, March 2020, Table 2. Civilian Workers, by Occupational and Industry group.  The rates are from column 1, Total Compensation.  The rates have been increased by 110 percent to account for the benefit packages available to those employed by private industry.</t>
    </r>
  </si>
  <si>
    <r>
      <t>a</t>
    </r>
    <r>
      <rPr>
        <sz val="10"/>
        <rFont val="Times New Roman"/>
        <family val="1"/>
      </rPr>
      <t xml:space="preserve">  We have assumed that the average number of respondents that will be subject to the rule will be 92 existing plants, operating 125 kilns.  There will be no additional sources over the three-year period of this ICR.  However, we assume that two existing plants will undergo modification or reconstruction which will require re-submittal or notifications and retesting.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</si>
</sst>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6" x14ac:knownFonts="1">
    <font>
      <sz val="11"/>
      <color theme="1"/>
      <name val="Calibri"/>
      <family val="2"/>
      <scheme val="minor"/>
    </font>
    <font>
      <b/>
      <sz val="12"/>
      <color theme="1"/>
      <name val="Times New Roman"/>
      <family val="1"/>
    </font>
    <font>
      <b/>
      <sz val="12"/>
      <color rgb="FF000000"/>
      <name val="Times New Roman"/>
      <family val="1"/>
    </font>
    <font>
      <sz val="10"/>
      <color theme="1"/>
      <name val="Times New Roman"/>
      <family val="1"/>
    </font>
    <font>
      <b/>
      <sz val="9"/>
      <color rgb="FF000000"/>
      <name val="Times New Roman"/>
      <family val="1"/>
    </font>
    <font>
      <b/>
      <vertAlign val="superscript"/>
      <sz val="9"/>
      <color rgb="FF000000"/>
      <name val="Times New Roman"/>
      <family val="1"/>
    </font>
    <font>
      <sz val="9"/>
      <color rgb="FF000000"/>
      <name val="Times New Roman"/>
      <family val="1"/>
    </font>
    <font>
      <vertAlign val="superscript"/>
      <sz val="9"/>
      <color rgb="FF000000"/>
      <name val="Times New Roman"/>
      <family val="1"/>
    </font>
    <font>
      <b/>
      <i/>
      <sz val="9"/>
      <color rgb="FF000000"/>
      <name val="Times New Roman"/>
      <family val="1"/>
    </font>
    <font>
      <sz val="10"/>
      <color rgb="FF000000"/>
      <name val="Times New Roman"/>
      <family val="1"/>
    </font>
    <font>
      <b/>
      <sz val="10"/>
      <color theme="1"/>
      <name val="Times New Roman"/>
      <family val="1"/>
    </font>
    <font>
      <vertAlign val="superscript"/>
      <sz val="12"/>
      <color theme="1"/>
      <name val="Times New Roman"/>
      <family val="1"/>
    </font>
    <font>
      <vertAlign val="superscript"/>
      <sz val="10"/>
      <color theme="1"/>
      <name val="Times New Roman"/>
      <family val="1"/>
    </font>
    <font>
      <sz val="11"/>
      <color rgb="FFFF0000"/>
      <name val="Calibri"/>
      <family val="2"/>
      <scheme val="minor"/>
    </font>
    <font>
      <vertAlign val="superscript"/>
      <sz val="10"/>
      <name val="Times New Roman"/>
      <family val="1"/>
    </font>
    <font>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2" fillId="0" borderId="0" xfId="0" applyFont="1"/>
    <xf numFmtId="0" fontId="2" fillId="0" borderId="0" xfId="0" applyFont="1" applyAlignment="1">
      <alignment horizontal="left" vertical="center"/>
    </xf>
    <xf numFmtId="6" fontId="0" fillId="0" borderId="0" xfId="0" applyNumberFormat="1"/>
    <xf numFmtId="0" fontId="4" fillId="0" borderId="1" xfId="0"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8" fontId="6" fillId="0" borderId="1" xfId="0" applyNumberFormat="1" applyFont="1" applyBorder="1" applyAlignment="1">
      <alignment horizontal="right" vertical="center"/>
    </xf>
    <xf numFmtId="3" fontId="6" fillId="0" borderId="1" xfId="0" applyNumberFormat="1" applyFont="1" applyBorder="1" applyAlignment="1">
      <alignment horizontal="center" vertical="center"/>
    </xf>
    <xf numFmtId="0" fontId="4" fillId="0" borderId="1" xfId="0" applyFont="1" applyBorder="1" applyAlignment="1">
      <alignment vertical="center"/>
    </xf>
    <xf numFmtId="6" fontId="4" fillId="0" borderId="1" xfId="0" applyNumberFormat="1" applyFont="1" applyBorder="1" applyAlignment="1">
      <alignment horizontal="right" vertical="center"/>
    </xf>
    <xf numFmtId="0" fontId="0" fillId="0" borderId="1" xfId="0" applyBorder="1"/>
    <xf numFmtId="0" fontId="8" fillId="0" borderId="1" xfId="0" applyFont="1" applyBorder="1" applyAlignment="1">
      <alignment vertical="center"/>
    </xf>
    <xf numFmtId="0" fontId="6" fillId="0" borderId="1" xfId="0" applyFont="1" applyBorder="1" applyAlignment="1">
      <alignment horizontal="left" vertical="center" indent="1"/>
    </xf>
    <xf numFmtId="0" fontId="6" fillId="0" borderId="1" xfId="0" applyFont="1" applyBorder="1" applyAlignment="1">
      <alignment horizontal="left" vertical="center" indent="2"/>
    </xf>
    <xf numFmtId="6" fontId="6"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6" fontId="9" fillId="0" borderId="1"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vertical="top"/>
    </xf>
    <xf numFmtId="0" fontId="0" fillId="0" borderId="0" xfId="0" applyFill="1"/>
    <xf numFmtId="1" fontId="0" fillId="0" borderId="0" xfId="0" applyNumberFormat="1"/>
    <xf numFmtId="0" fontId="12" fillId="0" borderId="0" xfId="0" applyFont="1" applyFill="1" applyAlignment="1">
      <alignment horizontal="left" vertical="center" wrapText="1"/>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4" fillId="0" borderId="0" xfId="0" applyFont="1" applyFill="1" applyAlignment="1">
      <alignment horizontal="left" vertical="center" wrapText="1"/>
    </xf>
    <xf numFmtId="0" fontId="4" fillId="0" borderId="1" xfId="0" applyFont="1" applyBorder="1" applyAlignment="1">
      <alignment horizontal="center" vertical="center"/>
    </xf>
    <xf numFmtId="0" fontId="11" fillId="0" borderId="0" xfId="0" applyFont="1" applyAlignment="1">
      <alignment horizontal="left"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workbookViewId="0">
      <selection activeCell="L39" sqref="L39"/>
    </sheetView>
  </sheetViews>
  <sheetFormatPr defaultRowHeight="14.5" x14ac:dyDescent="0.35"/>
  <cols>
    <col min="1" max="1" width="39.90625" customWidth="1"/>
    <col min="3" max="3" width="10" customWidth="1"/>
    <col min="5" max="5" width="9.7265625" customWidth="1"/>
    <col min="9" max="9" width="10" customWidth="1"/>
    <col min="10" max="10" width="10.90625" bestFit="1" customWidth="1"/>
  </cols>
  <sheetData>
    <row r="1" spans="1:10" ht="15" x14ac:dyDescent="0.35">
      <c r="A1" s="2" t="s">
        <v>0</v>
      </c>
    </row>
    <row r="2" spans="1:10" x14ac:dyDescent="0.35">
      <c r="F2">
        <v>121.46</v>
      </c>
      <c r="G2">
        <v>148.44999999999999</v>
      </c>
      <c r="H2">
        <v>60.23</v>
      </c>
    </row>
    <row r="3" spans="1:10" ht="15" customHeight="1" x14ac:dyDescent="0.35">
      <c r="A3" s="31" t="s">
        <v>1</v>
      </c>
      <c r="B3" s="4" t="s">
        <v>2</v>
      </c>
      <c r="C3" s="4" t="s">
        <v>4</v>
      </c>
      <c r="D3" s="4" t="s">
        <v>6</v>
      </c>
      <c r="E3" s="4" t="s">
        <v>36</v>
      </c>
      <c r="F3" s="4" t="s">
        <v>37</v>
      </c>
      <c r="G3" s="4" t="s">
        <v>38</v>
      </c>
      <c r="H3" s="4" t="s">
        <v>39</v>
      </c>
      <c r="I3" s="4" t="s">
        <v>7</v>
      </c>
    </row>
    <row r="4" spans="1:10" ht="57.5" x14ac:dyDescent="0.35">
      <c r="A4" s="31"/>
      <c r="B4" s="4" t="s">
        <v>3</v>
      </c>
      <c r="C4" s="4" t="s">
        <v>5</v>
      </c>
      <c r="D4" s="4" t="s">
        <v>40</v>
      </c>
      <c r="E4" s="4" t="s">
        <v>42</v>
      </c>
      <c r="F4" s="4" t="s">
        <v>41</v>
      </c>
      <c r="G4" s="4" t="s">
        <v>43</v>
      </c>
      <c r="H4" s="4" t="s">
        <v>44</v>
      </c>
      <c r="I4" s="4" t="s">
        <v>8</v>
      </c>
    </row>
    <row r="5" spans="1:10" x14ac:dyDescent="0.35">
      <c r="A5" s="5" t="s">
        <v>9</v>
      </c>
      <c r="B5" s="6" t="s">
        <v>10</v>
      </c>
      <c r="C5" s="6"/>
      <c r="D5" s="6"/>
      <c r="E5" s="6"/>
      <c r="F5" s="6"/>
      <c r="G5" s="6"/>
      <c r="H5" s="6"/>
      <c r="I5" s="7"/>
    </row>
    <row r="6" spans="1:10" x14ac:dyDescent="0.35">
      <c r="A6" s="5" t="s">
        <v>11</v>
      </c>
      <c r="B6" s="6" t="s">
        <v>10</v>
      </c>
      <c r="C6" s="6"/>
      <c r="D6" s="6"/>
      <c r="E6" s="6"/>
      <c r="F6" s="6"/>
      <c r="G6" s="6"/>
      <c r="H6" s="6"/>
      <c r="I6" s="7"/>
    </row>
    <row r="7" spans="1:10" x14ac:dyDescent="0.35">
      <c r="A7" s="5" t="s">
        <v>29</v>
      </c>
      <c r="B7" s="6"/>
      <c r="C7" s="6"/>
      <c r="D7" s="6"/>
      <c r="E7" s="6"/>
      <c r="F7" s="6"/>
      <c r="G7" s="6"/>
      <c r="H7" s="6"/>
      <c r="I7" s="7"/>
    </row>
    <row r="8" spans="1:10" x14ac:dyDescent="0.35">
      <c r="A8" s="14" t="s">
        <v>112</v>
      </c>
      <c r="B8" s="6">
        <v>1</v>
      </c>
      <c r="C8" s="6">
        <v>1</v>
      </c>
      <c r="D8" s="6">
        <f>+B8*C8</f>
        <v>1</v>
      </c>
      <c r="E8" s="25">
        <v>92</v>
      </c>
      <c r="F8" s="6">
        <f>+D8*E8</f>
        <v>92</v>
      </c>
      <c r="G8" s="6">
        <f>+F8*0.05</f>
        <v>4.6000000000000005</v>
      </c>
      <c r="H8" s="6">
        <f>+F8*0.1</f>
        <v>9.2000000000000011</v>
      </c>
      <c r="I8" s="8">
        <f>+$F$2*F8+$G$2*G8+$H$2*H8</f>
        <v>12411.306</v>
      </c>
      <c r="J8" s="23"/>
    </row>
    <row r="9" spans="1:10" x14ac:dyDescent="0.35">
      <c r="A9" s="14" t="s">
        <v>16</v>
      </c>
      <c r="B9" s="6"/>
      <c r="C9" s="6"/>
      <c r="D9" s="6"/>
      <c r="E9" s="6"/>
      <c r="F9" s="6"/>
      <c r="G9" s="6"/>
      <c r="H9" s="6"/>
      <c r="I9" s="7"/>
    </row>
    <row r="10" spans="1:10" x14ac:dyDescent="0.35">
      <c r="A10" s="15" t="s">
        <v>17</v>
      </c>
      <c r="B10" s="6">
        <v>36</v>
      </c>
      <c r="C10" s="6">
        <v>1</v>
      </c>
      <c r="D10" s="6">
        <f t="shared" ref="D10:D37" si="0">+B10*C10</f>
        <v>36</v>
      </c>
      <c r="E10" s="6">
        <v>2</v>
      </c>
      <c r="F10" s="6">
        <f t="shared" ref="F10:F25" si="1">+D10*E10</f>
        <v>72</v>
      </c>
      <c r="G10" s="6">
        <f t="shared" ref="G10:G25" si="2">+F10*0.05</f>
        <v>3.6</v>
      </c>
      <c r="H10" s="6">
        <f t="shared" ref="H10:H25" si="3">+F10*0.1</f>
        <v>7.2</v>
      </c>
      <c r="I10" s="8">
        <f t="shared" ref="I10:I25" si="4">+$F$2*F10+$G$2*G10+$H$2*H10</f>
        <v>9713.1959999999999</v>
      </c>
    </row>
    <row r="11" spans="1:10" x14ac:dyDescent="0.35">
      <c r="A11" s="15" t="s">
        <v>18</v>
      </c>
      <c r="B11" s="6">
        <v>36</v>
      </c>
      <c r="C11" s="6">
        <v>1</v>
      </c>
      <c r="D11" s="6">
        <f t="shared" si="0"/>
        <v>36</v>
      </c>
      <c r="E11" s="6">
        <v>1</v>
      </c>
      <c r="F11" s="6">
        <f t="shared" si="1"/>
        <v>36</v>
      </c>
      <c r="G11" s="6">
        <f t="shared" si="2"/>
        <v>1.8</v>
      </c>
      <c r="H11" s="6">
        <f t="shared" si="3"/>
        <v>3.6</v>
      </c>
      <c r="I11" s="8">
        <f t="shared" si="4"/>
        <v>4856.598</v>
      </c>
    </row>
    <row r="12" spans="1:10" x14ac:dyDescent="0.35">
      <c r="A12" s="15" t="s">
        <v>19</v>
      </c>
      <c r="B12" s="6">
        <v>8</v>
      </c>
      <c r="C12" s="6">
        <v>1</v>
      </c>
      <c r="D12" s="6">
        <f t="shared" si="0"/>
        <v>8</v>
      </c>
      <c r="E12" s="6">
        <v>2</v>
      </c>
      <c r="F12" s="6">
        <f t="shared" si="1"/>
        <v>16</v>
      </c>
      <c r="G12" s="6">
        <f t="shared" si="2"/>
        <v>0.8</v>
      </c>
      <c r="H12" s="6">
        <f t="shared" si="3"/>
        <v>1.6</v>
      </c>
      <c r="I12" s="8">
        <f t="shared" si="4"/>
        <v>2158.4879999999998</v>
      </c>
    </row>
    <row r="13" spans="1:10" x14ac:dyDescent="0.35">
      <c r="A13" s="15" t="s">
        <v>20</v>
      </c>
      <c r="B13" s="6">
        <v>2</v>
      </c>
      <c r="C13" s="6">
        <v>4</v>
      </c>
      <c r="D13" s="6">
        <f t="shared" si="0"/>
        <v>8</v>
      </c>
      <c r="E13" s="6">
        <v>2</v>
      </c>
      <c r="F13" s="6">
        <f t="shared" si="1"/>
        <v>16</v>
      </c>
      <c r="G13" s="6">
        <f t="shared" si="2"/>
        <v>0.8</v>
      </c>
      <c r="H13" s="6">
        <f t="shared" si="3"/>
        <v>1.6</v>
      </c>
      <c r="I13" s="8">
        <f t="shared" si="4"/>
        <v>2158.4879999999998</v>
      </c>
    </row>
    <row r="14" spans="1:10" x14ac:dyDescent="0.35">
      <c r="A14" s="15" t="s">
        <v>21</v>
      </c>
      <c r="B14" s="6">
        <v>0.3</v>
      </c>
      <c r="C14" s="6">
        <v>330</v>
      </c>
      <c r="D14" s="6">
        <f t="shared" si="0"/>
        <v>99</v>
      </c>
      <c r="E14" s="6">
        <v>2</v>
      </c>
      <c r="F14" s="6">
        <f t="shared" si="1"/>
        <v>198</v>
      </c>
      <c r="G14" s="6">
        <f t="shared" si="2"/>
        <v>9.9</v>
      </c>
      <c r="H14" s="6">
        <f t="shared" si="3"/>
        <v>19.8</v>
      </c>
      <c r="I14" s="8">
        <f t="shared" si="4"/>
        <v>26711.288999999997</v>
      </c>
    </row>
    <row r="15" spans="1:10" x14ac:dyDescent="0.35">
      <c r="A15" s="15" t="s">
        <v>22</v>
      </c>
      <c r="B15" s="6">
        <v>0.5</v>
      </c>
      <c r="C15" s="6">
        <v>330</v>
      </c>
      <c r="D15" s="6">
        <f t="shared" si="0"/>
        <v>165</v>
      </c>
      <c r="E15" s="6">
        <v>2</v>
      </c>
      <c r="F15" s="6">
        <f t="shared" si="1"/>
        <v>330</v>
      </c>
      <c r="G15" s="6">
        <f t="shared" si="2"/>
        <v>16.5</v>
      </c>
      <c r="H15" s="6">
        <f t="shared" si="3"/>
        <v>33</v>
      </c>
      <c r="I15" s="8">
        <f t="shared" si="4"/>
        <v>44518.814999999995</v>
      </c>
    </row>
    <row r="16" spans="1:10" x14ac:dyDescent="0.35">
      <c r="A16" s="14" t="s">
        <v>30</v>
      </c>
      <c r="B16" s="6" t="s">
        <v>12</v>
      </c>
      <c r="C16" s="6"/>
      <c r="D16" s="6"/>
      <c r="E16" s="6"/>
      <c r="F16" s="6"/>
      <c r="G16" s="6"/>
      <c r="H16" s="6"/>
      <c r="I16" s="7"/>
    </row>
    <row r="17" spans="1:10" x14ac:dyDescent="0.35">
      <c r="A17" s="14" t="s">
        <v>31</v>
      </c>
      <c r="B17" s="6" t="s">
        <v>13</v>
      </c>
      <c r="C17" s="6"/>
      <c r="D17" s="6"/>
      <c r="E17" s="6"/>
      <c r="F17" s="6"/>
      <c r="G17" s="6"/>
      <c r="H17" s="6"/>
      <c r="I17" s="7"/>
    </row>
    <row r="18" spans="1:10" x14ac:dyDescent="0.35">
      <c r="A18" s="14" t="s">
        <v>32</v>
      </c>
      <c r="B18" s="6"/>
      <c r="C18" s="6"/>
      <c r="D18" s="6"/>
      <c r="E18" s="6"/>
      <c r="F18" s="6"/>
      <c r="G18" s="6"/>
      <c r="H18" s="6"/>
      <c r="I18" s="7"/>
    </row>
    <row r="19" spans="1:10" x14ac:dyDescent="0.35">
      <c r="A19" s="15" t="s">
        <v>23</v>
      </c>
      <c r="B19" s="6">
        <v>2</v>
      </c>
      <c r="C19" s="6">
        <v>1</v>
      </c>
      <c r="D19" s="6">
        <f t="shared" si="0"/>
        <v>2</v>
      </c>
      <c r="E19" s="6">
        <v>2</v>
      </c>
      <c r="F19" s="6">
        <f t="shared" si="1"/>
        <v>4</v>
      </c>
      <c r="G19" s="6">
        <f t="shared" si="2"/>
        <v>0.2</v>
      </c>
      <c r="H19" s="6">
        <f t="shared" si="3"/>
        <v>0.4</v>
      </c>
      <c r="I19" s="8">
        <f t="shared" si="4"/>
        <v>539.62199999999996</v>
      </c>
    </row>
    <row r="20" spans="1:10" x14ac:dyDescent="0.35">
      <c r="A20" s="15" t="s">
        <v>24</v>
      </c>
      <c r="B20" s="6">
        <v>2</v>
      </c>
      <c r="C20" s="6">
        <v>1</v>
      </c>
      <c r="D20" s="6">
        <f t="shared" si="0"/>
        <v>2</v>
      </c>
      <c r="E20" s="6">
        <v>2</v>
      </c>
      <c r="F20" s="6">
        <f t="shared" si="1"/>
        <v>4</v>
      </c>
      <c r="G20" s="6">
        <f t="shared" si="2"/>
        <v>0.2</v>
      </c>
      <c r="H20" s="6">
        <f t="shared" si="3"/>
        <v>0.4</v>
      </c>
      <c r="I20" s="8">
        <f t="shared" si="4"/>
        <v>539.62199999999996</v>
      </c>
    </row>
    <row r="21" spans="1:10" x14ac:dyDescent="0.35">
      <c r="A21" s="15" t="s">
        <v>25</v>
      </c>
      <c r="B21" s="6">
        <v>2</v>
      </c>
      <c r="C21" s="6">
        <v>1</v>
      </c>
      <c r="D21" s="6">
        <f t="shared" si="0"/>
        <v>2</v>
      </c>
      <c r="E21" s="6">
        <v>2</v>
      </c>
      <c r="F21" s="6">
        <f t="shared" si="1"/>
        <v>4</v>
      </c>
      <c r="G21" s="6">
        <f t="shared" si="2"/>
        <v>0.2</v>
      </c>
      <c r="H21" s="6">
        <f t="shared" si="3"/>
        <v>0.4</v>
      </c>
      <c r="I21" s="8">
        <f t="shared" si="4"/>
        <v>539.62199999999996</v>
      </c>
    </row>
    <row r="22" spans="1:10" x14ac:dyDescent="0.35">
      <c r="A22" s="15" t="s">
        <v>108</v>
      </c>
      <c r="B22" s="6">
        <v>2</v>
      </c>
      <c r="C22" s="6">
        <v>1</v>
      </c>
      <c r="D22" s="6">
        <f t="shared" si="0"/>
        <v>2</v>
      </c>
      <c r="E22" s="6">
        <v>2</v>
      </c>
      <c r="F22" s="6">
        <f t="shared" si="1"/>
        <v>4</v>
      </c>
      <c r="G22" s="6">
        <f t="shared" si="2"/>
        <v>0.2</v>
      </c>
      <c r="H22" s="6">
        <f t="shared" si="3"/>
        <v>0.4</v>
      </c>
      <c r="I22" s="8">
        <f t="shared" si="4"/>
        <v>539.62199999999996</v>
      </c>
    </row>
    <row r="23" spans="1:10" x14ac:dyDescent="0.35">
      <c r="A23" s="15" t="s">
        <v>66</v>
      </c>
      <c r="B23" s="6">
        <v>2</v>
      </c>
      <c r="C23" s="6">
        <v>1.5</v>
      </c>
      <c r="D23" s="6">
        <f t="shared" si="0"/>
        <v>3</v>
      </c>
      <c r="E23" s="6">
        <v>2</v>
      </c>
      <c r="F23" s="6">
        <f t="shared" si="1"/>
        <v>6</v>
      </c>
      <c r="G23" s="6">
        <f t="shared" si="2"/>
        <v>0.30000000000000004</v>
      </c>
      <c r="H23" s="6">
        <f t="shared" si="3"/>
        <v>0.60000000000000009</v>
      </c>
      <c r="I23" s="8">
        <f t="shared" si="4"/>
        <v>809.43299999999999</v>
      </c>
    </row>
    <row r="24" spans="1:10" x14ac:dyDescent="0.35">
      <c r="A24" s="15" t="s">
        <v>72</v>
      </c>
      <c r="B24" s="6">
        <v>2</v>
      </c>
      <c r="C24" s="6">
        <v>1.5</v>
      </c>
      <c r="D24" s="6">
        <f t="shared" si="0"/>
        <v>3</v>
      </c>
      <c r="E24" s="6">
        <v>2</v>
      </c>
      <c r="F24" s="6">
        <f t="shared" si="1"/>
        <v>6</v>
      </c>
      <c r="G24" s="6">
        <f t="shared" si="2"/>
        <v>0.30000000000000004</v>
      </c>
      <c r="H24" s="6">
        <f t="shared" si="3"/>
        <v>0.60000000000000009</v>
      </c>
      <c r="I24" s="8">
        <f t="shared" si="4"/>
        <v>809.43299999999999</v>
      </c>
    </row>
    <row r="25" spans="1:10" x14ac:dyDescent="0.35">
      <c r="A25" s="15" t="s">
        <v>67</v>
      </c>
      <c r="B25" s="6">
        <v>24</v>
      </c>
      <c r="C25" s="6">
        <v>2</v>
      </c>
      <c r="D25" s="6">
        <f t="shared" si="0"/>
        <v>48</v>
      </c>
      <c r="E25" s="25">
        <v>92</v>
      </c>
      <c r="F25" s="9">
        <f t="shared" si="1"/>
        <v>4416</v>
      </c>
      <c r="G25" s="6">
        <f t="shared" si="2"/>
        <v>220.8</v>
      </c>
      <c r="H25" s="6">
        <f t="shared" si="3"/>
        <v>441.6</v>
      </c>
      <c r="I25" s="8">
        <f t="shared" si="4"/>
        <v>595742.68799999997</v>
      </c>
      <c r="J25" s="23"/>
    </row>
    <row r="26" spans="1:10" x14ac:dyDescent="0.35">
      <c r="A26" s="13" t="s">
        <v>111</v>
      </c>
      <c r="B26" s="6"/>
      <c r="C26" s="6"/>
      <c r="D26" s="6"/>
      <c r="E26" s="26"/>
      <c r="F26" s="30">
        <f>SUM(F5:H25)</f>
        <v>5984.6</v>
      </c>
      <c r="G26" s="30"/>
      <c r="H26" s="30"/>
      <c r="I26" s="11">
        <f>SUM(I5:I25)</f>
        <v>702048.22199999995</v>
      </c>
    </row>
    <row r="27" spans="1:10" x14ac:dyDescent="0.35">
      <c r="A27" s="5" t="s">
        <v>14</v>
      </c>
      <c r="B27" s="6"/>
      <c r="C27" s="6"/>
      <c r="D27" s="6"/>
      <c r="E27" s="25"/>
      <c r="F27" s="6"/>
      <c r="G27" s="6"/>
      <c r="H27" s="6"/>
      <c r="I27" s="7"/>
    </row>
    <row r="28" spans="1:10" x14ac:dyDescent="0.35">
      <c r="A28" s="14" t="s">
        <v>113</v>
      </c>
      <c r="B28" s="6" t="s">
        <v>15</v>
      </c>
      <c r="C28" s="6"/>
      <c r="D28" s="6"/>
      <c r="E28" s="25"/>
      <c r="F28" s="6"/>
      <c r="G28" s="6"/>
      <c r="H28" s="6"/>
      <c r="I28" s="7"/>
    </row>
    <row r="29" spans="1:10" x14ac:dyDescent="0.35">
      <c r="A29" s="14" t="s">
        <v>33</v>
      </c>
      <c r="B29" s="6" t="s">
        <v>12</v>
      </c>
      <c r="C29" s="6"/>
      <c r="D29" s="6"/>
      <c r="E29" s="25"/>
      <c r="F29" s="6"/>
      <c r="G29" s="6"/>
      <c r="H29" s="6"/>
      <c r="I29" s="7"/>
    </row>
    <row r="30" spans="1:10" x14ac:dyDescent="0.35">
      <c r="A30" s="14" t="s">
        <v>34</v>
      </c>
      <c r="B30" s="6" t="s">
        <v>12</v>
      </c>
      <c r="C30" s="6"/>
      <c r="D30" s="6"/>
      <c r="E30" s="25"/>
      <c r="F30" s="6"/>
      <c r="G30" s="6"/>
      <c r="H30" s="6"/>
      <c r="I30" s="7"/>
    </row>
    <row r="31" spans="1:10" x14ac:dyDescent="0.35">
      <c r="A31" s="14" t="s">
        <v>26</v>
      </c>
      <c r="B31" s="6" t="s">
        <v>10</v>
      </c>
      <c r="C31" s="6"/>
      <c r="D31" s="6"/>
      <c r="E31" s="25"/>
      <c r="F31" s="6"/>
      <c r="G31" s="6"/>
      <c r="H31" s="6"/>
      <c r="I31" s="7"/>
    </row>
    <row r="32" spans="1:10" x14ac:dyDescent="0.35">
      <c r="A32" s="14" t="s">
        <v>27</v>
      </c>
      <c r="B32" s="6"/>
      <c r="C32" s="6"/>
      <c r="D32" s="6"/>
      <c r="E32" s="25"/>
      <c r="F32" s="6"/>
      <c r="G32" s="6"/>
      <c r="H32" s="6"/>
      <c r="I32" s="7"/>
    </row>
    <row r="33" spans="1:13" x14ac:dyDescent="0.35">
      <c r="A33" s="15" t="s">
        <v>68</v>
      </c>
      <c r="B33" s="6">
        <v>0.125</v>
      </c>
      <c r="C33" s="6">
        <v>330</v>
      </c>
      <c r="D33" s="6">
        <f t="shared" si="0"/>
        <v>41.25</v>
      </c>
      <c r="E33" s="25">
        <v>92</v>
      </c>
      <c r="F33" s="9">
        <f t="shared" ref="F33" si="5">+D33*E33</f>
        <v>3795</v>
      </c>
      <c r="G33" s="6">
        <f t="shared" ref="G33:G37" si="6">+F33*0.05</f>
        <v>189.75</v>
      </c>
      <c r="H33" s="6">
        <f t="shared" ref="H33" si="7">+F33*0.1</f>
        <v>379.5</v>
      </c>
      <c r="I33" s="8">
        <f t="shared" ref="I33" si="8">+$F$2*F33+$G$2*G33+$H$2*H33</f>
        <v>511966.37249999994</v>
      </c>
      <c r="J33" s="23"/>
    </row>
    <row r="34" spans="1:13" x14ac:dyDescent="0.35">
      <c r="A34" s="15" t="s">
        <v>69</v>
      </c>
      <c r="B34" s="6">
        <v>0.1</v>
      </c>
      <c r="C34" s="6">
        <v>330</v>
      </c>
      <c r="D34" s="6">
        <f t="shared" si="0"/>
        <v>33</v>
      </c>
      <c r="E34" s="25">
        <v>92</v>
      </c>
      <c r="F34" s="9">
        <f t="shared" ref="F34:F37" si="9">+D34*E34</f>
        <v>3036</v>
      </c>
      <c r="G34" s="6">
        <f t="shared" si="6"/>
        <v>151.80000000000001</v>
      </c>
      <c r="H34" s="6">
        <f t="shared" ref="H34:H37" si="10">+F34*0.1</f>
        <v>303.60000000000002</v>
      </c>
      <c r="I34" s="8">
        <f t="shared" ref="I34:I37" si="11">+$F$2*F34+$G$2*G34+$H$2*H34</f>
        <v>409573.098</v>
      </c>
      <c r="J34" s="23"/>
    </row>
    <row r="35" spans="1:13" x14ac:dyDescent="0.35">
      <c r="A35" s="15" t="s">
        <v>70</v>
      </c>
      <c r="B35" s="6">
        <v>1.5</v>
      </c>
      <c r="C35" s="6">
        <v>1</v>
      </c>
      <c r="D35" s="6">
        <f t="shared" si="0"/>
        <v>1.5</v>
      </c>
      <c r="E35" s="25">
        <v>92</v>
      </c>
      <c r="F35" s="6">
        <f t="shared" si="9"/>
        <v>138</v>
      </c>
      <c r="G35" s="6">
        <f t="shared" si="6"/>
        <v>6.9</v>
      </c>
      <c r="H35" s="6">
        <f t="shared" si="10"/>
        <v>13.8</v>
      </c>
      <c r="I35" s="8">
        <f t="shared" si="11"/>
        <v>18616.958999999999</v>
      </c>
      <c r="J35" s="23"/>
    </row>
    <row r="36" spans="1:13" x14ac:dyDescent="0.35">
      <c r="A36" s="14" t="s">
        <v>71</v>
      </c>
      <c r="B36" s="6">
        <v>16</v>
      </c>
      <c r="C36" s="6">
        <v>2</v>
      </c>
      <c r="D36" s="6">
        <f t="shared" si="0"/>
        <v>32</v>
      </c>
      <c r="E36" s="6">
        <v>2</v>
      </c>
      <c r="F36" s="6">
        <f t="shared" si="9"/>
        <v>64</v>
      </c>
      <c r="G36" s="6">
        <f t="shared" si="6"/>
        <v>3.2</v>
      </c>
      <c r="H36" s="6">
        <f t="shared" si="10"/>
        <v>6.4</v>
      </c>
      <c r="I36" s="8">
        <f t="shared" si="11"/>
        <v>8633.9519999999993</v>
      </c>
    </row>
    <row r="37" spans="1:13" x14ac:dyDescent="0.35">
      <c r="A37" s="14" t="s">
        <v>35</v>
      </c>
      <c r="B37" s="6">
        <v>16</v>
      </c>
      <c r="C37" s="6">
        <v>1</v>
      </c>
      <c r="D37" s="6">
        <f t="shared" si="0"/>
        <v>16</v>
      </c>
      <c r="E37" s="6">
        <v>0</v>
      </c>
      <c r="F37" s="6">
        <f t="shared" si="9"/>
        <v>0</v>
      </c>
      <c r="G37" s="6">
        <f t="shared" si="6"/>
        <v>0</v>
      </c>
      <c r="H37" s="6">
        <f t="shared" si="10"/>
        <v>0</v>
      </c>
      <c r="I37" s="16">
        <f t="shared" si="11"/>
        <v>0</v>
      </c>
    </row>
    <row r="38" spans="1:13" x14ac:dyDescent="0.35">
      <c r="A38" s="13" t="s">
        <v>28</v>
      </c>
      <c r="B38" s="6"/>
      <c r="C38" s="6"/>
      <c r="D38" s="6"/>
      <c r="E38" s="6"/>
      <c r="F38" s="30">
        <f>SUM(F27:H37)</f>
        <v>8087.95</v>
      </c>
      <c r="G38" s="30"/>
      <c r="H38" s="30"/>
      <c r="I38" s="11">
        <f>SUM(I27:I37)</f>
        <v>948790.38150000002</v>
      </c>
      <c r="K38" t="s">
        <v>109</v>
      </c>
      <c r="L38" t="s">
        <v>110</v>
      </c>
    </row>
    <row r="39" spans="1:13" x14ac:dyDescent="0.35">
      <c r="A39" s="10" t="s">
        <v>78</v>
      </c>
      <c r="B39" s="10"/>
      <c r="C39" s="10"/>
      <c r="D39" s="10"/>
      <c r="E39" s="10"/>
      <c r="F39" s="30">
        <f>ROUND(F26+F38,-2)</f>
        <v>14100</v>
      </c>
      <c r="G39" s="30"/>
      <c r="H39" s="30"/>
      <c r="I39" s="11">
        <f>ROUND(I26+I38,-4)</f>
        <v>1650000</v>
      </c>
      <c r="K39" s="27">
        <v>198</v>
      </c>
      <c r="L39" s="28">
        <f>+F39/K39</f>
        <v>71.212121212121218</v>
      </c>
      <c r="M39" s="23"/>
    </row>
    <row r="40" spans="1:13" x14ac:dyDescent="0.35">
      <c r="A40" s="10" t="s">
        <v>79</v>
      </c>
      <c r="B40" s="12"/>
      <c r="C40" s="12"/>
      <c r="D40" s="12"/>
      <c r="E40" s="12"/>
      <c r="F40" s="12"/>
      <c r="G40" s="12"/>
      <c r="H40" s="12"/>
      <c r="I40" s="11">
        <f>ROUND('Capital and O&amp;M'!D6+'Capital and O&amp;M'!G6,-3)</f>
        <v>744000</v>
      </c>
    </row>
    <row r="41" spans="1:13" x14ac:dyDescent="0.35">
      <c r="A41" s="10" t="s">
        <v>80</v>
      </c>
      <c r="B41" s="12"/>
      <c r="C41" s="12"/>
      <c r="D41" s="12"/>
      <c r="E41" s="12"/>
      <c r="F41" s="12"/>
      <c r="G41" s="12"/>
      <c r="H41" s="12"/>
      <c r="I41" s="11">
        <f>+ROUND(I39+I40,-4)</f>
        <v>2390000</v>
      </c>
      <c r="J41" s="3"/>
    </row>
    <row r="43" spans="1:13" x14ac:dyDescent="0.35">
      <c r="A43" s="20" t="s">
        <v>60</v>
      </c>
    </row>
    <row r="44" spans="1:13" ht="46.4" customHeight="1" x14ac:dyDescent="0.35">
      <c r="A44" s="32" t="s">
        <v>119</v>
      </c>
      <c r="B44" s="32"/>
      <c r="C44" s="32"/>
      <c r="D44" s="32"/>
      <c r="E44" s="32"/>
      <c r="F44" s="32"/>
      <c r="G44" s="32"/>
      <c r="H44" s="32"/>
      <c r="I44" s="32"/>
      <c r="J44" s="32"/>
    </row>
    <row r="45" spans="1:13" ht="56.15" customHeight="1" x14ac:dyDescent="0.35">
      <c r="A45" s="29" t="s">
        <v>118</v>
      </c>
      <c r="B45" s="29"/>
      <c r="C45" s="29"/>
      <c r="D45" s="29"/>
      <c r="E45" s="29"/>
      <c r="F45" s="29"/>
      <c r="G45" s="29"/>
      <c r="H45" s="29"/>
      <c r="I45" s="29"/>
      <c r="J45" s="29"/>
      <c r="K45" s="23"/>
    </row>
    <row r="46" spans="1:13" ht="15.5" x14ac:dyDescent="0.35">
      <c r="A46" s="22" t="s">
        <v>115</v>
      </c>
    </row>
    <row r="47" spans="1:13" ht="18.5" x14ac:dyDescent="0.35">
      <c r="A47" s="21" t="s">
        <v>61</v>
      </c>
    </row>
    <row r="48" spans="1:13" ht="18.5" x14ac:dyDescent="0.35">
      <c r="A48" s="21" t="s">
        <v>62</v>
      </c>
    </row>
    <row r="49" spans="1:1" ht="18.5" x14ac:dyDescent="0.35">
      <c r="A49" s="21" t="s">
        <v>116</v>
      </c>
    </row>
    <row r="50" spans="1:1" ht="15.5" x14ac:dyDescent="0.35">
      <c r="A50" s="22" t="s">
        <v>65</v>
      </c>
    </row>
    <row r="51" spans="1:1" ht="15.5" x14ac:dyDescent="0.35">
      <c r="A51" s="22" t="s">
        <v>63</v>
      </c>
    </row>
    <row r="52" spans="1:1" ht="15.5" x14ac:dyDescent="0.35">
      <c r="A52" s="22" t="s">
        <v>64</v>
      </c>
    </row>
    <row r="53" spans="1:1" ht="15.5" x14ac:dyDescent="0.35">
      <c r="A53" s="22" t="s">
        <v>103</v>
      </c>
    </row>
    <row r="54" spans="1:1" ht="15.5" x14ac:dyDescent="0.35">
      <c r="A54" s="22" t="s">
        <v>73</v>
      </c>
    </row>
    <row r="55" spans="1:1" ht="15.5" x14ac:dyDescent="0.35">
      <c r="A55" s="22" t="s">
        <v>74</v>
      </c>
    </row>
    <row r="56" spans="1:1" ht="15.5" x14ac:dyDescent="0.35">
      <c r="A56" s="22" t="s">
        <v>75</v>
      </c>
    </row>
    <row r="57" spans="1:1" ht="15.5" x14ac:dyDescent="0.35">
      <c r="A57" s="22" t="s">
        <v>76</v>
      </c>
    </row>
    <row r="58" spans="1:1" ht="15.5" x14ac:dyDescent="0.35">
      <c r="A58" s="22" t="s">
        <v>77</v>
      </c>
    </row>
    <row r="59" spans="1:1" ht="15.5" x14ac:dyDescent="0.35">
      <c r="A59" s="22" t="s">
        <v>81</v>
      </c>
    </row>
  </sheetData>
  <mergeCells count="6">
    <mergeCell ref="A45:J45"/>
    <mergeCell ref="F38:H38"/>
    <mergeCell ref="F39:H39"/>
    <mergeCell ref="A3:A4"/>
    <mergeCell ref="F26:H26"/>
    <mergeCell ref="A44:J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workbookViewId="0">
      <selection activeCell="O18" sqref="O18"/>
    </sheetView>
  </sheetViews>
  <sheetFormatPr defaultRowHeight="14.5" x14ac:dyDescent="0.35"/>
  <cols>
    <col min="1" max="1" width="39" customWidth="1"/>
    <col min="3" max="3" width="9.54296875" customWidth="1"/>
  </cols>
  <sheetData>
    <row r="1" spans="1:10" ht="15.5" x14ac:dyDescent="0.35">
      <c r="A1" s="1" t="s">
        <v>82</v>
      </c>
    </row>
    <row r="2" spans="1:10" x14ac:dyDescent="0.35">
      <c r="F2">
        <v>50.72</v>
      </c>
      <c r="G2">
        <v>68.37</v>
      </c>
      <c r="H2">
        <v>27.46</v>
      </c>
    </row>
    <row r="3" spans="1:10" ht="15" customHeight="1" x14ac:dyDescent="0.35">
      <c r="A3" s="31" t="s">
        <v>83</v>
      </c>
      <c r="B3" s="4" t="s">
        <v>2</v>
      </c>
      <c r="C3" s="4" t="s">
        <v>4</v>
      </c>
      <c r="D3" s="4" t="s">
        <v>6</v>
      </c>
      <c r="E3" s="4" t="s">
        <v>86</v>
      </c>
      <c r="F3" s="4" t="s">
        <v>37</v>
      </c>
      <c r="G3" s="4" t="s">
        <v>38</v>
      </c>
      <c r="H3" s="4" t="s">
        <v>88</v>
      </c>
      <c r="I3" s="4" t="s">
        <v>7</v>
      </c>
    </row>
    <row r="4" spans="1:10" ht="69" x14ac:dyDescent="0.35">
      <c r="A4" s="31"/>
      <c r="B4" s="4" t="s">
        <v>84</v>
      </c>
      <c r="C4" s="4" t="s">
        <v>85</v>
      </c>
      <c r="D4" s="4" t="s">
        <v>91</v>
      </c>
      <c r="E4" s="4" t="s">
        <v>87</v>
      </c>
      <c r="F4" s="4" t="s">
        <v>41</v>
      </c>
      <c r="G4" s="4" t="s">
        <v>92</v>
      </c>
      <c r="H4" s="4" t="s">
        <v>93</v>
      </c>
      <c r="I4" s="4" t="s">
        <v>89</v>
      </c>
    </row>
    <row r="5" spans="1:10" x14ac:dyDescent="0.35">
      <c r="A5" s="5" t="s">
        <v>90</v>
      </c>
      <c r="B5" s="6"/>
      <c r="C5" s="6"/>
      <c r="D5" s="6"/>
      <c r="E5" s="6"/>
      <c r="F5" s="6"/>
      <c r="G5" s="6"/>
      <c r="H5" s="6"/>
      <c r="I5" s="7"/>
    </row>
    <row r="6" spans="1:10" x14ac:dyDescent="0.35">
      <c r="A6" s="14" t="s">
        <v>94</v>
      </c>
      <c r="B6" s="6">
        <v>2</v>
      </c>
      <c r="C6" s="6">
        <v>1</v>
      </c>
      <c r="D6" s="6">
        <f>+B6*C6</f>
        <v>2</v>
      </c>
      <c r="E6" s="6">
        <v>2</v>
      </c>
      <c r="F6" s="6">
        <f>+D6*E6</f>
        <v>4</v>
      </c>
      <c r="G6" s="6">
        <f>+F6*0.05</f>
        <v>0.2</v>
      </c>
      <c r="H6" s="6">
        <f>+F6*0.1</f>
        <v>0.4</v>
      </c>
      <c r="I6" s="8">
        <f>+$F$2*F6+$G$2*G6+$H$2*H6</f>
        <v>227.53800000000001</v>
      </c>
    </row>
    <row r="7" spans="1:10" x14ac:dyDescent="0.35">
      <c r="A7" s="14" t="s">
        <v>95</v>
      </c>
      <c r="B7" s="6">
        <v>0.5</v>
      </c>
      <c r="C7" s="6">
        <v>1</v>
      </c>
      <c r="D7" s="6">
        <f t="shared" ref="D7:D12" si="0">+B7*C7</f>
        <v>0.5</v>
      </c>
      <c r="E7" s="6">
        <v>2</v>
      </c>
      <c r="F7" s="6">
        <f t="shared" ref="F7:F12" si="1">+D7*E7</f>
        <v>1</v>
      </c>
      <c r="G7" s="6">
        <f t="shared" ref="G7:G12" si="2">+F7*0.05</f>
        <v>0.05</v>
      </c>
      <c r="H7" s="6">
        <f t="shared" ref="H7:H12" si="3">+F7*0.1</f>
        <v>0.1</v>
      </c>
      <c r="I7" s="8">
        <f t="shared" ref="I7:I12" si="4">+$F$2*F7+$G$2*G7+$H$2*H7</f>
        <v>56.884500000000003</v>
      </c>
    </row>
    <row r="8" spans="1:10" x14ac:dyDescent="0.35">
      <c r="A8" s="14" t="s">
        <v>96</v>
      </c>
      <c r="B8" s="6">
        <v>2</v>
      </c>
      <c r="C8" s="6">
        <v>1</v>
      </c>
      <c r="D8" s="6">
        <f t="shared" si="0"/>
        <v>2</v>
      </c>
      <c r="E8" s="6">
        <v>2</v>
      </c>
      <c r="F8" s="6">
        <f t="shared" si="1"/>
        <v>4</v>
      </c>
      <c r="G8" s="6">
        <f t="shared" si="2"/>
        <v>0.2</v>
      </c>
      <c r="H8" s="6">
        <f t="shared" si="3"/>
        <v>0.4</v>
      </c>
      <c r="I8" s="8">
        <f t="shared" si="4"/>
        <v>227.53800000000001</v>
      </c>
    </row>
    <row r="9" spans="1:10" x14ac:dyDescent="0.35">
      <c r="A9" s="14" t="s">
        <v>108</v>
      </c>
      <c r="B9" s="6">
        <v>2</v>
      </c>
      <c r="C9" s="6">
        <v>1</v>
      </c>
      <c r="D9" s="6">
        <f t="shared" si="0"/>
        <v>2</v>
      </c>
      <c r="E9" s="6">
        <v>2</v>
      </c>
      <c r="F9" s="6">
        <f t="shared" ref="F9" si="5">+D9*E9</f>
        <v>4</v>
      </c>
      <c r="G9" s="6">
        <f t="shared" ref="G9" si="6">+F9*0.05</f>
        <v>0.2</v>
      </c>
      <c r="H9" s="6">
        <f t="shared" ref="H9" si="7">+F9*0.1</f>
        <v>0.4</v>
      </c>
      <c r="I9" s="8">
        <f t="shared" ref="I9" si="8">+$F$2*F9+$G$2*G9+$H$2*H9</f>
        <v>227.53800000000001</v>
      </c>
    </row>
    <row r="10" spans="1:10" x14ac:dyDescent="0.35">
      <c r="A10" s="14" t="s">
        <v>97</v>
      </c>
      <c r="B10" s="6">
        <v>0.5</v>
      </c>
      <c r="C10" s="6">
        <v>1.5</v>
      </c>
      <c r="D10" s="6">
        <f t="shared" si="0"/>
        <v>0.75</v>
      </c>
      <c r="E10" s="6">
        <v>2</v>
      </c>
      <c r="F10" s="6">
        <f t="shared" si="1"/>
        <v>1.5</v>
      </c>
      <c r="G10" s="6">
        <f t="shared" si="2"/>
        <v>7.5000000000000011E-2</v>
      </c>
      <c r="H10" s="6">
        <f t="shared" si="3"/>
        <v>0.15000000000000002</v>
      </c>
      <c r="I10" s="8">
        <f t="shared" si="4"/>
        <v>85.326750000000004</v>
      </c>
    </row>
    <row r="11" spans="1:10" x14ac:dyDescent="0.35">
      <c r="A11" s="14" t="s">
        <v>98</v>
      </c>
      <c r="B11" s="6">
        <v>8</v>
      </c>
      <c r="C11" s="6">
        <v>1.5</v>
      </c>
      <c r="D11" s="6">
        <f t="shared" si="0"/>
        <v>12</v>
      </c>
      <c r="E11" s="6">
        <v>2</v>
      </c>
      <c r="F11" s="6">
        <f t="shared" si="1"/>
        <v>24</v>
      </c>
      <c r="G11" s="6">
        <f t="shared" si="2"/>
        <v>1.2000000000000002</v>
      </c>
      <c r="H11" s="6">
        <f t="shared" si="3"/>
        <v>2.4000000000000004</v>
      </c>
      <c r="I11" s="8">
        <f t="shared" si="4"/>
        <v>1365.2280000000001</v>
      </c>
      <c r="J11" s="23"/>
    </row>
    <row r="12" spans="1:10" x14ac:dyDescent="0.35">
      <c r="A12" s="14" t="s">
        <v>99</v>
      </c>
      <c r="B12" s="6">
        <v>4</v>
      </c>
      <c r="C12" s="6">
        <v>2</v>
      </c>
      <c r="D12" s="6">
        <f t="shared" si="0"/>
        <v>8</v>
      </c>
      <c r="E12" s="25">
        <v>92</v>
      </c>
      <c r="F12" s="6">
        <f t="shared" si="1"/>
        <v>736</v>
      </c>
      <c r="G12" s="6">
        <f t="shared" si="2"/>
        <v>36.800000000000004</v>
      </c>
      <c r="H12" s="6">
        <f t="shared" si="3"/>
        <v>73.600000000000009</v>
      </c>
      <c r="I12" s="8">
        <f t="shared" si="4"/>
        <v>41866.991999999998</v>
      </c>
      <c r="J12" s="23"/>
    </row>
    <row r="13" spans="1:10" x14ac:dyDescent="0.35">
      <c r="A13" s="10" t="s">
        <v>106</v>
      </c>
      <c r="B13" s="10"/>
      <c r="C13" s="10"/>
      <c r="D13" s="10"/>
      <c r="E13" s="10"/>
      <c r="F13" s="33">
        <f>ROUND(SUM(F5:H12),0)</f>
        <v>891</v>
      </c>
      <c r="G13" s="33"/>
      <c r="H13" s="33"/>
      <c r="I13" s="11">
        <f>ROUND(SUM(I5:I12),-2)</f>
        <v>44100</v>
      </c>
    </row>
    <row r="15" spans="1:10" x14ac:dyDescent="0.35">
      <c r="A15" s="20" t="s">
        <v>60</v>
      </c>
    </row>
    <row r="16" spans="1:10" ht="49.4" customHeight="1" x14ac:dyDescent="0.35">
      <c r="A16" s="34" t="s">
        <v>117</v>
      </c>
      <c r="B16" s="34"/>
      <c r="C16" s="34"/>
      <c r="D16" s="34"/>
      <c r="E16" s="34"/>
      <c r="F16" s="34"/>
      <c r="G16" s="34"/>
      <c r="H16" s="34"/>
      <c r="I16" s="34"/>
      <c r="J16" s="34"/>
    </row>
    <row r="17" spans="1:10" ht="42.5" customHeight="1" x14ac:dyDescent="0.35">
      <c r="A17" s="34" t="s">
        <v>114</v>
      </c>
      <c r="B17" s="34"/>
      <c r="C17" s="34"/>
      <c r="D17" s="34"/>
      <c r="E17" s="34"/>
      <c r="F17" s="34"/>
      <c r="G17" s="34"/>
      <c r="H17" s="34"/>
      <c r="I17" s="34"/>
      <c r="J17" s="34"/>
    </row>
    <row r="18" spans="1:10" ht="18.5" x14ac:dyDescent="0.35">
      <c r="A18" s="21" t="s">
        <v>100</v>
      </c>
    </row>
    <row r="19" spans="1:10" ht="18.5" x14ac:dyDescent="0.35">
      <c r="A19" s="21" t="s">
        <v>101</v>
      </c>
    </row>
    <row r="20" spans="1:10" ht="15.5" x14ac:dyDescent="0.35">
      <c r="A20" s="22" t="s">
        <v>104</v>
      </c>
    </row>
    <row r="21" spans="1:10" ht="15.5" x14ac:dyDescent="0.35">
      <c r="A21" s="22" t="s">
        <v>102</v>
      </c>
    </row>
    <row r="22" spans="1:10" ht="15.5" x14ac:dyDescent="0.35">
      <c r="A22" s="22" t="s">
        <v>105</v>
      </c>
    </row>
    <row r="23" spans="1:10" ht="15.5" x14ac:dyDescent="0.35">
      <c r="A23" s="22" t="s">
        <v>107</v>
      </c>
    </row>
  </sheetData>
  <mergeCells count="4">
    <mergeCell ref="A3:A4"/>
    <mergeCell ref="F13:H13"/>
    <mergeCell ref="A16:J16"/>
    <mergeCell ref="A17:J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workbookViewId="0">
      <selection activeCell="I6" sqref="I6"/>
    </sheetView>
  </sheetViews>
  <sheetFormatPr defaultRowHeight="14.5" x14ac:dyDescent="0.35"/>
  <cols>
    <col min="4" max="4" width="10.90625" bestFit="1" customWidth="1"/>
  </cols>
  <sheetData>
    <row r="1" spans="1:9" ht="15" x14ac:dyDescent="0.35">
      <c r="A1" s="35" t="s">
        <v>45</v>
      </c>
      <c r="B1" s="35"/>
      <c r="C1" s="35"/>
      <c r="D1" s="35"/>
      <c r="E1" s="35"/>
      <c r="F1" s="35"/>
      <c r="G1" s="35"/>
    </row>
    <row r="2" spans="1:9" x14ac:dyDescent="0.35">
      <c r="A2" s="17" t="s">
        <v>46</v>
      </c>
      <c r="B2" s="17" t="s">
        <v>48</v>
      </c>
      <c r="C2" s="17" t="s">
        <v>50</v>
      </c>
      <c r="D2" s="17" t="s">
        <v>36</v>
      </c>
      <c r="E2" s="17" t="s">
        <v>53</v>
      </c>
      <c r="F2" s="17" t="s">
        <v>38</v>
      </c>
      <c r="G2" s="17" t="s">
        <v>39</v>
      </c>
    </row>
    <row r="3" spans="1:9" ht="78" x14ac:dyDescent="0.35">
      <c r="A3" s="18" t="s">
        <v>47</v>
      </c>
      <c r="B3" s="18" t="s">
        <v>49</v>
      </c>
      <c r="C3" s="18" t="s">
        <v>51</v>
      </c>
      <c r="D3" s="18" t="s">
        <v>52</v>
      </c>
      <c r="E3" s="18" t="s">
        <v>54</v>
      </c>
      <c r="F3" s="18" t="s">
        <v>55</v>
      </c>
      <c r="G3" s="18" t="s">
        <v>59</v>
      </c>
    </row>
    <row r="4" spans="1:9" x14ac:dyDescent="0.35">
      <c r="A4" s="18" t="s">
        <v>56</v>
      </c>
      <c r="B4" s="19">
        <v>19507</v>
      </c>
      <c r="C4" s="17">
        <v>2</v>
      </c>
      <c r="D4" s="19">
        <f>+B4*C4</f>
        <v>39014</v>
      </c>
      <c r="E4" s="19">
        <v>7490</v>
      </c>
      <c r="F4" s="24">
        <v>92</v>
      </c>
      <c r="G4" s="19">
        <f>+E4*F4</f>
        <v>689080</v>
      </c>
      <c r="H4" s="23"/>
    </row>
    <row r="5" spans="1:9" ht="26" x14ac:dyDescent="0.35">
      <c r="A5" s="18" t="s">
        <v>57</v>
      </c>
      <c r="B5" s="19">
        <v>8090</v>
      </c>
      <c r="C5" s="17">
        <v>2</v>
      </c>
      <c r="D5" s="19">
        <f>+B5*C5</f>
        <v>16180</v>
      </c>
      <c r="E5" s="19">
        <v>0</v>
      </c>
      <c r="F5" s="17">
        <v>0</v>
      </c>
      <c r="G5" s="19">
        <v>0</v>
      </c>
    </row>
    <row r="6" spans="1:9" x14ac:dyDescent="0.35">
      <c r="A6" s="18" t="s">
        <v>58</v>
      </c>
      <c r="B6" s="17"/>
      <c r="C6" s="17"/>
      <c r="D6" s="19">
        <f>ROUND(SUM(D4:D5),-2)</f>
        <v>55200</v>
      </c>
      <c r="E6" s="17"/>
      <c r="F6" s="17"/>
      <c r="G6" s="19">
        <f>ROUND(SUM(G4:G5),-3)</f>
        <v>689000</v>
      </c>
      <c r="H6" s="3"/>
      <c r="I6" s="3"/>
    </row>
    <row r="9" spans="1:9" x14ac:dyDescent="0.35">
      <c r="D9" s="3"/>
      <c r="F9" s="3"/>
    </row>
    <row r="10" spans="1:9" x14ac:dyDescent="0.35">
      <c r="D10" s="3"/>
    </row>
  </sheetData>
  <mergeCells count="1">
    <mergeCell ref="A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3ED254CA8ACF42BC38E4C4654F1101" ma:contentTypeVersion="14" ma:contentTypeDescription="Create a new document." ma:contentTypeScope="" ma:versionID="46b2583a067f1805c4058a997842133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09a9333-2372-43c0-8c88-7482d0d1b77f" xmlns:ns6="99989e20-99e8-4e27-8e8c-531f68e85093" targetNamespace="http://schemas.microsoft.com/office/2006/metadata/properties" ma:root="true" ma:fieldsID="d2a1053ab4094b3f0318327e931efc6b" ns1:_="" ns2:_="" ns3:_="" ns4:_="" ns5:_="" ns6:_="">
    <xsd:import namespace="http://schemas.microsoft.com/sharepoint/v3"/>
    <xsd:import namespace="4ffa91fb-a0ff-4ac5-b2db-65c790d184a4"/>
    <xsd:import namespace="http://schemas.microsoft.com/sharepoint.v3"/>
    <xsd:import namespace="http://schemas.microsoft.com/sharepoint/v3/fields"/>
    <xsd:import namespace="009a9333-2372-43c0-8c88-7482d0d1b77f"/>
    <xsd:import namespace="99989e20-99e8-4e27-8e8c-531f68e8509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085d09f8-e969-4227-9941-00d9df14e2cd}" ma:internalName="TaxCatchAllLabel" ma:readOnly="true" ma:showField="CatchAllDataLabel" ma:web="99989e20-99e8-4e27-8e8c-531f68e8509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085d09f8-e969-4227-9941-00d9df14e2cd}" ma:internalName="TaxCatchAll" ma:showField="CatchAllData" ma:web="99989e20-99e8-4e27-8e8c-531f68e85093">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9a9333-2372-43c0-8c88-7482d0d1b77f"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3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989e20-99e8-4e27-8e8c-531f68e85093"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2020-12-05T00:48:46+00:00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B43F2913-218F-41B4-AB6A-7D758E56AEBE}">
  <ds:schemaRefs>
    <ds:schemaRef ds:uri="Microsoft.SharePoint.Taxonomy.ContentTypeSync"/>
  </ds:schemaRefs>
</ds:datastoreItem>
</file>

<file path=customXml/itemProps2.xml><?xml version="1.0" encoding="utf-8"?>
<ds:datastoreItem xmlns:ds="http://schemas.openxmlformats.org/officeDocument/2006/customXml" ds:itemID="{1F3DAE22-EE40-4BC0-987D-C3D19FBFB50A}">
  <ds:schemaRefs>
    <ds:schemaRef ds:uri="http://schemas.microsoft.com/sharepoint/v3/contenttype/forms"/>
  </ds:schemaRefs>
</ds:datastoreItem>
</file>

<file path=customXml/itemProps3.xml><?xml version="1.0" encoding="utf-8"?>
<ds:datastoreItem xmlns:ds="http://schemas.openxmlformats.org/officeDocument/2006/customXml" ds:itemID="{6C457D49-987D-4CF5-9E7F-B9B64288F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09a9333-2372-43c0-8c88-7482d0d1b77f"/>
    <ds:schemaRef ds:uri="99989e20-99e8-4e27-8e8c-531f68e850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52B3CE-90BA-45DE-838E-2D0D1D2ACEFB}">
  <ds:schemaRefs>
    <ds:schemaRef ds:uri="http://www.w3.org/XML/1998/namespace"/>
    <ds:schemaRef ds:uri="http://schemas.microsoft.com/office/infopath/2007/PartnerControls"/>
    <ds:schemaRef ds:uri="http://purl.org/dc/elements/1.1/"/>
    <ds:schemaRef ds:uri="10891bf2-5e0a-4bac-9ff4-419cd038180b"/>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schemas.microsoft.com/sharepoint/v3/fields"/>
    <ds:schemaRef ds:uri="http://schemas.microsoft.com/sharepoint/v3"/>
    <ds:schemaRef ds:uri="4ffa91fb-a0ff-4ac5-b2db-65c790d184a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Capital and O&amp;M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dcterms:created xsi:type="dcterms:W3CDTF">2017-05-17T14:13:35Z</dcterms:created>
  <dcterms:modified xsi:type="dcterms:W3CDTF">2021-03-19T16:44:41Z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0x0101000C3ED254CA8ACF42BC38E4C4654F1101</vt:lpwstr>
  </property>
</Properties>
</file>