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ENEWALS/3150-0016, Part 31/2020/FINAL/"/>
    </mc:Choice>
  </mc:AlternateContent>
  <xr:revisionPtr revIDLastSave="8" documentId="8_{8BA1CA36-F246-40C3-BA58-6991F98B9B6A}" xr6:coauthVersionLast="45" xr6:coauthVersionMax="45" xr10:uidLastSave="{C3DA609C-A477-4989-AF55-A70E951F9CDD}"/>
  <bookViews>
    <workbookView xWindow="-110" yWindow="-110" windowWidth="19420" windowHeight="10420" tabRatio="808" firstSheet="2" activeTab="6" xr2:uid="{8FC20F54-0881-4FD9-AD5A-8A96D909722E}"/>
  </bookViews>
  <sheets>
    <sheet name="Reporting - NRC licensees" sheetId="1" r:id="rId1"/>
    <sheet name="Rkeeping -NRC licensees" sheetId="2" r:id="rId2"/>
    <sheet name="3rd Party - NRC licensees" sheetId="3" r:id="rId3"/>
    <sheet name="Reporting - AS licensees" sheetId="5" r:id="rId4"/>
    <sheet name="Rkeeping - AS licensees" sheetId="6" r:id="rId5"/>
    <sheet name="3rd Party - AS licensees" sheetId="7" r:id="rId6"/>
    <sheet name="Total" sheetId="4" r:id="rId7"/>
  </sheets>
  <definedNames>
    <definedName name="_xlnm.Print_Area" localSheetId="5">'3rd Party - AS licensees'!$A$1:$H$5</definedName>
    <definedName name="_xlnm.Print_Area" localSheetId="2">'3rd Party - NRC licensees'!$A$1:$H$5</definedName>
    <definedName name="_xlnm.Print_Area" localSheetId="3">'Reporting - AS licensees'!$A$1:$H$13</definedName>
    <definedName name="_xlnm.Print_Area" localSheetId="0">'Reporting - NRC licensees'!$A$1:$H$13</definedName>
    <definedName name="_xlnm.Print_Area" localSheetId="4">'Rkeeping - AS licensees'!$A$1:$G$4</definedName>
    <definedName name="_xlnm.Print_Area" localSheetId="1">'Rkeeping -NRC licensees'!$A$1:$G$4</definedName>
    <definedName name="_xlnm.Print_Area" localSheetId="6">Total!$A$1:$I$24</definedName>
    <definedName name="_xlnm.Print_Titles" localSheetId="3">'Reporting - AS licensees'!$1:$2</definedName>
    <definedName name="_xlnm.Print_Titles" localSheetId="0">'Reporting - NRC licensees'!$1:$2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4" l="1"/>
  <c r="C24" i="4"/>
  <c r="G4" i="7"/>
  <c r="H4" i="7" s="1"/>
  <c r="G3" i="7"/>
  <c r="E5" i="7"/>
  <c r="G15" i="4" s="1"/>
  <c r="C5" i="7"/>
  <c r="E4" i="3"/>
  <c r="G4" i="3" s="1"/>
  <c r="H4" i="3" s="1"/>
  <c r="E3" i="3"/>
  <c r="G3" i="3" s="1"/>
  <c r="G5" i="3" s="1"/>
  <c r="C5" i="3"/>
  <c r="C4" i="6"/>
  <c r="E15" i="4" s="1"/>
  <c r="E3" i="6"/>
  <c r="E4" i="6" s="1"/>
  <c r="C4" i="2"/>
  <c r="E14" i="4" s="1"/>
  <c r="E3" i="2"/>
  <c r="E4" i="2" s="1"/>
  <c r="E11" i="5"/>
  <c r="E12" i="5"/>
  <c r="G12" i="5" s="1"/>
  <c r="H12" i="5" s="1"/>
  <c r="E10" i="5"/>
  <c r="E4" i="5"/>
  <c r="G4" i="5" s="1"/>
  <c r="H4" i="5" s="1"/>
  <c r="E5" i="5"/>
  <c r="G5" i="5" s="1"/>
  <c r="H5" i="5" s="1"/>
  <c r="E6" i="5"/>
  <c r="G6" i="5" s="1"/>
  <c r="H6" i="5" s="1"/>
  <c r="E7" i="5"/>
  <c r="G7" i="5" s="1"/>
  <c r="H7" i="5" s="1"/>
  <c r="E8" i="5"/>
  <c r="G8" i="5" s="1"/>
  <c r="H8" i="5" s="1"/>
  <c r="E3" i="5"/>
  <c r="G11" i="5"/>
  <c r="H11" i="5" s="1"/>
  <c r="G10" i="5"/>
  <c r="H10" i="5" s="1"/>
  <c r="E11" i="1"/>
  <c r="E12" i="1"/>
  <c r="E10" i="1"/>
  <c r="E8" i="1"/>
  <c r="G8" i="1" s="1"/>
  <c r="E4" i="1"/>
  <c r="G4" i="1" s="1"/>
  <c r="E5" i="1"/>
  <c r="G5" i="1" s="1"/>
  <c r="E6" i="1"/>
  <c r="G6" i="1" s="1"/>
  <c r="E3" i="1"/>
  <c r="G3" i="1" s="1"/>
  <c r="H11" i="1"/>
  <c r="H12" i="1"/>
  <c r="H10" i="1"/>
  <c r="H8" i="1"/>
  <c r="H4" i="1"/>
  <c r="H5" i="1"/>
  <c r="H6" i="1"/>
  <c r="H3" i="1"/>
  <c r="G13" i="1" l="1"/>
  <c r="H3" i="7"/>
  <c r="G5" i="7"/>
  <c r="H3" i="3"/>
  <c r="F14" i="4"/>
  <c r="G3" i="6"/>
  <c r="E5" i="3"/>
  <c r="G14" i="4" s="1"/>
  <c r="H13" i="1"/>
  <c r="C5" i="4"/>
  <c r="E23" i="4" s="1"/>
  <c r="G23" i="4" s="1"/>
  <c r="G16" i="4"/>
  <c r="E16" i="4"/>
  <c r="G4" i="2"/>
  <c r="D14" i="4"/>
  <c r="G3" i="2"/>
  <c r="C4" i="4"/>
  <c r="E22" i="4" s="1"/>
  <c r="G22" i="4" s="1"/>
  <c r="E13" i="1"/>
  <c r="C14" i="4" s="1"/>
  <c r="H5" i="3"/>
  <c r="E13" i="5"/>
  <c r="C15" i="4" s="1"/>
  <c r="I15" i="4" s="1"/>
  <c r="G3" i="5"/>
  <c r="H3" i="5" l="1"/>
  <c r="G13" i="5"/>
  <c r="B3" i="4"/>
  <c r="B14" i="4"/>
  <c r="H14" i="4" s="1"/>
  <c r="I14" i="4"/>
  <c r="G4" i="6"/>
  <c r="D15" i="4"/>
  <c r="D16" i="4" s="1"/>
  <c r="B4" i="4"/>
  <c r="D4" i="4" s="1"/>
  <c r="B5" i="4"/>
  <c r="D23" i="4" s="1"/>
  <c r="F23" i="4" s="1"/>
  <c r="F15" i="4"/>
  <c r="F16" i="4" s="1"/>
  <c r="H5" i="7"/>
  <c r="C16" i="4"/>
  <c r="I16" i="4" s="1"/>
  <c r="C3" i="4"/>
  <c r="E21" i="4" s="1"/>
  <c r="G21" i="4" s="1"/>
  <c r="B15" i="4"/>
  <c r="B16" i="4" l="1"/>
  <c r="H16" i="4" s="1"/>
  <c r="H15" i="4"/>
  <c r="A10" i="4"/>
  <c r="D5" i="4"/>
  <c r="D22" i="4"/>
  <c r="F22" i="4" s="1"/>
  <c r="H13" i="5"/>
  <c r="C6" i="4"/>
  <c r="E24" i="4" s="1"/>
  <c r="G24" i="4" s="1"/>
  <c r="D21" i="4"/>
  <c r="F21" i="4" s="1"/>
  <c r="D3" i="4" l="1"/>
  <c r="B6" i="4"/>
  <c r="D24" i="4" s="1"/>
  <c r="F24" i="4" s="1"/>
  <c r="D6" i="4" l="1"/>
</calcChain>
</file>

<file path=xl/sharedStrings.xml><?xml version="1.0" encoding="utf-8"?>
<sst xmlns="http://schemas.openxmlformats.org/spreadsheetml/2006/main" count="152" uniqueCount="64">
  <si>
    <t>Table 1. Annual Reporting Burden for NRC Licensees</t>
  </si>
  <si>
    <t>Section</t>
  </si>
  <si>
    <t>Description</t>
  </si>
  <si>
    <t>Number of Respondents</t>
  </si>
  <si>
    <t>Responses per Respondent</t>
  </si>
  <si>
    <t>Total Annual Responses</t>
  </si>
  <si>
    <t>Burden Hours Per Response (hours)</t>
  </si>
  <si>
    <t>Total Annual Burden (hours)</t>
  </si>
  <si>
    <t>Cost at $279/hr</t>
  </si>
  <si>
    <t>31.5(c)(5)</t>
  </si>
  <si>
    <t>Event reports</t>
  </si>
  <si>
    <t>31.5(c)(8)</t>
  </si>
  <si>
    <t>Transfer reports</t>
  </si>
  <si>
    <t>31.5(c)(9)</t>
  </si>
  <si>
    <t>Transfer reports (same location)</t>
  </si>
  <si>
    <t>31.5(c)(11)</t>
  </si>
  <si>
    <t xml:space="preserve">Responses to written NRC requests </t>
  </si>
  <si>
    <t>31.5(c)(13)</t>
  </si>
  <si>
    <t>Annual registration</t>
  </si>
  <si>
    <t>See OMB clearance 3150-0198 (NRC Form 664)</t>
  </si>
  <si>
    <t>31.5(c)(14)</t>
  </si>
  <si>
    <t>Report change of mailing address</t>
  </si>
  <si>
    <t>31.11(b) &amp; (e)</t>
  </si>
  <si>
    <t>In-vitro testing</t>
  </si>
  <si>
    <t>See OMB clearance 3150-0038 (NRC Form 483)</t>
  </si>
  <si>
    <t>31.12(c)(1)</t>
  </si>
  <si>
    <t>Report apparent damage</t>
  </si>
  <si>
    <t>31.12(c)(4)</t>
  </si>
  <si>
    <t>Follow Federal or State requirements</t>
  </si>
  <si>
    <t>31.12(c)(5)</t>
  </si>
  <si>
    <t>Responses to written NRC requests</t>
  </si>
  <si>
    <t>TOTAL</t>
  </si>
  <si>
    <t>Table 2. Annual Recordkeeping Burden for NRC Licensees</t>
  </si>
  <si>
    <t>Number of Recordkeepers</t>
  </si>
  <si>
    <t>Hours Per Recordkeeper</t>
  </si>
  <si>
    <t>Record Retention Period</t>
  </si>
  <si>
    <t>31.5(c)(4)</t>
  </si>
  <si>
    <t>Records related to test results and other requirements</t>
  </si>
  <si>
    <t>3 years</t>
  </si>
  <si>
    <t>Table 3. Annual Third Party Disclosure Burden for NRC licensees</t>
  </si>
  <si>
    <t>Total Responses</t>
  </si>
  <si>
    <t>Annual Burden per Respondent (hours)</t>
  </si>
  <si>
    <t>Copy of regulations and safety documents</t>
  </si>
  <si>
    <t>31.8(c)(2)</t>
  </si>
  <si>
    <t>Labeling of source or container</t>
  </si>
  <si>
    <t>Table 4. Annual Reporting Burden for Agreement State Licensees</t>
  </si>
  <si>
    <t>Responses to written requests</t>
  </si>
  <si>
    <t>Table 5. Annual Recordkeeping Burden for Agreement State Licensees</t>
  </si>
  <si>
    <t>Table 6. Annual Third Part Disclosure Burden for Agreement State Licensees</t>
  </si>
  <si>
    <t>Total Annual Burden and Responses for 
10 CFR Part 31 Information Collection</t>
  </si>
  <si>
    <t>Burden</t>
  </si>
  <si>
    <t>Responses</t>
  </si>
  <si>
    <t>Reporting</t>
  </si>
  <si>
    <t>Recordkeeping</t>
  </si>
  <si>
    <t>Third-Party</t>
  </si>
  <si>
    <t>Total</t>
  </si>
  <si>
    <t>Other costs (item #13)</t>
  </si>
  <si>
    <t>Third Party Disclosure</t>
  </si>
  <si>
    <t xml:space="preserve">Burden </t>
  </si>
  <si>
    <t>NRC Licensees</t>
  </si>
  <si>
    <t>AS Licensees</t>
  </si>
  <si>
    <t>2018 Estimates</t>
  </si>
  <si>
    <t>Current Estimates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</si>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</sst>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"/>
    <numFmt numFmtId="167" formatCode="#,##0.0"/>
    <numFmt numFmtId="168" formatCode="#,##0.0_);\(#,##0.0\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0" fillId="0" borderId="0" xfId="2" applyNumberFormat="1" applyFont="1"/>
    <xf numFmtId="0" fontId="0" fillId="0" borderId="1" xfId="0" applyBorder="1"/>
    <xf numFmtId="164" fontId="0" fillId="0" borderId="1" xfId="2" applyNumberFormat="1" applyFont="1" applyBorder="1"/>
    <xf numFmtId="164" fontId="0" fillId="0" borderId="1" xfId="2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0" xfId="2" applyNumberFormat="1" applyFont="1"/>
    <xf numFmtId="165" fontId="1" fillId="0" borderId="1" xfId="2" applyNumberFormat="1" applyFont="1" applyBorder="1" applyAlignment="1">
      <alignment vertical="center" wrapText="1"/>
    </xf>
    <xf numFmtId="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vertical="center" wrapText="1"/>
    </xf>
    <xf numFmtId="165" fontId="0" fillId="0" borderId="1" xfId="0" applyNumberFormat="1" applyBorder="1"/>
    <xf numFmtId="165" fontId="0" fillId="0" borderId="0" xfId="0" applyNumberFormat="1"/>
    <xf numFmtId="3" fontId="0" fillId="0" borderId="1" xfId="1" applyNumberFormat="1" applyFont="1" applyBorder="1"/>
    <xf numFmtId="3" fontId="0" fillId="0" borderId="1" xfId="0" applyNumberFormat="1" applyBorder="1"/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 wrapText="1"/>
    </xf>
    <xf numFmtId="37" fontId="0" fillId="0" borderId="1" xfId="1" applyNumberFormat="1" applyFont="1" applyBorder="1"/>
    <xf numFmtId="164" fontId="0" fillId="0" borderId="0" xfId="2" applyNumberFormat="1" applyFont="1" applyFill="1"/>
    <xf numFmtId="0" fontId="3" fillId="0" borderId="0" xfId="0" applyFont="1"/>
    <xf numFmtId="166" fontId="0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168" fontId="0" fillId="0" borderId="0" xfId="0" applyNumberFormat="1" applyFill="1" applyBorder="1"/>
    <xf numFmtId="1" fontId="0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37" fontId="0" fillId="0" borderId="1" xfId="0" applyNumberForma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EE68-8404-4876-A738-3F627605C027}">
  <dimension ref="A1:I13"/>
  <sheetViews>
    <sheetView workbookViewId="0">
      <selection activeCell="C7" sqref="C7:H7"/>
    </sheetView>
  </sheetViews>
  <sheetFormatPr defaultRowHeight="14" x14ac:dyDescent="0.3"/>
  <cols>
    <col min="1" max="1" width="10.58203125" customWidth="1"/>
    <col min="2" max="2" width="18.5" customWidth="1"/>
    <col min="3" max="3" width="11.5" bestFit="1" customWidth="1"/>
    <col min="4" max="4" width="10.58203125" customWidth="1"/>
    <col min="5" max="5" width="11" bestFit="1" customWidth="1"/>
    <col min="6" max="6" width="15.4140625" bestFit="1" customWidth="1"/>
    <col min="7" max="7" width="13" bestFit="1" customWidth="1"/>
    <col min="8" max="8" width="11.9140625" style="12" bestFit="1" customWidth="1"/>
    <col min="9" max="9" width="38.5" customWidth="1"/>
  </cols>
  <sheetData>
    <row r="1" spans="1:9" x14ac:dyDescent="0.3">
      <c r="A1" s="34" t="s">
        <v>0</v>
      </c>
      <c r="B1" s="34"/>
      <c r="C1" s="34"/>
      <c r="D1" s="34"/>
      <c r="E1" s="34"/>
      <c r="F1" s="34"/>
      <c r="G1" s="34"/>
      <c r="H1" s="34"/>
    </row>
    <row r="2" spans="1:9" ht="42" x14ac:dyDescent="0.3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11" t="s">
        <v>8</v>
      </c>
    </row>
    <row r="3" spans="1:9" x14ac:dyDescent="0.3">
      <c r="A3" s="33" t="s">
        <v>9</v>
      </c>
      <c r="B3" s="33" t="s">
        <v>10</v>
      </c>
      <c r="C3" s="33">
        <v>2</v>
      </c>
      <c r="D3" s="33">
        <v>1</v>
      </c>
      <c r="E3" s="33">
        <f>C3*D3</f>
        <v>2</v>
      </c>
      <c r="F3" s="33">
        <v>2.8</v>
      </c>
      <c r="G3" s="33">
        <f>E3*F3</f>
        <v>5.6</v>
      </c>
      <c r="H3" s="11">
        <f>G3*279</f>
        <v>1562.3999999999999</v>
      </c>
    </row>
    <row r="4" spans="1:9" x14ac:dyDescent="0.3">
      <c r="A4" s="33" t="s">
        <v>11</v>
      </c>
      <c r="B4" s="33" t="s">
        <v>12</v>
      </c>
      <c r="C4" s="33">
        <v>319</v>
      </c>
      <c r="D4" s="33">
        <v>1</v>
      </c>
      <c r="E4" s="33">
        <f t="shared" ref="E4:E6" si="0">C4*D4</f>
        <v>319</v>
      </c>
      <c r="F4" s="33">
        <v>0.6</v>
      </c>
      <c r="G4" s="33">
        <f t="shared" ref="G4:G6" si="1">E4*F4</f>
        <v>191.4</v>
      </c>
      <c r="H4" s="11">
        <f t="shared" ref="H4:H6" si="2">G4*279</f>
        <v>53400.6</v>
      </c>
    </row>
    <row r="5" spans="1:9" ht="28" x14ac:dyDescent="0.3">
      <c r="A5" s="33" t="s">
        <v>13</v>
      </c>
      <c r="B5" s="33" t="s">
        <v>14</v>
      </c>
      <c r="C5" s="33">
        <v>21</v>
      </c>
      <c r="D5" s="33">
        <v>1</v>
      </c>
      <c r="E5" s="33">
        <f t="shared" si="0"/>
        <v>21</v>
      </c>
      <c r="F5" s="33">
        <v>1</v>
      </c>
      <c r="G5" s="33">
        <f t="shared" si="1"/>
        <v>21</v>
      </c>
      <c r="H5" s="11">
        <f t="shared" si="2"/>
        <v>5859</v>
      </c>
    </row>
    <row r="6" spans="1:9" ht="28" x14ac:dyDescent="0.3">
      <c r="A6" s="33" t="s">
        <v>15</v>
      </c>
      <c r="B6" s="33" t="s">
        <v>16</v>
      </c>
      <c r="C6" s="33">
        <v>617</v>
      </c>
      <c r="D6" s="33">
        <v>1</v>
      </c>
      <c r="E6" s="33">
        <f t="shared" si="0"/>
        <v>617</v>
      </c>
      <c r="F6" s="33">
        <v>0.34</v>
      </c>
      <c r="G6" s="33">
        <f t="shared" si="1"/>
        <v>209.78</v>
      </c>
      <c r="H6" s="11">
        <f t="shared" si="2"/>
        <v>58528.62</v>
      </c>
    </row>
    <row r="7" spans="1:9" x14ac:dyDescent="0.3">
      <c r="A7" s="33" t="s">
        <v>17</v>
      </c>
      <c r="B7" s="33" t="s">
        <v>18</v>
      </c>
      <c r="C7" s="35" t="s">
        <v>19</v>
      </c>
      <c r="D7" s="35"/>
      <c r="E7" s="35"/>
      <c r="F7" s="35"/>
      <c r="G7" s="35"/>
      <c r="H7" s="35"/>
    </row>
    <row r="8" spans="1:9" ht="28" x14ac:dyDescent="0.3">
      <c r="A8" s="33" t="s">
        <v>20</v>
      </c>
      <c r="B8" s="33" t="s">
        <v>21</v>
      </c>
      <c r="C8" s="33">
        <v>41</v>
      </c>
      <c r="D8" s="33">
        <v>1</v>
      </c>
      <c r="E8" s="33">
        <f>C8*D8</f>
        <v>41</v>
      </c>
      <c r="F8" s="33">
        <v>0.1</v>
      </c>
      <c r="G8" s="33">
        <f>E8*F8</f>
        <v>4.1000000000000005</v>
      </c>
      <c r="H8" s="11">
        <f>G8*279</f>
        <v>1143.9000000000001</v>
      </c>
    </row>
    <row r="9" spans="1:9" ht="28" x14ac:dyDescent="0.3">
      <c r="A9" s="33" t="s">
        <v>22</v>
      </c>
      <c r="B9" s="33" t="s">
        <v>23</v>
      </c>
      <c r="C9" s="35" t="s">
        <v>24</v>
      </c>
      <c r="D9" s="35"/>
      <c r="E9" s="35"/>
      <c r="F9" s="35"/>
      <c r="G9" s="35"/>
      <c r="H9" s="35"/>
    </row>
    <row r="10" spans="1:9" ht="28" x14ac:dyDescent="0.3">
      <c r="A10" s="33" t="s">
        <v>25</v>
      </c>
      <c r="B10" s="33" t="s">
        <v>26</v>
      </c>
      <c r="C10" s="33">
        <v>0</v>
      </c>
      <c r="D10" s="33">
        <v>1</v>
      </c>
      <c r="E10" s="33">
        <f>C10*D10</f>
        <v>0</v>
      </c>
      <c r="F10" s="33">
        <v>4</v>
      </c>
      <c r="G10" s="33">
        <v>0</v>
      </c>
      <c r="H10" s="11">
        <f>G10*279</f>
        <v>0</v>
      </c>
    </row>
    <row r="11" spans="1:9" ht="28" x14ac:dyDescent="0.3">
      <c r="A11" s="33" t="s">
        <v>27</v>
      </c>
      <c r="B11" s="33" t="s">
        <v>28</v>
      </c>
      <c r="C11" s="33">
        <v>0</v>
      </c>
      <c r="D11" s="33">
        <v>1</v>
      </c>
      <c r="E11" s="33">
        <f t="shared" ref="E11:E12" si="3">C11*D11</f>
        <v>0</v>
      </c>
      <c r="F11" s="33">
        <v>4</v>
      </c>
      <c r="G11" s="33">
        <v>0</v>
      </c>
      <c r="H11" s="11">
        <f t="shared" ref="H11:H13" si="4">G11*279</f>
        <v>0</v>
      </c>
    </row>
    <row r="12" spans="1:9" ht="28" x14ac:dyDescent="0.3">
      <c r="A12" s="33" t="s">
        <v>29</v>
      </c>
      <c r="B12" s="33" t="s">
        <v>30</v>
      </c>
      <c r="C12" s="33">
        <v>0</v>
      </c>
      <c r="D12" s="33">
        <v>1</v>
      </c>
      <c r="E12" s="33">
        <f t="shared" si="3"/>
        <v>0</v>
      </c>
      <c r="F12" s="33">
        <v>4</v>
      </c>
      <c r="G12" s="33">
        <v>0</v>
      </c>
      <c r="H12" s="11">
        <f t="shared" si="4"/>
        <v>0</v>
      </c>
    </row>
    <row r="13" spans="1:9" x14ac:dyDescent="0.3">
      <c r="A13" s="33" t="s">
        <v>31</v>
      </c>
      <c r="B13" s="33"/>
      <c r="C13" s="21">
        <v>1000</v>
      </c>
      <c r="D13" s="33"/>
      <c r="E13" s="33">
        <f>SUM(E3:E6,E8,E10:E12)</f>
        <v>1000</v>
      </c>
      <c r="F13" s="33"/>
      <c r="G13" s="30">
        <f>ROUND((SUM(G3:G6,G8,G10:G12)),0)</f>
        <v>432</v>
      </c>
      <c r="H13" s="11">
        <f t="shared" si="4"/>
        <v>120528</v>
      </c>
      <c r="I13" s="10"/>
    </row>
  </sheetData>
  <mergeCells count="3">
    <mergeCell ref="A1:H1"/>
    <mergeCell ref="C7:H7"/>
    <mergeCell ref="C9:H9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3993-7BEC-4D6F-8708-E1F781069A3F}">
  <dimension ref="A1:G4"/>
  <sheetViews>
    <sheetView workbookViewId="0">
      <selection sqref="A1:G4"/>
    </sheetView>
  </sheetViews>
  <sheetFormatPr defaultRowHeight="14" x14ac:dyDescent="0.3"/>
  <cols>
    <col min="2" max="2" width="18.9140625" customWidth="1"/>
    <col min="3" max="5" width="13.4140625" customWidth="1"/>
    <col min="7" max="7" width="14.08203125" style="12" bestFit="1" customWidth="1"/>
  </cols>
  <sheetData>
    <row r="1" spans="1:7" x14ac:dyDescent="0.3">
      <c r="A1" s="34" t="s">
        <v>32</v>
      </c>
      <c r="B1" s="34"/>
      <c r="C1" s="34"/>
      <c r="D1" s="34"/>
      <c r="E1" s="34"/>
      <c r="F1" s="34"/>
      <c r="G1" s="34"/>
    </row>
    <row r="2" spans="1:7" ht="42" x14ac:dyDescent="0.3">
      <c r="A2" s="4" t="s">
        <v>1</v>
      </c>
      <c r="B2" s="1" t="s">
        <v>2</v>
      </c>
      <c r="C2" s="1" t="s">
        <v>33</v>
      </c>
      <c r="D2" s="1" t="s">
        <v>34</v>
      </c>
      <c r="E2" s="1" t="s">
        <v>7</v>
      </c>
      <c r="F2" s="1" t="s">
        <v>35</v>
      </c>
      <c r="G2" s="11" t="s">
        <v>8</v>
      </c>
    </row>
    <row r="3" spans="1:7" ht="42" x14ac:dyDescent="0.3">
      <c r="A3" s="1" t="s">
        <v>36</v>
      </c>
      <c r="B3" s="1" t="s">
        <v>37</v>
      </c>
      <c r="C3" s="2">
        <v>18500</v>
      </c>
      <c r="D3" s="1">
        <v>0.25</v>
      </c>
      <c r="E3" s="27">
        <f>C3*D3</f>
        <v>4625</v>
      </c>
      <c r="F3" s="1" t="s">
        <v>38</v>
      </c>
      <c r="G3" s="13">
        <f>E3*279</f>
        <v>1290375</v>
      </c>
    </row>
    <row r="4" spans="1:7" x14ac:dyDescent="0.3">
      <c r="A4" s="1" t="s">
        <v>31</v>
      </c>
      <c r="B4" s="1"/>
      <c r="C4" s="2">
        <f>C3</f>
        <v>18500</v>
      </c>
      <c r="D4" s="1"/>
      <c r="E4" s="2">
        <f>E3</f>
        <v>4625</v>
      </c>
      <c r="F4" s="1"/>
      <c r="G4" s="13">
        <f>E4*279</f>
        <v>1290375</v>
      </c>
    </row>
  </sheetData>
  <mergeCells count="1">
    <mergeCell ref="A1:G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0DFC-9628-465B-B31C-CD8025ED0726}">
  <dimension ref="A1:H5"/>
  <sheetViews>
    <sheetView workbookViewId="0">
      <selection activeCell="D11" sqref="D11"/>
    </sheetView>
  </sheetViews>
  <sheetFormatPr defaultRowHeight="14" x14ac:dyDescent="0.3"/>
  <cols>
    <col min="2" max="2" width="18.58203125" customWidth="1"/>
    <col min="3" max="6" width="12.08203125" customWidth="1"/>
    <col min="8" max="8" width="10.08203125" style="5" bestFit="1" customWidth="1"/>
  </cols>
  <sheetData>
    <row r="1" spans="1:8" x14ac:dyDescent="0.3">
      <c r="A1" s="34" t="s">
        <v>39</v>
      </c>
      <c r="B1" s="34"/>
      <c r="C1" s="34"/>
      <c r="D1" s="34"/>
      <c r="E1" s="34"/>
      <c r="F1" s="34"/>
      <c r="G1" s="34"/>
      <c r="H1" s="34"/>
    </row>
    <row r="2" spans="1:8" ht="5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40</v>
      </c>
      <c r="F2" s="1" t="s">
        <v>41</v>
      </c>
      <c r="G2" s="1" t="s">
        <v>7</v>
      </c>
      <c r="H2" s="8" t="s">
        <v>8</v>
      </c>
    </row>
    <row r="3" spans="1:8" ht="28" x14ac:dyDescent="0.3">
      <c r="A3" s="1" t="s">
        <v>13</v>
      </c>
      <c r="B3" s="1" t="s">
        <v>42</v>
      </c>
      <c r="C3" s="1">
        <v>21</v>
      </c>
      <c r="D3" s="1">
        <v>1</v>
      </c>
      <c r="E3" s="1">
        <f>C3*D3</f>
        <v>21</v>
      </c>
      <c r="F3" s="1">
        <v>0.25</v>
      </c>
      <c r="G3" s="1">
        <f>E3*F3</f>
        <v>5.25</v>
      </c>
      <c r="H3" s="7">
        <f>G3*279</f>
        <v>1464.75</v>
      </c>
    </row>
    <row r="4" spans="1:8" ht="28" x14ac:dyDescent="0.3">
      <c r="A4" s="1" t="s">
        <v>43</v>
      </c>
      <c r="B4" s="1" t="s">
        <v>44</v>
      </c>
      <c r="C4" s="1">
        <v>1</v>
      </c>
      <c r="D4" s="1">
        <v>1</v>
      </c>
      <c r="E4" s="1">
        <f>C4*D4</f>
        <v>1</v>
      </c>
      <c r="F4" s="1">
        <v>0.5</v>
      </c>
      <c r="G4" s="1">
        <f>E4*F4</f>
        <v>0.5</v>
      </c>
      <c r="H4" s="7">
        <f t="shared" ref="H4:H5" si="0">G4*279</f>
        <v>139.5</v>
      </c>
    </row>
    <row r="5" spans="1:8" x14ac:dyDescent="0.3">
      <c r="A5" s="1" t="s">
        <v>31</v>
      </c>
      <c r="B5" s="1"/>
      <c r="C5" s="15">
        <f>SUM(C3:C4)</f>
        <v>22</v>
      </c>
      <c r="D5" s="1"/>
      <c r="E5" s="1">
        <f>SUM(E3:E4)</f>
        <v>22</v>
      </c>
      <c r="F5" s="1"/>
      <c r="G5" s="31">
        <f>ROUND((SUM(G3:G4)),0)</f>
        <v>6</v>
      </c>
      <c r="H5" s="7">
        <f t="shared" si="0"/>
        <v>1674</v>
      </c>
    </row>
  </sheetData>
  <mergeCells count="1">
    <mergeCell ref="A1:H1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64C3-0C0F-46C3-A8DE-75140AA1618D}">
  <dimension ref="A1:I13"/>
  <sheetViews>
    <sheetView workbookViewId="0">
      <selection activeCell="H13" sqref="A1:H13"/>
    </sheetView>
  </sheetViews>
  <sheetFormatPr defaultRowHeight="14" x14ac:dyDescent="0.3"/>
  <cols>
    <col min="1" max="1" width="14.58203125" customWidth="1"/>
    <col min="2" max="2" width="18.58203125" customWidth="1"/>
    <col min="3" max="3" width="11.5" bestFit="1" customWidth="1"/>
    <col min="4" max="4" width="13.08203125" bestFit="1" customWidth="1"/>
    <col min="5" max="5" width="11" bestFit="1" customWidth="1"/>
    <col min="6" max="6" width="15.4140625" bestFit="1" customWidth="1"/>
    <col min="7" max="7" width="13" bestFit="1" customWidth="1"/>
    <col min="8" max="8" width="13.58203125" style="12" bestFit="1" customWidth="1"/>
    <col min="9" max="9" width="29.08203125" customWidth="1"/>
  </cols>
  <sheetData>
    <row r="1" spans="1:9" x14ac:dyDescent="0.3">
      <c r="A1" s="36" t="s">
        <v>45</v>
      </c>
      <c r="B1" s="36"/>
      <c r="C1" s="36"/>
      <c r="D1" s="36"/>
      <c r="E1" s="36"/>
      <c r="F1" s="36"/>
      <c r="G1" s="36"/>
      <c r="H1" s="36"/>
    </row>
    <row r="2" spans="1:9" ht="40.65" customHeight="1" x14ac:dyDescent="0.3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11" t="s">
        <v>8</v>
      </c>
    </row>
    <row r="3" spans="1:9" x14ac:dyDescent="0.3">
      <c r="A3" s="33" t="s">
        <v>9</v>
      </c>
      <c r="B3" s="33" t="s">
        <v>10</v>
      </c>
      <c r="C3" s="33">
        <v>15</v>
      </c>
      <c r="D3" s="33">
        <v>1</v>
      </c>
      <c r="E3" s="33">
        <f>C3*D3</f>
        <v>15</v>
      </c>
      <c r="F3" s="33">
        <v>2.8</v>
      </c>
      <c r="G3" s="26">
        <f>E3*F3</f>
        <v>42</v>
      </c>
      <c r="H3" s="11">
        <f>G3*279</f>
        <v>11718</v>
      </c>
    </row>
    <row r="4" spans="1:9" x14ac:dyDescent="0.3">
      <c r="A4" s="33" t="s">
        <v>11</v>
      </c>
      <c r="B4" s="33" t="s">
        <v>12</v>
      </c>
      <c r="C4" s="3">
        <v>2358</v>
      </c>
      <c r="D4" s="33">
        <v>1</v>
      </c>
      <c r="E4" s="33">
        <f t="shared" ref="E4:E8" si="0">C4*D4</f>
        <v>2358</v>
      </c>
      <c r="F4" s="33">
        <v>0.6</v>
      </c>
      <c r="G4" s="26">
        <f t="shared" ref="G4:G8" si="1">E4*F4</f>
        <v>1414.8</v>
      </c>
      <c r="H4" s="11">
        <f t="shared" ref="H4:H8" si="2">G4*279</f>
        <v>394729.2</v>
      </c>
    </row>
    <row r="5" spans="1:9" ht="28" x14ac:dyDescent="0.3">
      <c r="A5" s="33" t="s">
        <v>13</v>
      </c>
      <c r="B5" s="33" t="s">
        <v>14</v>
      </c>
      <c r="C5" s="33">
        <v>152</v>
      </c>
      <c r="D5" s="33">
        <v>1</v>
      </c>
      <c r="E5" s="33">
        <f t="shared" si="0"/>
        <v>152</v>
      </c>
      <c r="F5" s="33">
        <v>1</v>
      </c>
      <c r="G5" s="26">
        <f t="shared" si="1"/>
        <v>152</v>
      </c>
      <c r="H5" s="11">
        <f t="shared" si="2"/>
        <v>42408</v>
      </c>
    </row>
    <row r="6" spans="1:9" ht="28" x14ac:dyDescent="0.3">
      <c r="A6" s="33" t="s">
        <v>15</v>
      </c>
      <c r="B6" s="33" t="s">
        <v>46</v>
      </c>
      <c r="C6" s="3">
        <v>4563</v>
      </c>
      <c r="D6" s="33">
        <v>1</v>
      </c>
      <c r="E6" s="33">
        <f t="shared" si="0"/>
        <v>4563</v>
      </c>
      <c r="F6" s="33">
        <v>0.34</v>
      </c>
      <c r="G6" s="28">
        <f t="shared" si="1"/>
        <v>1551.42</v>
      </c>
      <c r="H6" s="11">
        <f t="shared" si="2"/>
        <v>432846.18</v>
      </c>
    </row>
    <row r="7" spans="1:9" x14ac:dyDescent="0.3">
      <c r="A7" s="33" t="s">
        <v>17</v>
      </c>
      <c r="B7" s="33" t="s">
        <v>18</v>
      </c>
      <c r="C7" s="3">
        <v>3885</v>
      </c>
      <c r="D7" s="33">
        <v>1</v>
      </c>
      <c r="E7" s="33">
        <f t="shared" si="0"/>
        <v>3885</v>
      </c>
      <c r="F7" s="33">
        <v>0.33</v>
      </c>
      <c r="G7" s="28">
        <f t="shared" si="1"/>
        <v>1282.05</v>
      </c>
      <c r="H7" s="11">
        <f t="shared" si="2"/>
        <v>357691.95</v>
      </c>
    </row>
    <row r="8" spans="1:9" ht="28" x14ac:dyDescent="0.3">
      <c r="A8" s="33" t="s">
        <v>20</v>
      </c>
      <c r="B8" s="33" t="s">
        <v>21</v>
      </c>
      <c r="C8" s="33">
        <v>304</v>
      </c>
      <c r="D8" s="33">
        <v>1</v>
      </c>
      <c r="E8" s="33">
        <f t="shared" si="0"/>
        <v>304</v>
      </c>
      <c r="F8" s="33">
        <v>0.1</v>
      </c>
      <c r="G8" s="26">
        <f t="shared" si="1"/>
        <v>30.400000000000002</v>
      </c>
      <c r="H8" s="11">
        <f t="shared" si="2"/>
        <v>8481.6</v>
      </c>
    </row>
    <row r="9" spans="1:9" x14ac:dyDescent="0.3">
      <c r="A9" s="33" t="s">
        <v>22</v>
      </c>
      <c r="B9" s="33" t="s">
        <v>23</v>
      </c>
      <c r="C9" s="35" t="s">
        <v>24</v>
      </c>
      <c r="D9" s="35"/>
      <c r="E9" s="35"/>
      <c r="F9" s="35"/>
      <c r="G9" s="35"/>
      <c r="H9" s="35"/>
    </row>
    <row r="10" spans="1:9" ht="28" x14ac:dyDescent="0.3">
      <c r="A10" s="33" t="s">
        <v>25</v>
      </c>
      <c r="B10" s="33" t="s">
        <v>26</v>
      </c>
      <c r="C10" s="33">
        <v>0</v>
      </c>
      <c r="D10" s="33">
        <v>1</v>
      </c>
      <c r="E10" s="33">
        <f>C10*D10</f>
        <v>0</v>
      </c>
      <c r="F10" s="33">
        <v>4</v>
      </c>
      <c r="G10" s="33">
        <f>F10*E10</f>
        <v>0</v>
      </c>
      <c r="H10" s="11">
        <f>G10*279</f>
        <v>0</v>
      </c>
    </row>
    <row r="11" spans="1:9" ht="28" x14ac:dyDescent="0.3">
      <c r="A11" s="33" t="s">
        <v>27</v>
      </c>
      <c r="B11" s="33" t="s">
        <v>28</v>
      </c>
      <c r="C11" s="33">
        <v>0</v>
      </c>
      <c r="D11" s="33">
        <v>1</v>
      </c>
      <c r="E11" s="33">
        <f t="shared" ref="E11:E12" si="3">C11*D11</f>
        <v>0</v>
      </c>
      <c r="F11" s="33">
        <v>4</v>
      </c>
      <c r="G11" s="33">
        <f t="shared" ref="G11:G12" si="4">F11*E11</f>
        <v>0</v>
      </c>
      <c r="H11" s="11">
        <f t="shared" ref="H11:H12" si="5">G11*279</f>
        <v>0</v>
      </c>
    </row>
    <row r="12" spans="1:9" ht="28" x14ac:dyDescent="0.3">
      <c r="A12" s="33" t="s">
        <v>29</v>
      </c>
      <c r="B12" s="33" t="s">
        <v>30</v>
      </c>
      <c r="C12" s="33">
        <v>0</v>
      </c>
      <c r="D12" s="33">
        <v>1</v>
      </c>
      <c r="E12" s="33">
        <f t="shared" si="3"/>
        <v>0</v>
      </c>
      <c r="F12" s="33">
        <v>4</v>
      </c>
      <c r="G12" s="33">
        <f t="shared" si="4"/>
        <v>0</v>
      </c>
      <c r="H12" s="11">
        <f t="shared" si="5"/>
        <v>0</v>
      </c>
    </row>
    <row r="13" spans="1:9" x14ac:dyDescent="0.3">
      <c r="A13" s="33" t="s">
        <v>31</v>
      </c>
      <c r="B13" s="33"/>
      <c r="C13" s="22">
        <v>11277</v>
      </c>
      <c r="D13" s="33"/>
      <c r="E13" s="3">
        <f>SUM(E3:E8,E10:E12)</f>
        <v>11277</v>
      </c>
      <c r="F13" s="33"/>
      <c r="G13" s="3">
        <f>ROUND((SUM(G3:G8,G10:G12)),0)</f>
        <v>4473</v>
      </c>
      <c r="H13" s="11">
        <f>G13*279</f>
        <v>1247967</v>
      </c>
      <c r="I13" s="10"/>
    </row>
  </sheetData>
  <mergeCells count="2">
    <mergeCell ref="C9:H9"/>
    <mergeCell ref="A1:H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93BE-1A34-4569-BC14-BB3B7EF66066}">
  <dimension ref="A1:G4"/>
  <sheetViews>
    <sheetView workbookViewId="0">
      <selection activeCell="G4" sqref="A1:G4"/>
    </sheetView>
  </sheetViews>
  <sheetFormatPr defaultRowHeight="14" x14ac:dyDescent="0.3"/>
  <cols>
    <col min="2" max="2" width="18.58203125" customWidth="1"/>
    <col min="3" max="7" width="13.4140625" customWidth="1"/>
  </cols>
  <sheetData>
    <row r="1" spans="1:7" x14ac:dyDescent="0.3">
      <c r="A1" s="34" t="s">
        <v>47</v>
      </c>
      <c r="B1" s="34"/>
      <c r="C1" s="34"/>
      <c r="D1" s="34"/>
      <c r="E1" s="34"/>
      <c r="F1" s="34"/>
      <c r="G1" s="34"/>
    </row>
    <row r="2" spans="1:7" ht="40.65" customHeight="1" x14ac:dyDescent="0.3">
      <c r="A2" s="1" t="s">
        <v>1</v>
      </c>
      <c r="B2" s="1" t="s">
        <v>2</v>
      </c>
      <c r="C2" s="1" t="s">
        <v>33</v>
      </c>
      <c r="D2" s="1" t="s">
        <v>34</v>
      </c>
      <c r="E2" s="1" t="s">
        <v>7</v>
      </c>
      <c r="F2" s="1" t="s">
        <v>35</v>
      </c>
      <c r="G2" s="33" t="s">
        <v>8</v>
      </c>
    </row>
    <row r="3" spans="1:7" ht="42" x14ac:dyDescent="0.3">
      <c r="A3" s="1" t="s">
        <v>36</v>
      </c>
      <c r="B3" s="1" t="s">
        <v>37</v>
      </c>
      <c r="C3" s="2">
        <v>136900</v>
      </c>
      <c r="D3" s="1">
        <v>0.25</v>
      </c>
      <c r="E3" s="27">
        <f>C3*D3</f>
        <v>34225</v>
      </c>
      <c r="F3" s="1" t="s">
        <v>38</v>
      </c>
      <c r="G3" s="14">
        <f>E3*279</f>
        <v>9548775</v>
      </c>
    </row>
    <row r="4" spans="1:7" x14ac:dyDescent="0.3">
      <c r="A4" s="1" t="s">
        <v>31</v>
      </c>
      <c r="B4" s="1"/>
      <c r="C4" s="2">
        <f>C3</f>
        <v>136900</v>
      </c>
      <c r="D4" s="1"/>
      <c r="E4" s="2">
        <f>E3</f>
        <v>34225</v>
      </c>
      <c r="F4" s="1"/>
      <c r="G4" s="14">
        <f>E4*279</f>
        <v>9548775</v>
      </c>
    </row>
  </sheetData>
  <mergeCells count="1">
    <mergeCell ref="A1:G1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0ADF-AC3B-4D78-93BD-087696836C08}">
  <dimension ref="A1:H5"/>
  <sheetViews>
    <sheetView zoomScaleNormal="100" workbookViewId="0">
      <selection activeCell="H5" sqref="A1:H5"/>
    </sheetView>
  </sheetViews>
  <sheetFormatPr defaultRowHeight="14" x14ac:dyDescent="0.3"/>
  <cols>
    <col min="1" max="1" width="14.58203125" customWidth="1"/>
    <col min="2" max="2" width="18.58203125" customWidth="1"/>
    <col min="3" max="7" width="12.9140625" customWidth="1"/>
    <col min="8" max="8" width="12.9140625" style="18" customWidth="1"/>
  </cols>
  <sheetData>
    <row r="1" spans="1:8" x14ac:dyDescent="0.3">
      <c r="A1" s="34" t="s">
        <v>48</v>
      </c>
      <c r="B1" s="34"/>
      <c r="C1" s="34"/>
      <c r="D1" s="34"/>
      <c r="E1" s="34"/>
      <c r="F1" s="34"/>
      <c r="G1" s="34"/>
      <c r="H1" s="34"/>
    </row>
    <row r="2" spans="1:8" ht="5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40</v>
      </c>
      <c r="F2" s="1" t="s">
        <v>41</v>
      </c>
      <c r="G2" s="1" t="s">
        <v>7</v>
      </c>
      <c r="H2" s="16" t="s">
        <v>8</v>
      </c>
    </row>
    <row r="3" spans="1:8" ht="28" x14ac:dyDescent="0.3">
      <c r="A3" s="1" t="s">
        <v>13</v>
      </c>
      <c r="B3" s="1" t="s">
        <v>42</v>
      </c>
      <c r="C3" s="1">
        <v>152</v>
      </c>
      <c r="D3" s="1">
        <v>1</v>
      </c>
      <c r="E3" s="1">
        <v>152</v>
      </c>
      <c r="F3" s="1">
        <v>0.25</v>
      </c>
      <c r="G3" s="1">
        <f>E3*F3</f>
        <v>38</v>
      </c>
      <c r="H3" s="17">
        <f>G3*279</f>
        <v>10602</v>
      </c>
    </row>
    <row r="4" spans="1:8" ht="28" x14ac:dyDescent="0.3">
      <c r="A4" s="1" t="s">
        <v>43</v>
      </c>
      <c r="B4" s="1" t="s">
        <v>44</v>
      </c>
      <c r="C4" s="1">
        <v>7</v>
      </c>
      <c r="D4" s="1">
        <v>1</v>
      </c>
      <c r="E4" s="1">
        <v>7</v>
      </c>
      <c r="F4" s="1">
        <v>0.5</v>
      </c>
      <c r="G4" s="1">
        <f>E4*F4</f>
        <v>3.5</v>
      </c>
      <c r="H4" s="17">
        <f t="shared" ref="H4:H5" si="0">G4*279</f>
        <v>976.5</v>
      </c>
    </row>
    <row r="5" spans="1:8" x14ac:dyDescent="0.3">
      <c r="A5" s="1" t="s">
        <v>31</v>
      </c>
      <c r="B5" s="1"/>
      <c r="C5" s="1">
        <f>SUM(C3:C4)</f>
        <v>159</v>
      </c>
      <c r="D5" s="1"/>
      <c r="E5" s="1">
        <f>SUM(E3:E4)</f>
        <v>159</v>
      </c>
      <c r="F5" s="1"/>
      <c r="G5" s="31">
        <f>ROUND((SUM(G3:G4)),0)</f>
        <v>42</v>
      </c>
      <c r="H5" s="17">
        <f t="shared" si="0"/>
        <v>11718</v>
      </c>
    </row>
  </sheetData>
  <mergeCells count="1">
    <mergeCell ref="A1:H1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9A5-B9F5-4D9B-93AA-358F60E062BB}">
  <dimension ref="A1:J24"/>
  <sheetViews>
    <sheetView tabSelected="1" zoomScaleNormal="100" workbookViewId="0">
      <selection activeCell="J9" sqref="J9"/>
    </sheetView>
  </sheetViews>
  <sheetFormatPr defaultRowHeight="14" x14ac:dyDescent="0.3"/>
  <cols>
    <col min="1" max="1" width="13.08203125" bestFit="1" customWidth="1"/>
    <col min="2" max="5" width="13.08203125" customWidth="1"/>
    <col min="6" max="9" width="13.1640625" customWidth="1"/>
    <col min="10" max="10" width="12" bestFit="1" customWidth="1"/>
  </cols>
  <sheetData>
    <row r="1" spans="1:10" ht="27" customHeight="1" x14ac:dyDescent="0.3">
      <c r="B1" s="37" t="s">
        <v>49</v>
      </c>
      <c r="C1" s="34"/>
      <c r="D1" s="34"/>
    </row>
    <row r="2" spans="1:10" x14ac:dyDescent="0.3">
      <c r="B2" s="6" t="s">
        <v>50</v>
      </c>
      <c r="C2" s="6" t="s">
        <v>51</v>
      </c>
      <c r="D2" s="6" t="s">
        <v>8</v>
      </c>
      <c r="F2" s="9"/>
    </row>
    <row r="3" spans="1:10" x14ac:dyDescent="0.3">
      <c r="A3" s="6" t="s">
        <v>52</v>
      </c>
      <c r="B3" s="19">
        <f>SUM('Reporting - NRC licensees'!G13,'Reporting - AS licensees'!G13)</f>
        <v>4905</v>
      </c>
      <c r="C3" s="19">
        <f>SUM('Reporting - NRC licensees'!E13,'Reporting - AS licensees'!E13)</f>
        <v>12277</v>
      </c>
      <c r="D3" s="7">
        <f>B3*279</f>
        <v>1368495</v>
      </c>
      <c r="F3" s="9"/>
    </row>
    <row r="4" spans="1:10" x14ac:dyDescent="0.3">
      <c r="A4" s="6" t="s">
        <v>53</v>
      </c>
      <c r="B4" s="19">
        <f>SUM('Rkeeping -NRC licensees'!E4,'Rkeeping - AS licensees'!E4)</f>
        <v>38850</v>
      </c>
      <c r="C4" s="19">
        <f>SUM('Rkeeping -NRC licensees'!C4,'Rkeeping - AS licensees'!C4)</f>
        <v>155400</v>
      </c>
      <c r="D4" s="7">
        <f t="shared" ref="D4:D6" si="0">B4*279</f>
        <v>10839150</v>
      </c>
      <c r="F4" s="9"/>
    </row>
    <row r="5" spans="1:10" x14ac:dyDescent="0.3">
      <c r="A5" s="6" t="s">
        <v>54</v>
      </c>
      <c r="B5" s="19">
        <f>SUM('3rd Party - NRC licensees'!G5,'3rd Party - AS licensees'!G5)</f>
        <v>48</v>
      </c>
      <c r="C5" s="19">
        <f>SUM('3rd Party - NRC licensees'!E5,'3rd Party - AS licensees'!E5)</f>
        <v>181</v>
      </c>
      <c r="D5" s="7">
        <f t="shared" si="0"/>
        <v>13392</v>
      </c>
    </row>
    <row r="6" spans="1:10" x14ac:dyDescent="0.3">
      <c r="A6" s="6" t="s">
        <v>55</v>
      </c>
      <c r="B6" s="19">
        <f>SUM(B3:B5)</f>
        <v>43803</v>
      </c>
      <c r="C6" s="19">
        <f>SUM(C3:C5)</f>
        <v>167858</v>
      </c>
      <c r="D6" s="7">
        <f t="shared" si="0"/>
        <v>12221037</v>
      </c>
    </row>
    <row r="9" spans="1:10" x14ac:dyDescent="0.3">
      <c r="A9" s="25" t="s">
        <v>56</v>
      </c>
      <c r="B9" s="25"/>
      <c r="D9" s="38"/>
    </row>
    <row r="10" spans="1:10" x14ac:dyDescent="0.3">
      <c r="A10" s="24">
        <f>B4*279*0.0004</f>
        <v>4335.66</v>
      </c>
    </row>
    <row r="12" spans="1:10" x14ac:dyDescent="0.3">
      <c r="B12" s="34" t="s">
        <v>52</v>
      </c>
      <c r="C12" s="34"/>
      <c r="D12" s="34" t="s">
        <v>53</v>
      </c>
      <c r="E12" s="34"/>
      <c r="F12" s="34" t="s">
        <v>57</v>
      </c>
      <c r="G12" s="34"/>
      <c r="H12" s="34" t="s">
        <v>55</v>
      </c>
      <c r="I12" s="34"/>
    </row>
    <row r="13" spans="1:10" x14ac:dyDescent="0.3">
      <c r="B13" s="6" t="s">
        <v>58</v>
      </c>
      <c r="C13" s="6" t="s">
        <v>51</v>
      </c>
      <c r="D13" s="6" t="s">
        <v>50</v>
      </c>
      <c r="E13" s="6" t="s">
        <v>51</v>
      </c>
      <c r="F13" s="6" t="s">
        <v>50</v>
      </c>
      <c r="G13" s="6" t="s">
        <v>51</v>
      </c>
      <c r="H13" s="6" t="s">
        <v>50</v>
      </c>
      <c r="I13" s="6" t="s">
        <v>51</v>
      </c>
    </row>
    <row r="14" spans="1:10" x14ac:dyDescent="0.3">
      <c r="A14" s="6" t="s">
        <v>59</v>
      </c>
      <c r="B14" s="23">
        <f>'Reporting - NRC licensees'!G13</f>
        <v>432</v>
      </c>
      <c r="C14" s="23">
        <f>'Reporting - NRC licensees'!E13</f>
        <v>1000</v>
      </c>
      <c r="D14" s="23">
        <f>'Rkeeping -NRC licensees'!E4</f>
        <v>4625</v>
      </c>
      <c r="E14" s="23">
        <f>'Rkeeping -NRC licensees'!C4</f>
        <v>18500</v>
      </c>
      <c r="F14" s="23">
        <f>'3rd Party - NRC licensees'!G5</f>
        <v>6</v>
      </c>
      <c r="G14" s="23">
        <f>'3rd Party - NRC licensees'!E5</f>
        <v>22</v>
      </c>
      <c r="H14" s="32">
        <f>SUM(B14,D14,F14)</f>
        <v>5063</v>
      </c>
      <c r="I14" s="32">
        <f>SUM(C14,E14,G14)</f>
        <v>19522</v>
      </c>
    </row>
    <row r="15" spans="1:10" x14ac:dyDescent="0.3">
      <c r="A15" s="6" t="s">
        <v>60</v>
      </c>
      <c r="B15" s="23">
        <f>'Reporting - AS licensees'!G13</f>
        <v>4473</v>
      </c>
      <c r="C15" s="23">
        <f>'Reporting - AS licensees'!E13</f>
        <v>11277</v>
      </c>
      <c r="D15" s="23">
        <f>'Rkeeping - AS licensees'!E4</f>
        <v>34225</v>
      </c>
      <c r="E15" s="23">
        <f>'Rkeeping - AS licensees'!C4</f>
        <v>136900</v>
      </c>
      <c r="F15" s="23">
        <f>'3rd Party - AS licensees'!G5</f>
        <v>42</v>
      </c>
      <c r="G15" s="23">
        <f>'3rd Party - AS licensees'!E5</f>
        <v>159</v>
      </c>
      <c r="H15" s="32">
        <f t="shared" ref="H15:H16" si="1">SUM(B15,D15,F15)</f>
        <v>38740</v>
      </c>
      <c r="I15" s="32">
        <f t="shared" ref="I15:I16" si="2">SUM(C15,E15,G15)</f>
        <v>148336</v>
      </c>
    </row>
    <row r="16" spans="1:10" x14ac:dyDescent="0.3">
      <c r="A16" s="6" t="s">
        <v>55</v>
      </c>
      <c r="B16" s="23">
        <f>SUM(B14:B15)</f>
        <v>4905</v>
      </c>
      <c r="C16" s="23">
        <f t="shared" ref="C16:G16" si="3">SUM(C14:C15)</f>
        <v>12277</v>
      </c>
      <c r="D16" s="23">
        <f t="shared" si="3"/>
        <v>38850</v>
      </c>
      <c r="E16" s="23">
        <f t="shared" si="3"/>
        <v>155400</v>
      </c>
      <c r="F16" s="23">
        <f t="shared" si="3"/>
        <v>48</v>
      </c>
      <c r="G16" s="23">
        <f t="shared" si="3"/>
        <v>181</v>
      </c>
      <c r="H16" s="32">
        <f t="shared" si="1"/>
        <v>43803</v>
      </c>
      <c r="I16" s="32">
        <f t="shared" si="2"/>
        <v>167858</v>
      </c>
      <c r="J16" s="29"/>
    </row>
    <row r="19" spans="1:7" x14ac:dyDescent="0.3">
      <c r="B19" s="34" t="s">
        <v>61</v>
      </c>
      <c r="C19" s="34"/>
      <c r="D19" s="34" t="s">
        <v>62</v>
      </c>
      <c r="E19" s="34"/>
      <c r="F19" s="34" t="s">
        <v>63</v>
      </c>
      <c r="G19" s="34"/>
    </row>
    <row r="20" spans="1:7" x14ac:dyDescent="0.3">
      <c r="B20" s="6" t="s">
        <v>50</v>
      </c>
      <c r="C20" s="6" t="s">
        <v>51</v>
      </c>
      <c r="D20" s="6" t="s">
        <v>50</v>
      </c>
      <c r="E20" s="6" t="s">
        <v>51</v>
      </c>
      <c r="F20" s="6" t="s">
        <v>50</v>
      </c>
      <c r="G20" s="6" t="s">
        <v>51</v>
      </c>
    </row>
    <row r="21" spans="1:7" x14ac:dyDescent="0.3">
      <c r="A21" s="6" t="s">
        <v>52</v>
      </c>
      <c r="B21" s="19">
        <v>4199</v>
      </c>
      <c r="C21" s="19">
        <v>10534</v>
      </c>
      <c r="D21" s="20">
        <f>B3</f>
        <v>4905</v>
      </c>
      <c r="E21" s="20">
        <f>C3</f>
        <v>12277</v>
      </c>
      <c r="F21" s="20">
        <f>D21-B21</f>
        <v>706</v>
      </c>
      <c r="G21" s="20">
        <f>E21-C21</f>
        <v>1743</v>
      </c>
    </row>
    <row r="22" spans="1:7" x14ac:dyDescent="0.3">
      <c r="A22" s="6" t="s">
        <v>53</v>
      </c>
      <c r="B22" s="19">
        <v>32400</v>
      </c>
      <c r="C22" s="19">
        <v>129600</v>
      </c>
      <c r="D22" s="20">
        <f>B4</f>
        <v>38850</v>
      </c>
      <c r="E22" s="20">
        <f>C4</f>
        <v>155400</v>
      </c>
      <c r="F22" s="20">
        <f t="shared" ref="F22:G24" si="4">D22-B22</f>
        <v>6450</v>
      </c>
      <c r="G22" s="20">
        <f t="shared" si="4"/>
        <v>25800</v>
      </c>
    </row>
    <row r="23" spans="1:7" x14ac:dyDescent="0.3">
      <c r="A23" s="6" t="s">
        <v>54</v>
      </c>
      <c r="B23" s="19">
        <v>39</v>
      </c>
      <c r="C23" s="19">
        <v>147</v>
      </c>
      <c r="D23" s="20">
        <f t="shared" ref="D23:E23" si="5">B5</f>
        <v>48</v>
      </c>
      <c r="E23" s="20">
        <f t="shared" si="5"/>
        <v>181</v>
      </c>
      <c r="F23" s="20">
        <f t="shared" si="4"/>
        <v>9</v>
      </c>
      <c r="G23" s="20">
        <f t="shared" si="4"/>
        <v>34</v>
      </c>
    </row>
    <row r="24" spans="1:7" x14ac:dyDescent="0.3">
      <c r="A24" s="6" t="s">
        <v>55</v>
      </c>
      <c r="B24" s="19">
        <f>SUM(B21:B23)</f>
        <v>36638</v>
      </c>
      <c r="C24" s="19">
        <f>SUM(C21:C23)</f>
        <v>140281</v>
      </c>
      <c r="D24" s="20">
        <f t="shared" ref="D24:E24" si="6">B6</f>
        <v>43803</v>
      </c>
      <c r="E24" s="20">
        <f t="shared" si="6"/>
        <v>167858</v>
      </c>
      <c r="F24" s="20">
        <f t="shared" si="4"/>
        <v>7165</v>
      </c>
      <c r="G24" s="20">
        <f t="shared" si="4"/>
        <v>27577</v>
      </c>
    </row>
  </sheetData>
  <mergeCells count="8">
    <mergeCell ref="B19:C19"/>
    <mergeCell ref="D19:E19"/>
    <mergeCell ref="F19:G19"/>
    <mergeCell ref="H12:I12"/>
    <mergeCell ref="B1:D1"/>
    <mergeCell ref="B12:C12"/>
    <mergeCell ref="D12:E12"/>
    <mergeCell ref="F12:G12"/>
  </mergeCells>
  <pageMargins left="0.7" right="0.7" top="0.75" bottom="0.75" header="0.3" footer="0.3"/>
  <pageSetup scale="9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58CB111F8D24E9E6531903F334AE9" ma:contentTypeVersion="12" ma:contentTypeDescription="Create a new document." ma:contentTypeScope="" ma:versionID="ac45f86ef7e27e42eb433b8c66d27e18">
  <xsd:schema xmlns:xsd="http://www.w3.org/2001/XMLSchema" xmlns:xs="http://www.w3.org/2001/XMLSchema" xmlns:p="http://schemas.microsoft.com/office/2006/metadata/properties" xmlns:ns1="http://schemas.microsoft.com/sharepoint/v3" xmlns:ns3="bb0d2465-af00-4b81-a931-20baeeea6c93" xmlns:ns4="11fd957d-147f-41f6-a058-03b42122ddbc" targetNamespace="http://schemas.microsoft.com/office/2006/metadata/properties" ma:root="true" ma:fieldsID="2321b7cf9ba7f06eafb64f9008a31c2b" ns1:_="" ns3:_="" ns4:_="">
    <xsd:import namespace="http://schemas.microsoft.com/sharepoint/v3"/>
    <xsd:import namespace="bb0d2465-af00-4b81-a931-20baeeea6c93"/>
    <xsd:import namespace="11fd957d-147f-41f6-a058-03b42122dd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d2465-af00-4b81-a931-20baeeea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957d-147f-41f6-a058-03b42122d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0C362E-E25A-4141-BD39-1CBEBA77BA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D92F134-0CC4-4CAD-9438-13E81316DB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7E7CB-C458-4607-AB0A-B1B1DEA56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0d2465-af00-4b81-a931-20baeeea6c93"/>
    <ds:schemaRef ds:uri="11fd957d-147f-41f6-a058-03b42122d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Reporting - NRC licensees</vt:lpstr>
      <vt:lpstr>Rkeeping -NRC licensees</vt:lpstr>
      <vt:lpstr>3rd Party - NRC licensees</vt:lpstr>
      <vt:lpstr>Reporting - AS licensees</vt:lpstr>
      <vt:lpstr>Rkeeping - AS licensees</vt:lpstr>
      <vt:lpstr>3rd Party - AS licensees</vt:lpstr>
      <vt:lpstr>Total</vt:lpstr>
      <vt:lpstr>'3rd Party - AS licensees'!Print_Area</vt:lpstr>
      <vt:lpstr>'3rd Party - NRC licensees'!Print_Area</vt:lpstr>
      <vt:lpstr>'Reporting - AS licensees'!Print_Area</vt:lpstr>
      <vt:lpstr>'Reporting - NRC licensees'!Print_Area</vt:lpstr>
      <vt:lpstr>'Rkeeping - AS licensees'!Print_Area</vt:lpstr>
      <vt:lpstr>'Rkeeping -NRC licensees'!Print_Area</vt:lpstr>
      <vt:lpstr>Total!Print_Area</vt:lpstr>
      <vt:lpstr>'Reporting - AS licensees'!Print_Titles</vt:lpstr>
      <vt:lpstr>'Reporting - NRC licensees'!Print_Titles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Benney, Kristen</dc:creator>
  <cp:keywords/>
  <dc:description/>
  <cp:lastModifiedBy>Benney, Kristen</cp:lastModifiedBy>
  <cp:revision/>
  <dcterms:created xsi:type="dcterms:W3CDTF">2020-11-09T11:33:32Z</dcterms:created>
  <dcterms:modified xsi:type="dcterms:W3CDTF">2021-07-27T19:07:18Z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0x01010052F58CB111F8D24E9E6531903F334AE9</vt:lpwstr>
  </property>
</Properties>
</file>