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RD\Innovation_Center\Regulations\Rulemaking\RBCS\CFR 4284 (VAPG-AIC-RCDG)\12 -Other (timelines, PRA, Form)\PRAs\DRAFT PRAs\AIC Final\"/>
    </mc:Choice>
  </mc:AlternateContent>
  <xr:revisionPtr revIDLastSave="0" documentId="8_{27DA2CA4-0009-470D-9D8B-355B56CA694D}" xr6:coauthVersionLast="47" xr6:coauthVersionMax="47" xr10:uidLastSave="{00000000-0000-0000-0000-000000000000}"/>
  <bookViews>
    <workbookView xWindow="28680" yWindow="60" windowWidth="29040" windowHeight="15840" activeTab="2" xr2:uid="{8DC1C1E5-F4A8-4F71-B68E-DCEED38E3BF4}"/>
  </bookViews>
  <sheets>
    <sheet name="Burden" sheetId="1" r:id="rId1"/>
    <sheet name="Wage Rate" sheetId="5" r:id="rId2"/>
    <sheet name="Not included in Burden" sheetId="4" r:id="rId3"/>
    <sheet name="Federal" sheetId="2" r:id="rId4"/>
    <sheet name="Methodology"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4" l="1"/>
  <c r="H15" i="4"/>
  <c r="F15" i="4"/>
  <c r="J14" i="4"/>
  <c r="J13" i="4"/>
  <c r="I13" i="4"/>
  <c r="J12" i="4"/>
  <c r="J11" i="4"/>
  <c r="J10" i="4"/>
  <c r="J9" i="4"/>
  <c r="J8" i="4"/>
  <c r="I12" i="4"/>
  <c r="I11" i="4"/>
  <c r="I10" i="4"/>
  <c r="I9" i="4"/>
  <c r="I8" i="4"/>
  <c r="I9" i="1"/>
  <c r="I10" i="1"/>
  <c r="I27" i="1"/>
  <c r="J27" i="1" s="1"/>
  <c r="B5" i="5"/>
  <c r="C5" i="5" s="1"/>
  <c r="D5" i="5" s="1"/>
  <c r="C6" i="5"/>
  <c r="D6" i="5" s="1"/>
  <c r="D4" i="5"/>
  <c r="C4" i="5"/>
  <c r="D7" i="5" l="1"/>
  <c r="F11" i="4"/>
  <c r="H11" i="4" s="1"/>
  <c r="F10" i="4"/>
  <c r="H10" i="4" s="1"/>
  <c r="F9" i="4"/>
  <c r="H9" i="4" s="1"/>
  <c r="F8" i="4"/>
  <c r="H8" i="4" s="1"/>
  <c r="F26" i="1"/>
  <c r="H26" i="1" s="1"/>
  <c r="J26" i="1" s="1"/>
  <c r="F25" i="1"/>
  <c r="H25" i="1" s="1"/>
  <c r="J25" i="1" s="1"/>
  <c r="F24" i="1"/>
  <c r="H24" i="1" s="1"/>
  <c r="J24" i="1" s="1"/>
  <c r="F23" i="1"/>
  <c r="H23" i="1" s="1"/>
  <c r="J23" i="1" s="1"/>
  <c r="F22" i="1"/>
  <c r="H22" i="1" s="1"/>
  <c r="J22" i="1" s="1"/>
  <c r="F21" i="1"/>
  <c r="H21" i="1" s="1"/>
  <c r="J21" i="1" s="1"/>
  <c r="F20" i="1"/>
  <c r="H20" i="1" s="1"/>
  <c r="J20" i="1" s="1"/>
  <c r="F27" i="1"/>
  <c r="E30" i="2" l="1"/>
  <c r="E29" i="2"/>
  <c r="E28" i="2"/>
  <c r="E27" i="2"/>
  <c r="D28" i="2"/>
  <c r="F15" i="2"/>
  <c r="H15" i="2" s="1"/>
  <c r="F13" i="2"/>
  <c r="H13" i="2" s="1"/>
  <c r="H11" i="2"/>
  <c r="F10" i="2"/>
  <c r="H10" i="2" s="1"/>
  <c r="C29" i="2"/>
  <c r="D29" i="2" s="1"/>
  <c r="C28" i="2"/>
  <c r="C27" i="2"/>
  <c r="D27" i="2" s="1"/>
  <c r="F19" i="1"/>
  <c r="H19" i="1" s="1"/>
  <c r="J19" i="1" s="1"/>
  <c r="F18" i="1"/>
  <c r="H18" i="1" s="1"/>
  <c r="J18" i="1" s="1"/>
  <c r="F9" i="1"/>
  <c r="H9" i="1" s="1"/>
  <c r="J9" i="1" l="1"/>
  <c r="I21" i="2"/>
  <c r="I11" i="2"/>
  <c r="J11" i="2" s="1"/>
  <c r="I10" i="2"/>
  <c r="J10" i="2" s="1"/>
  <c r="I14" i="2"/>
  <c r="I18" i="2"/>
  <c r="I13" i="2" l="1"/>
  <c r="J13" i="2" s="1"/>
  <c r="I15" i="2"/>
  <c r="J15" i="2" s="1"/>
  <c r="I9" i="2"/>
  <c r="I12" i="2"/>
  <c r="I8" i="2"/>
  <c r="I16" i="2"/>
  <c r="I20" i="2"/>
  <c r="I19" i="2"/>
  <c r="I17" i="2"/>
  <c r="F8" i="2" l="1"/>
  <c r="H8" i="2" l="1"/>
  <c r="F21" i="2"/>
  <c r="H21" i="2" s="1"/>
  <c r="J21" i="2" s="1"/>
  <c r="F12" i="2"/>
  <c r="H12" i="2" s="1"/>
  <c r="J12" i="2" s="1"/>
  <c r="F14" i="2"/>
  <c r="H14" i="2" s="1"/>
  <c r="J14" i="2" s="1"/>
  <c r="F16" i="2"/>
  <c r="H16" i="2" s="1"/>
  <c r="J16" i="2" s="1"/>
  <c r="F18" i="2"/>
  <c r="H18" i="2" s="1"/>
  <c r="J18" i="2" s="1"/>
  <c r="F17" i="2"/>
  <c r="H17" i="2" s="1"/>
  <c r="J17" i="2" s="1"/>
  <c r="F19" i="2"/>
  <c r="H19" i="2" s="1"/>
  <c r="J19" i="2" s="1"/>
  <c r="F20" i="2"/>
  <c r="H20" i="2" s="1"/>
  <c r="J20" i="2" s="1"/>
  <c r="F9" i="2"/>
  <c r="H9" i="2" s="1"/>
  <c r="J9" i="2" s="1"/>
  <c r="H23" i="2" l="1"/>
  <c r="J8" i="2"/>
  <c r="J23" i="2" s="1"/>
  <c r="F23" i="2"/>
  <c r="F16" i="1"/>
  <c r="F17" i="1"/>
  <c r="H17" i="1" s="1"/>
  <c r="J17" i="1" s="1"/>
  <c r="F10" i="1"/>
  <c r="H16" i="1" l="1"/>
  <c r="F29" i="1"/>
  <c r="H10" i="1"/>
  <c r="H12" i="1" s="1"/>
  <c r="F12" i="1"/>
  <c r="J16" i="1" l="1"/>
  <c r="J29" i="1" s="1"/>
  <c r="H29" i="1"/>
  <c r="H31" i="1" s="1"/>
  <c r="H35" i="1" s="1"/>
  <c r="J10" i="1"/>
  <c r="J12" i="1" s="1"/>
  <c r="F31" i="1"/>
  <c r="F34" i="1" s="1"/>
  <c r="H37" i="1" l="1"/>
  <c r="J31" i="1"/>
  <c r="J36" i="1" s="1"/>
</calcChain>
</file>

<file path=xl/sharedStrings.xml><?xml version="1.0" encoding="utf-8"?>
<sst xmlns="http://schemas.openxmlformats.org/spreadsheetml/2006/main" count="215" uniqueCount="149">
  <si>
    <t>2022 Burden Estimate for the Agriculture Innovation Center Demonstration Program</t>
  </si>
  <si>
    <t>USDA Rural Business-Cooperative Service</t>
  </si>
  <si>
    <t>OMB No. 0570-0045</t>
  </si>
  <si>
    <t>Section of Regulations</t>
  </si>
  <si>
    <t>Title</t>
  </si>
  <si>
    <t>Form No. (if any)</t>
  </si>
  <si>
    <t>Estimated
No. of
Respondents</t>
  </si>
  <si>
    <t>Reports
Filed
Annually</t>
  </si>
  <si>
    <t>Total
Annual
Reponses
(D) X (E)</t>
  </si>
  <si>
    <t>Estimated
No. of
Man Hours
per
Reponse</t>
  </si>
  <si>
    <t>Estimated
Total Man
Hours
(F) X (G)</t>
  </si>
  <si>
    <t>Wage Class*
$/hr</t>
  </si>
  <si>
    <t>Total Cost
to the
Public
(H) X (I)</t>
  </si>
  <si>
    <t>(A)</t>
  </si>
  <si>
    <t>(B)</t>
  </si>
  <si>
    <t>(C)</t>
  </si>
  <si>
    <t>(D)</t>
  </si>
  <si>
    <t>(E)</t>
  </si>
  <si>
    <t>(F)</t>
  </si>
  <si>
    <t>(G)</t>
  </si>
  <si>
    <t>(H)</t>
  </si>
  <si>
    <t>(I)</t>
  </si>
  <si>
    <t>(J)</t>
  </si>
  <si>
    <t>Application Submission - Burden (Forms and Written) Accounted for Under this Collection</t>
  </si>
  <si>
    <t>4284.1031(b)</t>
  </si>
  <si>
    <t>Agriculture Innovation Center Application</t>
  </si>
  <si>
    <t>RD 4284-1
(0570-0045)</t>
  </si>
  <si>
    <t>4284.1020(a)(1)</t>
  </si>
  <si>
    <t>Registration and General Certifications and  Representations</t>
  </si>
  <si>
    <t>Sam.gov</t>
  </si>
  <si>
    <t>Subtotal - Application Submission</t>
  </si>
  <si>
    <t>Subtotal:</t>
  </si>
  <si>
    <t>Award and Servicing - Burden (Forms and Written) Accounted for Under this Collection</t>
  </si>
  <si>
    <t>4284.1051(c)(1)</t>
  </si>
  <si>
    <t>Letter of Intent to Meet Conditions</t>
  </si>
  <si>
    <t>RD 1942-46
(0570-0062)</t>
  </si>
  <si>
    <t>Request for Obligation of Funds</t>
  </si>
  <si>
    <t>RD-1940-1
(0575-0062)</t>
  </si>
  <si>
    <t>Financial Assistance Agreement</t>
  </si>
  <si>
    <t>RD 4280-2
(0570-0067)</t>
  </si>
  <si>
    <t>4284.1060(b)(1)</t>
  </si>
  <si>
    <t>Performance Report - Semi-Annual</t>
  </si>
  <si>
    <t>written</t>
  </si>
  <si>
    <t>4284.1060(b)(2)</t>
  </si>
  <si>
    <t>Peformance Report - Final</t>
  </si>
  <si>
    <t>4284.1060(a)(1)</t>
  </si>
  <si>
    <t>Financial Report - Semi-Annual</t>
  </si>
  <si>
    <t>4284.1060(a)(2)</t>
  </si>
  <si>
    <t>Financial Report - Final</t>
  </si>
  <si>
    <t>4284.1051(c)(4)</t>
  </si>
  <si>
    <t>Legal Incorporation Documents</t>
  </si>
  <si>
    <t>4284.1051(c)(5)</t>
  </si>
  <si>
    <t>Board of Director Commitment Letters</t>
  </si>
  <si>
    <t>4284.1051(c)(6)</t>
  </si>
  <si>
    <t>Agricultural Organization Support Letters</t>
  </si>
  <si>
    <t>4284.1051(c)(7)</t>
  </si>
  <si>
    <t>Resumes of Key Personnel</t>
  </si>
  <si>
    <t>4284.1051(c)(8)</t>
  </si>
  <si>
    <t>Verification of Matching Funds</t>
  </si>
  <si>
    <t>4284.1051(c)(10)thru(14)</t>
  </si>
  <si>
    <t>Additional Support Documentation</t>
  </si>
  <si>
    <t>Categorical Exclusion without Environmental Report</t>
  </si>
  <si>
    <t>Conflict of Interest Disclosure</t>
  </si>
  <si>
    <t>Subtotal - Award and Servicing</t>
  </si>
  <si>
    <t>GRAND TOTAL FOR THIS COLLECTION:</t>
  </si>
  <si>
    <t>Respondents</t>
  </si>
  <si>
    <t>Total Estimated Annual Responses</t>
  </si>
  <si>
    <t>Total Estimated Annual Burden Hours</t>
  </si>
  <si>
    <t>Total Annual Burden Cost</t>
  </si>
  <si>
    <t>Total Estimated Burden Hours per Response</t>
  </si>
  <si>
    <t>Position</t>
  </si>
  <si>
    <t>Wage</t>
  </si>
  <si>
    <t>Fringe</t>
  </si>
  <si>
    <t>Adj Wage</t>
  </si>
  <si>
    <t>Management Analyst  (13-1111)</t>
  </si>
  <si>
    <t>Agricultural Sciences Postsecondary School Teacher* (25-1041)</t>
  </si>
  <si>
    <t>Financial Specialist (13-2000)</t>
  </si>
  <si>
    <t>Average Rate</t>
  </si>
  <si>
    <t>Wage Rate Source</t>
  </si>
  <si>
    <t>May 2022 National Occupational Employment and Wage Estimates (bls.gov)</t>
  </si>
  <si>
    <t>Fringe Benefits (38.1%)</t>
  </si>
  <si>
    <t>Employer Costs for Employee Compensation - September 2023 (bls.gov)</t>
  </si>
  <si>
    <t>*No hourly wage was reported for this position.  So we used the annual salary of $96,650 and divided by 1,537.5 hours to obtain an estimated hourly rate.  The number of hours assumes a 9-month appointment and a full-time schedule of 2,050 hours.</t>
  </si>
  <si>
    <t>Reporting Requirements – Forms Approved Under Other OMB Numbers – Burden Not Included in this Collection</t>
  </si>
  <si>
    <t>4284.1031(a)</t>
  </si>
  <si>
    <t>Application for Federal Assistance</t>
  </si>
  <si>
    <t>SF-424
(4040-0004)</t>
  </si>
  <si>
    <t>RD 4284-2, Section II.A.C</t>
  </si>
  <si>
    <t>Request for Advance or Reimbursement</t>
  </si>
  <si>
    <t>SF-270
(4040-0012)</t>
  </si>
  <si>
    <t>Disclosure of Lobbying Activities</t>
  </si>
  <si>
    <t>SF-LLL
(4040-0013)</t>
  </si>
  <si>
    <t>4284.1060(a)</t>
  </si>
  <si>
    <t>Federal Financial Report (Bi-Annual and Final)</t>
  </si>
  <si>
    <t>SF-425
(4040-0014)</t>
  </si>
  <si>
    <t>Assurance Agreement</t>
  </si>
  <si>
    <t>RD 400-4
(0575-0018)</t>
  </si>
  <si>
    <t>Selection of Regulation</t>
  </si>
  <si>
    <t>Description</t>
  </si>
  <si>
    <t>Form No.
(if any)</t>
  </si>
  <si>
    <t>No. of
Respondents</t>
  </si>
  <si>
    <t>Total Annual
Responses
(D) X (E)</t>
  </si>
  <si>
    <t>Estimated No.
of Manhours
per Response</t>
  </si>
  <si>
    <t>Estimated Total
Manhours
(F) X (G)</t>
  </si>
  <si>
    <t>Wage**
Class</t>
  </si>
  <si>
    <t>Total Cost
 (H) X (I)</t>
  </si>
  <si>
    <t>Annual Cost to the FEDERAL GOVERNMENT</t>
  </si>
  <si>
    <t>4284.1030</t>
  </si>
  <si>
    <t>Provide Notifications</t>
  </si>
  <si>
    <t>N/A</t>
  </si>
  <si>
    <t>TBD</t>
  </si>
  <si>
    <t>Receive Applications</t>
  </si>
  <si>
    <t>Enter Applications in GLS</t>
  </si>
  <si>
    <t>4284.1040(a)</t>
  </si>
  <si>
    <t>Eligibility Evaluation</t>
  </si>
  <si>
    <t>4284.1040(b)</t>
  </si>
  <si>
    <t>Risk Evaluation</t>
  </si>
  <si>
    <t>4284.1040(c)</t>
  </si>
  <si>
    <t>Merit Evaluation</t>
  </si>
  <si>
    <t>4284.1050</t>
  </si>
  <si>
    <t>Award Selection</t>
  </si>
  <si>
    <t>4284.1051</t>
  </si>
  <si>
    <t>Notify Applicants</t>
  </si>
  <si>
    <t>Prepare Legal Documents</t>
  </si>
  <si>
    <t>4284.1052</t>
  </si>
  <si>
    <t>Participate in Alternative Dispute Resolution</t>
  </si>
  <si>
    <t>4284.1061</t>
  </si>
  <si>
    <t>Monitor Awards</t>
  </si>
  <si>
    <t>Disburse Funds</t>
  </si>
  <si>
    <t>TOTAL</t>
  </si>
  <si>
    <t>**Wage rates calculated below</t>
  </si>
  <si>
    <t>GS Level</t>
  </si>
  <si>
    <t>Hourly Rate</t>
  </si>
  <si>
    <t>Fringe Benefits
(36.35%)</t>
  </si>
  <si>
    <t>Adjusted Rate</t>
  </si>
  <si>
    <t>Total</t>
  </si>
  <si>
    <t>GS-13, step 5 (WDC)</t>
  </si>
  <si>
    <t>GS-9, step 5 (WDC)</t>
  </si>
  <si>
    <t>GS-13, step 5 (rest of US)</t>
  </si>
  <si>
    <t>The estimates provided on the previous spreadsheets utilized the following assumptions:</t>
  </si>
  <si>
    <t>Total number of applications</t>
  </si>
  <si>
    <t>This number is based on the average number of applications received during the last three funding cycles.</t>
  </si>
  <si>
    <t>Total number of recipients</t>
  </si>
  <si>
    <t>This amount is based on the three most recent funding cycles.</t>
  </si>
  <si>
    <t>SF-LLL responses</t>
  </si>
  <si>
    <t>This number is based on the expected number of awards over $100,000 and the nature of the recipient organizations.</t>
  </si>
  <si>
    <t>Providing Notifications is based only on the time for RBS personnel to develop the document and assist with the clearance process.  It does not include the time of the clearance agencies.</t>
  </si>
  <si>
    <t>2022 Burden Estimate for the Agriculture Innovation Center Demonstration Program (updated 1-23-2024)</t>
  </si>
  <si>
    <t>2022 Burden Estimate for the Agriculture Innovation Center Demonstration Program (updated  4-16-2024)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</si>
</sst>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0.000"/>
  </numFmts>
  <fonts count="13"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sz val="10"/>
      <color theme="1"/>
      <name val="Calibri"/>
      <family val="2"/>
      <scheme val="minor"/>
    </font>
    <font>
      <b/>
      <sz val="10"/>
      <color theme="1"/>
      <name val="Calibri"/>
      <family val="2"/>
      <scheme val="minor"/>
    </font>
    <font>
      <b/>
      <sz val="10"/>
      <color rgb="FFFF0000"/>
      <name val="Calibri"/>
      <family val="2"/>
      <scheme val="minor"/>
    </font>
    <font>
      <sz val="10"/>
      <color rgb="FFFF0000"/>
      <name val="Calibri"/>
      <family val="2"/>
      <scheme val="minor"/>
    </font>
    <font>
      <sz val="11"/>
      <color rgb="FF00B0F0"/>
      <name val="Calibri"/>
      <family val="2"/>
      <scheme val="minor"/>
    </font>
    <font>
      <b/>
      <sz val="12"/>
      <color theme="1"/>
      <name val="Times New Roman"/>
      <family val="1"/>
    </font>
    <font>
      <b/>
      <sz val="10"/>
      <color theme="1"/>
      <name val="Calibri"/>
      <family val="2"/>
    </font>
    <font>
      <u/>
      <sz val="11"/>
      <color theme="10"/>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79998168889431442"/>
        <bgColor indexed="64"/>
      </patternFill>
    </fill>
  </fills>
  <borders count="2">
    <border>
      <left/>
      <right/>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12" fillId="0" borderId="0" applyNumberFormat="0" applyFill="0" applyBorder="0" applyAlignment="0" applyProtection="0"/>
  </cellStyleXfs>
  <cellXfs count="73">
    <xf numFmtId="0" fontId="0" fillId="0" borderId="0" xfId="0"/>
    <xf numFmtId="0" fontId="0" fillId="0" borderId="0" xfId="0" applyAlignment="1">
      <alignment vertical="top"/>
    </xf>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xf>
    <xf numFmtId="2" fontId="0" fillId="0" borderId="0" xfId="0" applyNumberFormat="1"/>
    <xf numFmtId="49" fontId="0" fillId="0" borderId="0" xfId="0" applyNumberFormat="1" applyAlignment="1">
      <alignment horizontal="center" vertical="center"/>
    </xf>
    <xf numFmtId="49" fontId="0" fillId="0" borderId="0" xfId="0" applyNumberFormat="1" applyAlignment="1">
      <alignment horizontal="center"/>
    </xf>
    <xf numFmtId="44" fontId="0" fillId="0" borderId="0" xfId="1" applyFont="1"/>
    <xf numFmtId="44" fontId="0" fillId="0" borderId="0" xfId="0" applyNumberFormat="1"/>
    <xf numFmtId="2" fontId="2" fillId="0" borderId="0" xfId="0" applyNumberFormat="1" applyFont="1"/>
    <xf numFmtId="44" fontId="2" fillId="0" borderId="0" xfId="0" applyNumberFormat="1" applyFont="1"/>
    <xf numFmtId="0" fontId="3" fillId="0" borderId="0" xfId="0" applyFont="1" applyAlignment="1">
      <alignment vertical="top"/>
    </xf>
    <xf numFmtId="0" fontId="0" fillId="0" borderId="0" xfId="0" applyAlignment="1">
      <alignment vertical="top" wrapText="1"/>
    </xf>
    <xf numFmtId="0" fontId="4" fillId="0" borderId="0" xfId="0" applyFont="1"/>
    <xf numFmtId="0" fontId="5" fillId="0" borderId="0" xfId="0" applyFont="1" applyAlignment="1">
      <alignment vertical="top"/>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top"/>
    </xf>
    <xf numFmtId="0" fontId="5" fillId="0" borderId="0" xfId="0" applyFont="1" applyAlignment="1">
      <alignment horizontal="center" vertical="top" wrapText="1"/>
    </xf>
    <xf numFmtId="2" fontId="5" fillId="0" borderId="0" xfId="0" applyNumberFormat="1" applyFont="1" applyAlignment="1">
      <alignment vertical="top"/>
    </xf>
    <xf numFmtId="44" fontId="5" fillId="0" borderId="0" xfId="1" applyFont="1" applyBorder="1" applyAlignment="1">
      <alignment vertical="top"/>
    </xf>
    <xf numFmtId="44" fontId="5" fillId="0" borderId="0" xfId="0" applyNumberFormat="1" applyFont="1" applyAlignment="1">
      <alignment vertical="top"/>
    </xf>
    <xf numFmtId="2" fontId="6" fillId="0" borderId="0" xfId="0" applyNumberFormat="1" applyFont="1" applyAlignment="1">
      <alignment vertical="top"/>
    </xf>
    <xf numFmtId="44" fontId="6" fillId="0" borderId="0" xfId="0" applyNumberFormat="1" applyFont="1" applyAlignment="1">
      <alignment vertical="top"/>
    </xf>
    <xf numFmtId="0" fontId="7" fillId="0" borderId="0" xfId="0" applyFont="1" applyAlignment="1">
      <alignment horizontal="center" vertical="top"/>
    </xf>
    <xf numFmtId="0" fontId="8" fillId="0" borderId="0" xfId="0" applyFont="1" applyAlignment="1">
      <alignment vertical="top"/>
    </xf>
    <xf numFmtId="0" fontId="7" fillId="0" borderId="0" xfId="0" applyFont="1" applyAlignment="1">
      <alignment vertical="top"/>
    </xf>
    <xf numFmtId="2" fontId="7" fillId="0" borderId="0" xfId="0" applyNumberFormat="1" applyFont="1" applyAlignment="1">
      <alignment vertical="top"/>
    </xf>
    <xf numFmtId="44" fontId="7" fillId="0" borderId="0" xfId="0" applyNumberFormat="1" applyFont="1" applyAlignment="1">
      <alignment vertical="top"/>
    </xf>
    <xf numFmtId="44" fontId="5" fillId="0" borderId="0" xfId="1" applyFont="1" applyFill="1" applyBorder="1" applyAlignment="1">
      <alignment vertical="top"/>
    </xf>
    <xf numFmtId="8" fontId="0" fillId="0" borderId="0" xfId="0" applyNumberFormat="1" applyAlignment="1">
      <alignment vertical="top"/>
    </xf>
    <xf numFmtId="8" fontId="5" fillId="0" borderId="0" xfId="1" applyNumberFormat="1" applyFont="1" applyFill="1" applyBorder="1" applyAlignment="1">
      <alignment vertical="top"/>
    </xf>
    <xf numFmtId="0" fontId="2" fillId="0" borderId="1" xfId="0" applyFont="1" applyBorder="1" applyAlignment="1">
      <alignment horizontal="center"/>
    </xf>
    <xf numFmtId="0" fontId="2" fillId="0" borderId="1" xfId="0" applyFont="1" applyBorder="1" applyAlignment="1">
      <alignment horizontal="center" wrapText="1"/>
    </xf>
    <xf numFmtId="0" fontId="9" fillId="0" borderId="0" xfId="0" applyFont="1" applyAlignment="1">
      <alignment vertical="top"/>
    </xf>
    <xf numFmtId="0" fontId="6" fillId="0" borderId="0" xfId="0" applyFont="1" applyAlignment="1">
      <alignment horizontal="center" vertical="top" wrapText="1"/>
    </xf>
    <xf numFmtId="0" fontId="6" fillId="0" borderId="0" xfId="0" applyFont="1" applyAlignment="1">
      <alignment horizontal="center" vertical="top"/>
    </xf>
    <xf numFmtId="0" fontId="11" fillId="3" borderId="0" xfId="0" applyFont="1" applyFill="1"/>
    <xf numFmtId="0" fontId="5" fillId="3" borderId="0" xfId="0" applyFont="1" applyFill="1" applyAlignment="1">
      <alignment vertical="top"/>
    </xf>
    <xf numFmtId="0" fontId="11" fillId="0" borderId="0" xfId="0" applyFont="1"/>
    <xf numFmtId="0" fontId="12" fillId="0" borderId="0" xfId="2"/>
    <xf numFmtId="10" fontId="0" fillId="0" borderId="0" xfId="0" applyNumberFormat="1" applyAlignment="1">
      <alignment vertical="top"/>
    </xf>
    <xf numFmtId="8" fontId="0" fillId="0" borderId="1" xfId="0" applyNumberFormat="1" applyBorder="1" applyAlignment="1">
      <alignment vertical="top"/>
    </xf>
    <xf numFmtId="44" fontId="5" fillId="0" borderId="0" xfId="1" applyFont="1" applyFill="1" applyAlignment="1">
      <alignment vertical="top"/>
    </xf>
    <xf numFmtId="8" fontId="5" fillId="0" borderId="0" xfId="0" applyNumberFormat="1" applyFont="1" applyAlignment="1">
      <alignment vertical="top"/>
    </xf>
    <xf numFmtId="0" fontId="10" fillId="0" borderId="0" xfId="0" applyFont="1"/>
    <xf numFmtId="0" fontId="6" fillId="0" borderId="0" xfId="0" applyFont="1"/>
    <xf numFmtId="0" fontId="5" fillId="4" borderId="0" xfId="0" applyFont="1" applyFill="1"/>
    <xf numFmtId="0" fontId="10" fillId="4" borderId="0" xfId="0" applyFont="1" applyFill="1"/>
    <xf numFmtId="0" fontId="6" fillId="4" borderId="0" xfId="0" applyFont="1" applyFill="1"/>
    <xf numFmtId="0" fontId="5" fillId="2" borderId="0" xfId="0" applyFont="1" applyFill="1" applyAlignment="1">
      <alignment vertical="top"/>
    </xf>
    <xf numFmtId="0" fontId="5" fillId="2" borderId="0" xfId="0" applyFont="1" applyFill="1" applyAlignment="1">
      <alignment horizontal="center" vertical="top" wrapText="1"/>
    </xf>
    <xf numFmtId="0" fontId="5" fillId="5" borderId="0" xfId="0" applyFont="1" applyFill="1" applyAlignment="1">
      <alignment vertical="top"/>
    </xf>
    <xf numFmtId="0" fontId="5" fillId="5" borderId="0" xfId="0" applyFont="1" applyFill="1" applyAlignment="1">
      <alignment horizontal="center" vertical="top" wrapText="1"/>
    </xf>
    <xf numFmtId="2" fontId="5" fillId="5" borderId="0" xfId="0" applyNumberFormat="1" applyFont="1" applyFill="1" applyAlignment="1">
      <alignment vertical="top"/>
    </xf>
    <xf numFmtId="0" fontId="5" fillId="6" borderId="0" xfId="0" applyFont="1" applyFill="1" applyAlignment="1">
      <alignment vertical="top"/>
    </xf>
    <xf numFmtId="0" fontId="5" fillId="6" borderId="0" xfId="0" applyFont="1" applyFill="1" applyAlignment="1">
      <alignment horizontal="center" vertical="top" wrapText="1"/>
    </xf>
    <xf numFmtId="2" fontId="5" fillId="6" borderId="0" xfId="0" applyNumberFormat="1" applyFont="1" applyFill="1" applyAlignment="1">
      <alignment vertical="top"/>
    </xf>
    <xf numFmtId="44" fontId="5" fillId="6" borderId="0" xfId="0" applyNumberFormat="1" applyFont="1" applyFill="1" applyAlignment="1">
      <alignment vertical="top"/>
    </xf>
    <xf numFmtId="0" fontId="5" fillId="7" borderId="0" xfId="0" applyFont="1" applyFill="1" applyAlignment="1">
      <alignment vertical="top"/>
    </xf>
    <xf numFmtId="0" fontId="5" fillId="7" borderId="0" xfId="0" applyFont="1" applyFill="1" applyAlignment="1">
      <alignment horizontal="center" vertical="top" wrapText="1"/>
    </xf>
    <xf numFmtId="164" fontId="5" fillId="7" borderId="0" xfId="0" applyNumberFormat="1" applyFont="1" applyFill="1" applyAlignment="1">
      <alignment vertical="top"/>
    </xf>
    <xf numFmtId="0" fontId="5" fillId="0" borderId="0" xfId="0" applyFont="1" applyAlignment="1">
      <alignment vertical="top" wrapText="1"/>
    </xf>
    <xf numFmtId="0" fontId="5" fillId="0" borderId="0" xfId="0" applyFont="1"/>
    <xf numFmtId="0" fontId="5" fillId="0" borderId="0" xfId="0" applyFont="1" applyAlignment="1">
      <alignment horizontal="center" vertical="top"/>
    </xf>
    <xf numFmtId="0" fontId="5" fillId="0" borderId="0" xfId="0" applyFont="1" applyAlignment="1">
      <alignment horizontal="left" vertical="top" wrapText="1"/>
    </xf>
    <xf numFmtId="0" fontId="6" fillId="2" borderId="0" xfId="0" applyFont="1" applyFill="1" applyAlignment="1">
      <alignment horizontal="left" vertical="top"/>
    </xf>
    <xf numFmtId="0" fontId="5" fillId="0" borderId="0" xfId="0" applyFont="1" applyAlignment="1">
      <alignment horizontal="center" vertical="top"/>
    </xf>
    <xf numFmtId="0" fontId="5" fillId="0" borderId="0" xfId="0" applyFont="1" applyAlignment="1">
      <alignment horizontal="left" vertical="top" wrapText="1"/>
    </xf>
    <xf numFmtId="0" fontId="10" fillId="3" borderId="0" xfId="0" applyFont="1" applyFill="1" applyAlignment="1">
      <alignment horizontal="left"/>
    </xf>
    <xf numFmtId="0" fontId="0" fillId="0" borderId="0" xfId="0" applyAlignment="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bls.gov/news.release/pdf/ecec.pdf" TargetMode="External"/><Relationship Id="rId1" Type="http://schemas.openxmlformats.org/officeDocument/2006/relationships/hyperlink" Target="https://www.bls.gov/oes/current/oes_nat.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9B59F-76A9-4F16-876E-8C0F8E2EC3FC}">
  <dimension ref="A1:L45"/>
  <sheetViews>
    <sheetView zoomScaleNormal="100" workbookViewId="0">
      <selection activeCell="L4" sqref="L4"/>
    </sheetView>
  </sheetViews>
  <sheetFormatPr defaultColWidth="8.81640625" defaultRowHeight="14.5" x14ac:dyDescent="0.35"/>
  <cols>
    <col min="1" max="1" width="21.81640625" style="1" customWidth="1"/>
    <col min="2" max="2" width="69.1796875" style="1" customWidth="1"/>
    <col min="3" max="3" width="15.453125" style="1" bestFit="1" customWidth="1"/>
    <col min="4" max="4" width="10.81640625" style="1" customWidth="1"/>
    <col min="5" max="5" width="9.1796875" style="1" customWidth="1"/>
    <col min="6" max="6" width="9.54296875" style="1" customWidth="1"/>
    <col min="7" max="7" width="11.453125" style="1" customWidth="1"/>
    <col min="8" max="8" width="10.453125" style="1" customWidth="1"/>
    <col min="9" max="10" width="12.453125" style="1" customWidth="1"/>
    <col min="11" max="16384" width="8.81640625" style="1"/>
  </cols>
  <sheetData>
    <row r="1" spans="1:10" x14ac:dyDescent="0.35">
      <c r="A1" s="69" t="s">
        <v>148</v>
      </c>
      <c r="B1" s="69"/>
      <c r="C1" s="69"/>
      <c r="D1" s="69"/>
      <c r="E1" s="69"/>
      <c r="F1" s="69"/>
      <c r="G1" s="69"/>
      <c r="H1" s="69"/>
      <c r="I1" s="69"/>
      <c r="J1" s="69"/>
    </row>
    <row r="2" spans="1:10" x14ac:dyDescent="0.35">
      <c r="A2" s="69" t="s">
        <v>1</v>
      </c>
      <c r="B2" s="69"/>
      <c r="C2" s="69"/>
      <c r="D2" s="69"/>
      <c r="E2" s="69"/>
      <c r="F2" s="69"/>
      <c r="G2" s="69"/>
      <c r="H2" s="69"/>
      <c r="I2" s="69"/>
      <c r="J2" s="69"/>
    </row>
    <row r="3" spans="1:10" x14ac:dyDescent="0.35">
      <c r="A3" s="69" t="s">
        <v>2</v>
      </c>
      <c r="B3" s="69"/>
      <c r="C3" s="69"/>
      <c r="D3" s="69"/>
      <c r="E3" s="69"/>
      <c r="F3" s="69"/>
      <c r="G3" s="69"/>
      <c r="H3" s="69"/>
      <c r="I3" s="69"/>
      <c r="J3" s="69"/>
    </row>
    <row r="4" spans="1:10" ht="65" x14ac:dyDescent="0.35">
      <c r="A4" s="17" t="s">
        <v>3</v>
      </c>
      <c r="B4" s="17" t="s">
        <v>4</v>
      </c>
      <c r="C4" s="17" t="s">
        <v>5</v>
      </c>
      <c r="D4" s="18" t="s">
        <v>6</v>
      </c>
      <c r="E4" s="18" t="s">
        <v>7</v>
      </c>
      <c r="F4" s="18" t="s">
        <v>8</v>
      </c>
      <c r="G4" s="18" t="s">
        <v>9</v>
      </c>
      <c r="H4" s="18" t="s">
        <v>10</v>
      </c>
      <c r="I4" s="18" t="s">
        <v>11</v>
      </c>
      <c r="J4" s="18" t="s">
        <v>12</v>
      </c>
    </row>
    <row r="5" spans="1:10" x14ac:dyDescent="0.35">
      <c r="A5" s="66" t="s">
        <v>13</v>
      </c>
      <c r="B5" s="66" t="s">
        <v>14</v>
      </c>
      <c r="C5" s="66" t="s">
        <v>15</v>
      </c>
      <c r="D5" s="66" t="s">
        <v>16</v>
      </c>
      <c r="E5" s="66" t="s">
        <v>17</v>
      </c>
      <c r="F5" s="66" t="s">
        <v>18</v>
      </c>
      <c r="G5" s="66" t="s">
        <v>19</v>
      </c>
      <c r="H5" s="66" t="s">
        <v>20</v>
      </c>
      <c r="I5" s="66" t="s">
        <v>21</v>
      </c>
      <c r="J5" s="66" t="s">
        <v>22</v>
      </c>
    </row>
    <row r="6" spans="1:10" x14ac:dyDescent="0.35">
      <c r="A6" s="66"/>
      <c r="B6" s="66"/>
      <c r="C6" s="16"/>
      <c r="D6" s="16"/>
      <c r="E6" s="16"/>
      <c r="F6" s="16"/>
      <c r="G6" s="16"/>
      <c r="H6" s="16"/>
      <c r="I6" s="16"/>
      <c r="J6" s="16"/>
    </row>
    <row r="7" spans="1:10" x14ac:dyDescent="0.35">
      <c r="A7" s="68" t="s">
        <v>23</v>
      </c>
      <c r="B7" s="68"/>
      <c r="C7" s="68"/>
      <c r="D7" s="68"/>
      <c r="E7" s="68"/>
      <c r="F7" s="68"/>
      <c r="G7" s="68"/>
      <c r="H7" s="68"/>
      <c r="I7" s="68"/>
      <c r="J7" s="68"/>
    </row>
    <row r="8" spans="1:10" ht="15" x14ac:dyDescent="0.3">
      <c r="A8" s="47"/>
      <c r="B8" s="16"/>
      <c r="C8" s="16"/>
      <c r="D8" s="16"/>
      <c r="E8" s="16"/>
      <c r="F8" s="16"/>
      <c r="G8" s="16"/>
      <c r="H8" s="16"/>
      <c r="I8" s="16"/>
      <c r="J8" s="16"/>
    </row>
    <row r="9" spans="1:10" ht="26" x14ac:dyDescent="0.35">
      <c r="A9" s="66" t="s">
        <v>24</v>
      </c>
      <c r="B9" s="64" t="s">
        <v>25</v>
      </c>
      <c r="C9" s="20" t="s">
        <v>26</v>
      </c>
      <c r="D9" s="16">
        <v>29</v>
      </c>
      <c r="E9" s="16">
        <v>1</v>
      </c>
      <c r="F9" s="16">
        <f>D9*E9</f>
        <v>29</v>
      </c>
      <c r="G9" s="21">
        <v>40</v>
      </c>
      <c r="H9" s="21">
        <f>F9*G9</f>
        <v>1160</v>
      </c>
      <c r="I9" s="45">
        <f>'Wage Rate'!D7</f>
        <v>72.526340027100261</v>
      </c>
      <c r="J9" s="23">
        <f>H9*I9</f>
        <v>84130.554431436307</v>
      </c>
    </row>
    <row r="10" spans="1:10" x14ac:dyDescent="0.3">
      <c r="A10" s="66" t="s">
        <v>27</v>
      </c>
      <c r="B10" s="65" t="s">
        <v>28</v>
      </c>
      <c r="C10" s="66" t="s">
        <v>29</v>
      </c>
      <c r="D10" s="16">
        <v>29</v>
      </c>
      <c r="E10" s="16">
        <v>1</v>
      </c>
      <c r="F10" s="16">
        <f>D10*E10</f>
        <v>29</v>
      </c>
      <c r="G10" s="21">
        <v>2</v>
      </c>
      <c r="H10" s="21">
        <f>F10*G10</f>
        <v>58</v>
      </c>
      <c r="I10" s="31">
        <f>'Wage Rate'!D7</f>
        <v>72.526340027100261</v>
      </c>
      <c r="J10" s="31">
        <f>H10*I10</f>
        <v>4206.5277215718152</v>
      </c>
    </row>
    <row r="11" spans="1:10" x14ac:dyDescent="0.35">
      <c r="A11" s="66"/>
      <c r="B11" s="64"/>
      <c r="C11" s="20"/>
      <c r="D11" s="16"/>
      <c r="E11" s="16"/>
      <c r="F11" s="16"/>
      <c r="G11" s="21"/>
      <c r="H11" s="21"/>
      <c r="I11" s="33"/>
      <c r="J11" s="23"/>
    </row>
    <row r="12" spans="1:10" x14ac:dyDescent="0.35">
      <c r="A12" s="16"/>
      <c r="B12" s="38" t="s">
        <v>30</v>
      </c>
      <c r="C12" s="16"/>
      <c r="D12" s="19" t="s">
        <v>31</v>
      </c>
      <c r="E12" s="16"/>
      <c r="F12" s="19">
        <f>SUM(F9:F11)</f>
        <v>58</v>
      </c>
      <c r="G12" s="16"/>
      <c r="H12" s="24">
        <f>SUM(H9:H11)</f>
        <v>1218</v>
      </c>
      <c r="I12" s="16"/>
      <c r="J12" s="25">
        <f>SUM(J9:J11)</f>
        <v>88337.082153008116</v>
      </c>
    </row>
    <row r="13" spans="1:10" x14ac:dyDescent="0.35">
      <c r="A13" s="16"/>
      <c r="B13" s="16"/>
      <c r="C13" s="16"/>
      <c r="D13" s="16"/>
      <c r="E13" s="16"/>
      <c r="F13" s="16"/>
      <c r="G13" s="16"/>
      <c r="H13" s="16"/>
      <c r="I13" s="16"/>
      <c r="J13" s="16"/>
    </row>
    <row r="14" spans="1:10" x14ac:dyDescent="0.3">
      <c r="A14" s="39" t="s">
        <v>32</v>
      </c>
      <c r="B14" s="40"/>
      <c r="C14" s="40"/>
      <c r="D14" s="40"/>
      <c r="E14" s="40"/>
      <c r="F14" s="40"/>
      <c r="G14" s="40"/>
      <c r="H14" s="40"/>
      <c r="I14" s="40"/>
      <c r="J14" s="40"/>
    </row>
    <row r="15" spans="1:10" x14ac:dyDescent="0.3">
      <c r="A15" s="41"/>
      <c r="B15" s="16"/>
      <c r="C15" s="16"/>
      <c r="D15" s="16"/>
      <c r="E15" s="16"/>
      <c r="F15" s="16"/>
      <c r="G15" s="16"/>
      <c r="H15" s="16"/>
      <c r="I15" s="16"/>
      <c r="J15" s="16"/>
    </row>
    <row r="16" spans="1:10" x14ac:dyDescent="0.35">
      <c r="A16" s="66" t="s">
        <v>40</v>
      </c>
      <c r="B16" s="16" t="s">
        <v>41</v>
      </c>
      <c r="C16" s="66" t="s">
        <v>42</v>
      </c>
      <c r="D16" s="16">
        <v>3</v>
      </c>
      <c r="E16" s="16">
        <v>2</v>
      </c>
      <c r="F16" s="16">
        <f t="shared" ref="F16:F17" si="0">D16*E16</f>
        <v>6</v>
      </c>
      <c r="G16" s="21">
        <v>4</v>
      </c>
      <c r="H16" s="21">
        <f t="shared" ref="H16:H17" si="1">F16*G16</f>
        <v>24</v>
      </c>
      <c r="I16" s="45">
        <v>72.53</v>
      </c>
      <c r="J16" s="45">
        <f t="shared" ref="J16:J26" si="2">I16*H16</f>
        <v>1740.72</v>
      </c>
    </row>
    <row r="17" spans="1:12" x14ac:dyDescent="0.35">
      <c r="A17" s="66" t="s">
        <v>43</v>
      </c>
      <c r="B17" s="16" t="s">
        <v>44</v>
      </c>
      <c r="C17" s="66" t="s">
        <v>42</v>
      </c>
      <c r="D17" s="16">
        <v>3</v>
      </c>
      <c r="E17" s="16">
        <v>1</v>
      </c>
      <c r="F17" s="16">
        <f t="shared" si="0"/>
        <v>3</v>
      </c>
      <c r="G17" s="21">
        <v>3</v>
      </c>
      <c r="H17" s="21">
        <f t="shared" si="1"/>
        <v>9</v>
      </c>
      <c r="I17" s="45">
        <v>72.53</v>
      </c>
      <c r="J17" s="45">
        <f t="shared" si="2"/>
        <v>652.77</v>
      </c>
    </row>
    <row r="18" spans="1:12" x14ac:dyDescent="0.35">
      <c r="A18" s="66" t="s">
        <v>45</v>
      </c>
      <c r="B18" s="16" t="s">
        <v>46</v>
      </c>
      <c r="C18" s="66" t="s">
        <v>42</v>
      </c>
      <c r="D18" s="16">
        <v>3</v>
      </c>
      <c r="E18" s="16">
        <v>2</v>
      </c>
      <c r="F18" s="16">
        <f>D18*E18</f>
        <v>6</v>
      </c>
      <c r="G18" s="21">
        <v>1</v>
      </c>
      <c r="H18" s="21">
        <f t="shared" ref="H18:H26" si="3">F18*G18</f>
        <v>6</v>
      </c>
      <c r="I18" s="45">
        <v>72.53</v>
      </c>
      <c r="J18" s="45">
        <f t="shared" si="2"/>
        <v>435.18</v>
      </c>
    </row>
    <row r="19" spans="1:12" x14ac:dyDescent="0.35">
      <c r="A19" s="66" t="s">
        <v>47</v>
      </c>
      <c r="B19" s="16" t="s">
        <v>48</v>
      </c>
      <c r="C19" s="66" t="s">
        <v>42</v>
      </c>
      <c r="D19" s="16">
        <v>3</v>
      </c>
      <c r="E19" s="16">
        <v>1</v>
      </c>
      <c r="F19" s="16">
        <f>D19*E19</f>
        <v>3</v>
      </c>
      <c r="G19" s="21">
        <v>1</v>
      </c>
      <c r="H19" s="21">
        <f t="shared" si="3"/>
        <v>3</v>
      </c>
      <c r="I19" s="45">
        <v>72.53</v>
      </c>
      <c r="J19" s="45">
        <f t="shared" si="2"/>
        <v>217.59</v>
      </c>
    </row>
    <row r="20" spans="1:12" x14ac:dyDescent="0.35">
      <c r="A20" s="66" t="s">
        <v>49</v>
      </c>
      <c r="B20" s="16" t="s">
        <v>50</v>
      </c>
      <c r="C20" s="66" t="s">
        <v>42</v>
      </c>
      <c r="D20" s="16">
        <v>3</v>
      </c>
      <c r="E20" s="16">
        <v>1</v>
      </c>
      <c r="F20" s="16">
        <f t="shared" ref="F20:F25" si="4">D20*E20</f>
        <v>3</v>
      </c>
      <c r="G20" s="21">
        <v>0.5</v>
      </c>
      <c r="H20" s="21">
        <f t="shared" si="3"/>
        <v>1.5</v>
      </c>
      <c r="I20" s="45">
        <v>72.53</v>
      </c>
      <c r="J20" s="45">
        <f t="shared" si="2"/>
        <v>108.795</v>
      </c>
    </row>
    <row r="21" spans="1:12" x14ac:dyDescent="0.35">
      <c r="A21" s="66" t="s">
        <v>51</v>
      </c>
      <c r="B21" s="16" t="s">
        <v>52</v>
      </c>
      <c r="C21" s="66" t="s">
        <v>42</v>
      </c>
      <c r="D21" s="16">
        <v>3</v>
      </c>
      <c r="E21" s="16">
        <v>1</v>
      </c>
      <c r="F21" s="16">
        <f t="shared" si="4"/>
        <v>3</v>
      </c>
      <c r="G21" s="21">
        <v>0.5</v>
      </c>
      <c r="H21" s="21">
        <f t="shared" si="3"/>
        <v>1.5</v>
      </c>
      <c r="I21" s="45">
        <v>72.53</v>
      </c>
      <c r="J21" s="45">
        <f t="shared" si="2"/>
        <v>108.795</v>
      </c>
    </row>
    <row r="22" spans="1:12" x14ac:dyDescent="0.35">
      <c r="A22" s="66" t="s">
        <v>53</v>
      </c>
      <c r="B22" s="16" t="s">
        <v>54</v>
      </c>
      <c r="C22" s="66" t="s">
        <v>42</v>
      </c>
      <c r="D22" s="16">
        <v>3</v>
      </c>
      <c r="E22" s="16">
        <v>1</v>
      </c>
      <c r="F22" s="16">
        <f t="shared" si="4"/>
        <v>3</v>
      </c>
      <c r="G22" s="21">
        <v>0.5</v>
      </c>
      <c r="H22" s="21">
        <f t="shared" si="3"/>
        <v>1.5</v>
      </c>
      <c r="I22" s="45">
        <v>72.53</v>
      </c>
      <c r="J22" s="45">
        <f t="shared" si="2"/>
        <v>108.795</v>
      </c>
    </row>
    <row r="23" spans="1:12" x14ac:dyDescent="0.35">
      <c r="A23" s="66" t="s">
        <v>55</v>
      </c>
      <c r="B23" s="16" t="s">
        <v>56</v>
      </c>
      <c r="C23" s="66" t="s">
        <v>42</v>
      </c>
      <c r="D23" s="16">
        <v>3</v>
      </c>
      <c r="E23" s="16">
        <v>1</v>
      </c>
      <c r="F23" s="16">
        <f t="shared" si="4"/>
        <v>3</v>
      </c>
      <c r="G23" s="21">
        <v>0.5</v>
      </c>
      <c r="H23" s="21">
        <f t="shared" si="3"/>
        <v>1.5</v>
      </c>
      <c r="I23" s="45">
        <v>72.53</v>
      </c>
      <c r="J23" s="45">
        <f t="shared" si="2"/>
        <v>108.795</v>
      </c>
    </row>
    <row r="24" spans="1:12" x14ac:dyDescent="0.35">
      <c r="A24" s="66" t="s">
        <v>57</v>
      </c>
      <c r="B24" s="16" t="s">
        <v>58</v>
      </c>
      <c r="C24" s="66" t="s">
        <v>42</v>
      </c>
      <c r="D24" s="16">
        <v>3</v>
      </c>
      <c r="E24" s="16">
        <v>1</v>
      </c>
      <c r="F24" s="16">
        <f t="shared" si="4"/>
        <v>3</v>
      </c>
      <c r="G24" s="21">
        <v>0.5</v>
      </c>
      <c r="H24" s="21">
        <f t="shared" si="3"/>
        <v>1.5</v>
      </c>
      <c r="I24" s="45">
        <v>72.53</v>
      </c>
      <c r="J24" s="45">
        <f t="shared" si="2"/>
        <v>108.795</v>
      </c>
    </row>
    <row r="25" spans="1:12" x14ac:dyDescent="0.35">
      <c r="A25" s="66" t="s">
        <v>59</v>
      </c>
      <c r="B25" s="16" t="s">
        <v>60</v>
      </c>
      <c r="C25" s="66" t="s">
        <v>42</v>
      </c>
      <c r="D25" s="16">
        <v>3</v>
      </c>
      <c r="E25" s="16">
        <v>1</v>
      </c>
      <c r="F25" s="16">
        <f t="shared" si="4"/>
        <v>3</v>
      </c>
      <c r="G25" s="21">
        <v>0.5</v>
      </c>
      <c r="H25" s="21">
        <f t="shared" si="3"/>
        <v>1.5</v>
      </c>
      <c r="I25" s="45">
        <v>72.53</v>
      </c>
      <c r="J25" s="45">
        <f t="shared" si="2"/>
        <v>108.795</v>
      </c>
    </row>
    <row r="26" spans="1:12" x14ac:dyDescent="0.35">
      <c r="A26" s="66"/>
      <c r="B26" s="16" t="s">
        <v>61</v>
      </c>
      <c r="C26" s="66" t="s">
        <v>42</v>
      </c>
      <c r="D26" s="16">
        <v>3</v>
      </c>
      <c r="E26" s="16">
        <v>1</v>
      </c>
      <c r="F26" s="16">
        <f t="shared" ref="F26" si="5">D26*E26</f>
        <v>3</v>
      </c>
      <c r="G26" s="21">
        <v>1</v>
      </c>
      <c r="H26" s="21">
        <f t="shared" si="3"/>
        <v>3</v>
      </c>
      <c r="I26" s="45">
        <v>72.53</v>
      </c>
      <c r="J26" s="45">
        <f t="shared" si="2"/>
        <v>217.59</v>
      </c>
    </row>
    <row r="27" spans="1:12" x14ac:dyDescent="0.35">
      <c r="A27" s="66">
        <v>4284.1005999999998</v>
      </c>
      <c r="B27" s="64" t="s">
        <v>62</v>
      </c>
      <c r="C27" s="20" t="s">
        <v>42</v>
      </c>
      <c r="D27" s="16">
        <v>3</v>
      </c>
      <c r="E27" s="16">
        <v>1</v>
      </c>
      <c r="F27" s="16">
        <f>D27*E27</f>
        <v>3</v>
      </c>
      <c r="G27" s="21">
        <v>0.25</v>
      </c>
      <c r="H27" s="21">
        <v>0.5</v>
      </c>
      <c r="I27" s="31">
        <f>'Wage Rate'!D7</f>
        <v>72.526340027100261</v>
      </c>
      <c r="J27" s="23">
        <f>H27*I27</f>
        <v>36.26317001355013</v>
      </c>
    </row>
    <row r="29" spans="1:12" x14ac:dyDescent="0.35">
      <c r="A29" s="16"/>
      <c r="B29" s="38" t="s">
        <v>63</v>
      </c>
      <c r="C29" s="16"/>
      <c r="D29" s="19" t="s">
        <v>31</v>
      </c>
      <c r="E29" s="16"/>
      <c r="F29" s="19">
        <f>SUM(F16:F28)</f>
        <v>42</v>
      </c>
      <c r="G29" s="16"/>
      <c r="H29" s="24">
        <f>SUM(H16:H28)</f>
        <v>54.5</v>
      </c>
      <c r="I29" s="16"/>
      <c r="J29" s="25">
        <f>SUM(J16:J28)</f>
        <v>3952.8831700135506</v>
      </c>
    </row>
    <row r="30" spans="1:12" x14ac:dyDescent="0.35">
      <c r="A30" s="16"/>
      <c r="B30" s="16"/>
      <c r="C30" s="16"/>
      <c r="D30" s="16"/>
      <c r="E30" s="16"/>
      <c r="F30" s="16"/>
      <c r="G30" s="16"/>
      <c r="H30" s="16"/>
      <c r="I30" s="16"/>
      <c r="J30" s="16"/>
    </row>
    <row r="31" spans="1:12" x14ac:dyDescent="0.35">
      <c r="A31" s="16"/>
      <c r="B31" s="26" t="s">
        <v>64</v>
      </c>
      <c r="C31" s="27"/>
      <c r="D31" s="28"/>
      <c r="E31" s="27"/>
      <c r="F31" s="28">
        <f>F29+F12</f>
        <v>100</v>
      </c>
      <c r="G31" s="27"/>
      <c r="H31" s="29">
        <f>H29+H12</f>
        <v>1272.5</v>
      </c>
      <c r="I31" s="27"/>
      <c r="J31" s="30">
        <f>J29+J12</f>
        <v>92289.965323021665</v>
      </c>
      <c r="L31" s="36"/>
    </row>
    <row r="32" spans="1:12" x14ac:dyDescent="0.35">
      <c r="A32" s="16"/>
      <c r="B32" s="26"/>
      <c r="C32" s="27"/>
      <c r="D32" s="27"/>
      <c r="E32" s="27"/>
      <c r="F32" s="28"/>
      <c r="G32" s="27"/>
      <c r="H32" s="29"/>
      <c r="I32" s="27"/>
      <c r="J32" s="30"/>
    </row>
    <row r="33" spans="1:11" ht="15" x14ac:dyDescent="0.3">
      <c r="A33" s="47"/>
      <c r="B33" s="49" t="s">
        <v>65</v>
      </c>
      <c r="C33" s="50"/>
      <c r="D33" s="51">
        <v>29</v>
      </c>
      <c r="E33" s="48"/>
      <c r="F33" s="48"/>
      <c r="G33" s="48"/>
      <c r="H33" s="48"/>
      <c r="I33" s="48"/>
      <c r="J33" s="48"/>
      <c r="K33" s="16"/>
    </row>
    <row r="34" spans="1:11" x14ac:dyDescent="0.35">
      <c r="A34" s="66"/>
      <c r="B34" s="52" t="s">
        <v>66</v>
      </c>
      <c r="C34" s="53"/>
      <c r="D34" s="52"/>
      <c r="E34" s="52"/>
      <c r="F34" s="52">
        <f>F31</f>
        <v>100</v>
      </c>
      <c r="G34" s="21"/>
      <c r="H34" s="21"/>
      <c r="I34" s="16"/>
      <c r="J34" s="16"/>
      <c r="K34" s="16"/>
    </row>
    <row r="35" spans="1:11" x14ac:dyDescent="0.35">
      <c r="A35" s="66"/>
      <c r="B35" s="54" t="s">
        <v>67</v>
      </c>
      <c r="C35" s="55"/>
      <c r="D35" s="54"/>
      <c r="E35" s="54"/>
      <c r="F35" s="54"/>
      <c r="G35" s="56"/>
      <c r="H35" s="56">
        <f>H31</f>
        <v>1272.5</v>
      </c>
      <c r="I35" s="16"/>
      <c r="J35" s="16"/>
      <c r="K35" s="16"/>
    </row>
    <row r="36" spans="1:11" x14ac:dyDescent="0.35">
      <c r="A36" s="66"/>
      <c r="B36" s="57" t="s">
        <v>68</v>
      </c>
      <c r="C36" s="58"/>
      <c r="D36" s="57"/>
      <c r="E36" s="57"/>
      <c r="F36" s="57"/>
      <c r="G36" s="59"/>
      <c r="H36" s="59"/>
      <c r="I36" s="57"/>
      <c r="J36" s="60">
        <f>J31</f>
        <v>92289.965323021665</v>
      </c>
      <c r="K36" s="16"/>
    </row>
    <row r="37" spans="1:11" x14ac:dyDescent="0.35">
      <c r="A37" s="66"/>
      <c r="B37" s="61" t="s">
        <v>69</v>
      </c>
      <c r="C37" s="62"/>
      <c r="D37" s="61"/>
      <c r="E37" s="61"/>
      <c r="F37" s="61"/>
      <c r="G37" s="61"/>
      <c r="H37" s="63">
        <f>H35/F34</f>
        <v>12.725</v>
      </c>
      <c r="I37" s="16"/>
      <c r="J37" s="16"/>
      <c r="K37" s="16"/>
    </row>
    <row r="38" spans="1:11" x14ac:dyDescent="0.35">
      <c r="A38" s="66"/>
      <c r="B38" s="16"/>
      <c r="C38" s="20"/>
      <c r="D38" s="16"/>
      <c r="E38" s="16"/>
      <c r="F38" s="16"/>
      <c r="G38" s="16"/>
      <c r="H38" s="16"/>
      <c r="I38" s="16"/>
      <c r="J38" s="16"/>
      <c r="K38" s="16"/>
    </row>
    <row r="39" spans="1:11" x14ac:dyDescent="0.35">
      <c r="A39" s="20"/>
      <c r="B39" s="16"/>
      <c r="C39" s="20"/>
      <c r="D39" s="16"/>
      <c r="E39" s="16"/>
      <c r="F39" s="16"/>
      <c r="G39" s="21"/>
      <c r="H39" s="21"/>
      <c r="I39" s="22"/>
      <c r="J39" s="23"/>
    </row>
    <row r="40" spans="1:11" x14ac:dyDescent="0.35">
      <c r="A40" s="66"/>
      <c r="B40" s="16"/>
      <c r="C40" s="20"/>
      <c r="D40" s="16"/>
      <c r="E40" s="16"/>
      <c r="F40" s="16"/>
      <c r="G40" s="21"/>
      <c r="H40" s="21"/>
      <c r="I40" s="16"/>
      <c r="J40" s="16"/>
    </row>
    <row r="41" spans="1:11" x14ac:dyDescent="0.35">
      <c r="A41" s="66"/>
      <c r="B41" s="16"/>
      <c r="C41" s="20"/>
      <c r="D41" s="16"/>
      <c r="E41" s="16"/>
      <c r="F41" s="16"/>
      <c r="G41" s="21"/>
      <c r="H41" s="21"/>
      <c r="I41" s="16"/>
      <c r="J41" s="16"/>
    </row>
    <row r="42" spans="1:11" ht="44.5" customHeight="1" x14ac:dyDescent="0.35"/>
    <row r="43" spans="1:11" ht="14.5" customHeight="1" x14ac:dyDescent="0.35"/>
    <row r="44" spans="1:11" ht="27" customHeight="1" x14ac:dyDescent="0.35"/>
    <row r="45" spans="1:11" ht="44.15" customHeight="1" x14ac:dyDescent="0.35"/>
  </sheetData>
  <mergeCells count="4">
    <mergeCell ref="A7:J7"/>
    <mergeCell ref="A1:J1"/>
    <mergeCell ref="A2:J2"/>
    <mergeCell ref="A3:J3"/>
  </mergeCells>
  <pageMargins left="0.45" right="0.45" top="0.75" bottom="0.75" header="0.3" footer="0.3"/>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0ADC1-666A-4754-9431-EA369CD118AA}">
  <dimension ref="A2:J22"/>
  <sheetViews>
    <sheetView topLeftCell="A5" workbookViewId="0">
      <selection activeCell="B12" sqref="B12"/>
    </sheetView>
  </sheetViews>
  <sheetFormatPr defaultRowHeight="14.5" x14ac:dyDescent="0.35"/>
  <cols>
    <col min="1" max="1" width="56.81640625" customWidth="1"/>
    <col min="2" max="2" width="15" customWidth="1"/>
    <col min="3" max="3" width="12.453125" customWidth="1"/>
    <col min="4" max="4" width="14.453125" customWidth="1"/>
  </cols>
  <sheetData>
    <row r="2" spans="1:10" x14ac:dyDescent="0.35">
      <c r="A2" s="70"/>
      <c r="B2" s="70"/>
      <c r="C2" s="70"/>
      <c r="D2" s="70"/>
      <c r="E2" s="70"/>
      <c r="F2" s="70"/>
      <c r="G2" s="70"/>
      <c r="H2" s="70"/>
      <c r="I2" s="70"/>
      <c r="J2" s="70"/>
    </row>
    <row r="3" spans="1:10" x14ac:dyDescent="0.35">
      <c r="A3" s="37" t="s">
        <v>70</v>
      </c>
      <c r="B3" s="37" t="s">
        <v>71</v>
      </c>
      <c r="C3" s="37" t="s">
        <v>72</v>
      </c>
      <c r="D3" s="37" t="s">
        <v>73</v>
      </c>
      <c r="E3" s="67"/>
      <c r="F3" s="67"/>
      <c r="G3" s="67"/>
      <c r="H3" s="67"/>
      <c r="I3" s="67"/>
      <c r="J3" s="67"/>
    </row>
    <row r="4" spans="1:10" ht="35.15" customHeight="1" x14ac:dyDescent="0.35">
      <c r="A4" s="14" t="s">
        <v>74</v>
      </c>
      <c r="B4" s="32">
        <v>50.32</v>
      </c>
      <c r="C4" s="32">
        <f>(B4*0.381)</f>
        <v>19.17192</v>
      </c>
      <c r="D4" s="32">
        <f>B4+C4</f>
        <v>69.491919999999993</v>
      </c>
      <c r="E4" s="1"/>
      <c r="F4" s="1"/>
      <c r="G4" s="1"/>
      <c r="H4" s="1"/>
      <c r="I4" s="1"/>
      <c r="J4" s="1"/>
    </row>
    <row r="5" spans="1:10" ht="68.150000000000006" customHeight="1" x14ac:dyDescent="0.35">
      <c r="A5" s="14" t="s">
        <v>75</v>
      </c>
      <c r="B5" s="32">
        <f>96650/1537.5</f>
        <v>62.861788617886177</v>
      </c>
      <c r="C5" s="32">
        <f>(B5*0.381)</f>
        <v>23.950341463414635</v>
      </c>
      <c r="D5" s="32">
        <f>B5+C5</f>
        <v>86.812130081300808</v>
      </c>
      <c r="E5" s="1"/>
      <c r="F5" s="1"/>
      <c r="G5" s="1"/>
      <c r="H5" s="1"/>
      <c r="I5" s="1"/>
      <c r="J5" s="1"/>
    </row>
    <row r="6" spans="1:10" x14ac:dyDescent="0.35">
      <c r="A6" s="14" t="s">
        <v>76</v>
      </c>
      <c r="B6" s="32">
        <v>44.37</v>
      </c>
      <c r="C6" s="32">
        <f>(B6*0.381)</f>
        <v>16.904969999999999</v>
      </c>
      <c r="D6" s="44">
        <f>B6+C6</f>
        <v>61.274969999999996</v>
      </c>
      <c r="E6" s="1"/>
      <c r="F6" s="1"/>
      <c r="G6" s="1"/>
      <c r="H6" s="1"/>
      <c r="I6" s="1"/>
      <c r="J6" s="1"/>
    </row>
    <row r="7" spans="1:10" x14ac:dyDescent="0.35">
      <c r="A7" s="1"/>
      <c r="B7" s="32"/>
      <c r="C7" s="1"/>
      <c r="D7" s="32">
        <f>AVERAGE(D4:D6)</f>
        <v>72.526340027100261</v>
      </c>
      <c r="E7" s="1" t="s">
        <v>77</v>
      </c>
      <c r="F7" s="1"/>
      <c r="G7" s="1"/>
      <c r="H7" s="1"/>
      <c r="I7" s="1"/>
      <c r="J7" s="1"/>
    </row>
    <row r="8" spans="1:10" x14ac:dyDescent="0.35">
      <c r="A8" s="1"/>
      <c r="B8" s="1"/>
      <c r="C8" s="1"/>
      <c r="D8" s="1"/>
      <c r="E8" s="1"/>
      <c r="F8" s="1"/>
      <c r="G8" s="1"/>
      <c r="H8" s="1"/>
      <c r="I8" s="1"/>
      <c r="J8" s="1"/>
    </row>
    <row r="9" spans="1:10" x14ac:dyDescent="0.35">
      <c r="B9" s="1"/>
      <c r="C9" s="1"/>
      <c r="D9" s="1"/>
      <c r="E9" s="1"/>
      <c r="F9" s="1"/>
      <c r="G9" s="1"/>
      <c r="H9" s="1"/>
      <c r="I9" s="1"/>
      <c r="J9" s="1"/>
    </row>
    <row r="10" spans="1:10" x14ac:dyDescent="0.35">
      <c r="A10" s="1"/>
      <c r="B10" s="1"/>
      <c r="C10" s="1"/>
      <c r="D10" s="1"/>
      <c r="E10" s="1"/>
      <c r="F10" s="1"/>
      <c r="G10" s="1"/>
      <c r="H10" s="1"/>
      <c r="I10" s="1"/>
      <c r="J10" s="1"/>
    </row>
    <row r="11" spans="1:10" x14ac:dyDescent="0.35">
      <c r="A11" s="1" t="s">
        <v>78</v>
      </c>
      <c r="B11" s="42" t="s">
        <v>79</v>
      </c>
      <c r="C11" s="1"/>
      <c r="D11" s="1"/>
      <c r="E11" s="1"/>
      <c r="F11" s="1"/>
      <c r="G11" s="1"/>
      <c r="H11" s="1"/>
      <c r="I11" s="1"/>
      <c r="J11" s="1"/>
    </row>
    <row r="12" spans="1:10" x14ac:dyDescent="0.35">
      <c r="A12" s="1" t="s">
        <v>80</v>
      </c>
      <c r="B12" s="42" t="s">
        <v>81</v>
      </c>
      <c r="C12" s="43"/>
      <c r="D12" s="1"/>
      <c r="E12" s="1"/>
      <c r="F12" s="1"/>
      <c r="G12" s="1"/>
      <c r="H12" s="1"/>
      <c r="I12" s="1"/>
      <c r="J12" s="1"/>
    </row>
    <row r="13" spans="1:10" x14ac:dyDescent="0.35">
      <c r="A13" s="1"/>
      <c r="B13" s="1"/>
      <c r="C13" s="1"/>
      <c r="D13" s="1"/>
      <c r="E13" s="1"/>
      <c r="F13" s="1"/>
      <c r="G13" s="1"/>
      <c r="H13" s="1"/>
      <c r="I13" s="1"/>
      <c r="J13" s="1"/>
    </row>
    <row r="15" spans="1:10" ht="58" x14ac:dyDescent="0.35">
      <c r="A15" s="14" t="s">
        <v>82</v>
      </c>
    </row>
    <row r="22" ht="11.5" customHeight="1" x14ac:dyDescent="0.35"/>
  </sheetData>
  <mergeCells count="1">
    <mergeCell ref="A2:J2"/>
  </mergeCells>
  <hyperlinks>
    <hyperlink ref="B11" r:id="rId1" display="https://www.bls.gov/oes/current/oes_nat.htm" xr:uid="{3D200E9F-34FB-472D-AA37-001339506C38}"/>
    <hyperlink ref="B12" r:id="rId2" display="https://www.bls.gov/news.release/pdf/ecec.pdf" xr:uid="{55BFE4B9-9909-4A93-A538-FD300CDB51B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4C02B-8618-4B32-9729-6FDE8182CEBF}">
  <dimension ref="A1:J15"/>
  <sheetViews>
    <sheetView tabSelected="1" workbookViewId="0">
      <selection activeCell="A13" sqref="A13:J15"/>
    </sheetView>
  </sheetViews>
  <sheetFormatPr defaultRowHeight="14.5" x14ac:dyDescent="0.35"/>
  <cols>
    <col min="1" max="1" width="21.81640625" customWidth="1"/>
    <col min="2" max="2" width="69.1796875" customWidth="1"/>
    <col min="3" max="3" width="15.453125" bestFit="1" customWidth="1"/>
    <col min="4" max="4" width="10.81640625" customWidth="1"/>
    <col min="5" max="5" width="9.1796875" customWidth="1"/>
    <col min="6" max="6" width="9.54296875" customWidth="1"/>
    <col min="7" max="7" width="11.453125" customWidth="1"/>
    <col min="8" max="8" width="10.453125" customWidth="1"/>
    <col min="9" max="10" width="12.453125" customWidth="1"/>
  </cols>
  <sheetData>
    <row r="1" spans="1:10" x14ac:dyDescent="0.35">
      <c r="A1" s="69" t="s">
        <v>147</v>
      </c>
      <c r="B1" s="69"/>
      <c r="C1" s="69"/>
      <c r="D1" s="69"/>
      <c r="E1" s="69"/>
      <c r="F1" s="69"/>
      <c r="G1" s="69"/>
      <c r="H1" s="69"/>
      <c r="I1" s="69"/>
      <c r="J1" s="69"/>
    </row>
    <row r="2" spans="1:10" x14ac:dyDescent="0.35">
      <c r="A2" s="69" t="s">
        <v>1</v>
      </c>
      <c r="B2" s="69"/>
      <c r="C2" s="69"/>
      <c r="D2" s="69"/>
      <c r="E2" s="69"/>
      <c r="F2" s="69"/>
      <c r="G2" s="69"/>
      <c r="H2" s="69"/>
      <c r="I2" s="69"/>
      <c r="J2" s="69"/>
    </row>
    <row r="3" spans="1:10" x14ac:dyDescent="0.35">
      <c r="A3" s="69" t="s">
        <v>2</v>
      </c>
      <c r="B3" s="69"/>
      <c r="C3" s="69"/>
      <c r="D3" s="69"/>
      <c r="E3" s="69"/>
      <c r="F3" s="69"/>
      <c r="G3" s="69"/>
      <c r="H3" s="69"/>
      <c r="I3" s="69"/>
      <c r="J3" s="69"/>
    </row>
    <row r="4" spans="1:10" ht="65" x14ac:dyDescent="0.35">
      <c r="A4" s="17" t="s">
        <v>3</v>
      </c>
      <c r="B4" s="17" t="s">
        <v>4</v>
      </c>
      <c r="C4" s="17" t="s">
        <v>5</v>
      </c>
      <c r="D4" s="18" t="s">
        <v>6</v>
      </c>
      <c r="E4" s="18" t="s">
        <v>7</v>
      </c>
      <c r="F4" s="18" t="s">
        <v>8</v>
      </c>
      <c r="G4" s="18" t="s">
        <v>9</v>
      </c>
      <c r="H4" s="18" t="s">
        <v>10</v>
      </c>
      <c r="I4" s="18" t="s">
        <v>11</v>
      </c>
      <c r="J4" s="18" t="s">
        <v>12</v>
      </c>
    </row>
    <row r="5" spans="1:10" x14ac:dyDescent="0.35">
      <c r="A5" s="66" t="s">
        <v>13</v>
      </c>
      <c r="B5" s="66" t="s">
        <v>14</v>
      </c>
      <c r="C5" s="66" t="s">
        <v>15</v>
      </c>
      <c r="D5" s="66" t="s">
        <v>16</v>
      </c>
      <c r="E5" s="66" t="s">
        <v>17</v>
      </c>
      <c r="F5" s="66" t="s">
        <v>18</v>
      </c>
      <c r="G5" s="66" t="s">
        <v>19</v>
      </c>
      <c r="H5" s="66" t="s">
        <v>20</v>
      </c>
      <c r="I5" s="66" t="s">
        <v>21</v>
      </c>
      <c r="J5" s="66" t="s">
        <v>22</v>
      </c>
    </row>
    <row r="6" spans="1:10" x14ac:dyDescent="0.35">
      <c r="A6" s="16"/>
      <c r="B6" s="26"/>
      <c r="C6" s="27"/>
      <c r="D6" s="27"/>
      <c r="E6" s="27"/>
      <c r="F6" s="28"/>
      <c r="G6" s="27"/>
      <c r="H6" s="29"/>
      <c r="I6" s="27"/>
      <c r="J6" s="30"/>
    </row>
    <row r="7" spans="1:10" ht="15.5" x14ac:dyDescent="0.35">
      <c r="A7" s="71" t="s">
        <v>83</v>
      </c>
      <c r="B7" s="71"/>
      <c r="C7" s="71"/>
      <c r="D7" s="71"/>
      <c r="E7" s="71"/>
      <c r="F7" s="71"/>
      <c r="G7" s="71"/>
      <c r="H7" s="71"/>
      <c r="I7" s="71"/>
      <c r="J7" s="71"/>
    </row>
    <row r="8" spans="1:10" ht="26" x14ac:dyDescent="0.35">
      <c r="A8" s="66" t="s">
        <v>84</v>
      </c>
      <c r="B8" s="16" t="s">
        <v>85</v>
      </c>
      <c r="C8" s="20" t="s">
        <v>86</v>
      </c>
      <c r="D8" s="16">
        <v>29</v>
      </c>
      <c r="E8" s="16">
        <v>1</v>
      </c>
      <c r="F8" s="16">
        <f>D8*E8</f>
        <v>29</v>
      </c>
      <c r="G8" s="21">
        <v>1</v>
      </c>
      <c r="H8" s="21">
        <f>F8*G8</f>
        <v>29</v>
      </c>
      <c r="I8" s="46">
        <f>'Wage Rate'!D7</f>
        <v>72.526340027100261</v>
      </c>
      <c r="J8" s="46">
        <f>H8*I8</f>
        <v>2103.2638607859076</v>
      </c>
    </row>
    <row r="9" spans="1:10" ht="26" x14ac:dyDescent="0.35">
      <c r="A9" s="66" t="s">
        <v>87</v>
      </c>
      <c r="B9" s="16" t="s">
        <v>88</v>
      </c>
      <c r="C9" s="20" t="s">
        <v>89</v>
      </c>
      <c r="D9" s="16">
        <v>3</v>
      </c>
      <c r="E9" s="16">
        <v>12</v>
      </c>
      <c r="F9" s="16">
        <f t="shared" ref="F9:F11" si="0">D9*E9</f>
        <v>36</v>
      </c>
      <c r="G9" s="21">
        <v>1</v>
      </c>
      <c r="H9" s="21">
        <f t="shared" ref="H9:H11" si="1">F9*G9</f>
        <v>36</v>
      </c>
      <c r="I9" s="46">
        <f>'Wage Rate'!D7</f>
        <v>72.526340027100261</v>
      </c>
      <c r="J9" s="46">
        <f t="shared" ref="J9:J12" si="2">H9*I9</f>
        <v>2610.9482409756092</v>
      </c>
    </row>
    <row r="10" spans="1:10" ht="26" x14ac:dyDescent="0.35">
      <c r="A10" s="66">
        <v>4284.1050999999998</v>
      </c>
      <c r="B10" s="16" t="s">
        <v>90</v>
      </c>
      <c r="C10" s="20" t="s">
        <v>91</v>
      </c>
      <c r="D10" s="16">
        <v>3</v>
      </c>
      <c r="E10" s="16">
        <v>1</v>
      </c>
      <c r="F10" s="16">
        <f t="shared" si="0"/>
        <v>3</v>
      </c>
      <c r="G10" s="21">
        <v>0.25</v>
      </c>
      <c r="H10" s="21">
        <f t="shared" si="1"/>
        <v>0.75</v>
      </c>
      <c r="I10" s="46">
        <f>'Wage Rate'!D7</f>
        <v>72.526340027100261</v>
      </c>
      <c r="J10" s="46">
        <f t="shared" si="2"/>
        <v>54.394755020325192</v>
      </c>
    </row>
    <row r="11" spans="1:10" ht="26" x14ac:dyDescent="0.35">
      <c r="A11" s="66" t="s">
        <v>92</v>
      </c>
      <c r="B11" s="16" t="s">
        <v>93</v>
      </c>
      <c r="C11" s="20" t="s">
        <v>94</v>
      </c>
      <c r="D11" s="16">
        <v>3</v>
      </c>
      <c r="E11" s="16">
        <v>3</v>
      </c>
      <c r="F11" s="16">
        <f t="shared" si="0"/>
        <v>9</v>
      </c>
      <c r="G11" s="21">
        <v>1</v>
      </c>
      <c r="H11" s="21">
        <f t="shared" si="1"/>
        <v>9</v>
      </c>
      <c r="I11" s="46">
        <f>'Wage Rate'!D7</f>
        <v>72.526340027100261</v>
      </c>
      <c r="J11" s="46">
        <f t="shared" si="2"/>
        <v>652.73706024390231</v>
      </c>
    </row>
    <row r="12" spans="1:10" ht="26" x14ac:dyDescent="0.35">
      <c r="A12" s="66">
        <v>4284.1050999999998</v>
      </c>
      <c r="B12" s="16" t="s">
        <v>95</v>
      </c>
      <c r="C12" s="20" t="s">
        <v>96</v>
      </c>
      <c r="D12" s="16">
        <v>3</v>
      </c>
      <c r="E12" s="16">
        <v>1</v>
      </c>
      <c r="F12" s="16">
        <v>3</v>
      </c>
      <c r="G12" s="16">
        <v>0.25</v>
      </c>
      <c r="H12" s="16">
        <v>0.75</v>
      </c>
      <c r="I12" s="46">
        <f>'Wage Rate'!D7</f>
        <v>72.526340027100261</v>
      </c>
      <c r="J12" s="46">
        <f t="shared" si="2"/>
        <v>54.394755020325192</v>
      </c>
    </row>
    <row r="13" spans="1:10" ht="26" x14ac:dyDescent="0.35">
      <c r="A13" s="66" t="s">
        <v>33</v>
      </c>
      <c r="B13" s="16" t="s">
        <v>34</v>
      </c>
      <c r="C13" s="20" t="s">
        <v>35</v>
      </c>
      <c r="D13" s="16">
        <v>3</v>
      </c>
      <c r="E13" s="16">
        <v>1</v>
      </c>
      <c r="F13" s="16">
        <v>3</v>
      </c>
      <c r="G13" s="16">
        <v>1</v>
      </c>
      <c r="H13" s="16">
        <v>3</v>
      </c>
      <c r="I13" s="45">
        <f>'Wage Rate'!D4</f>
        <v>69.491919999999993</v>
      </c>
      <c r="J13" s="45">
        <f>I13*H13</f>
        <v>208.47575999999998</v>
      </c>
    </row>
    <row r="14" spans="1:10" ht="26" x14ac:dyDescent="0.35">
      <c r="A14" s="66">
        <v>4284.1050999999998</v>
      </c>
      <c r="B14" s="16" t="s">
        <v>36</v>
      </c>
      <c r="C14" s="20" t="s">
        <v>37</v>
      </c>
      <c r="D14" s="16">
        <v>3</v>
      </c>
      <c r="E14" s="16">
        <v>1</v>
      </c>
      <c r="F14" s="16">
        <v>3</v>
      </c>
      <c r="G14" s="16">
        <v>0.25</v>
      </c>
      <c r="H14" s="16">
        <v>0.75</v>
      </c>
      <c r="I14" s="45">
        <v>72.53</v>
      </c>
      <c r="J14" s="45">
        <f t="shared" ref="J14:J15" si="3">I14*H14</f>
        <v>54.397500000000001</v>
      </c>
    </row>
    <row r="15" spans="1:10" ht="26" x14ac:dyDescent="0.35">
      <c r="A15" s="20">
        <v>4284.1053000000002</v>
      </c>
      <c r="B15" s="16" t="s">
        <v>38</v>
      </c>
      <c r="C15" s="20" t="s">
        <v>39</v>
      </c>
      <c r="D15" s="16">
        <v>3</v>
      </c>
      <c r="E15" s="16">
        <v>1</v>
      </c>
      <c r="F15" s="16">
        <f>D15*E15</f>
        <v>3</v>
      </c>
      <c r="G15" s="21">
        <v>1</v>
      </c>
      <c r="H15" s="21">
        <f>F15*G15</f>
        <v>3</v>
      </c>
      <c r="I15" s="45">
        <v>72.53</v>
      </c>
      <c r="J15" s="45">
        <f t="shared" si="3"/>
        <v>217.59</v>
      </c>
    </row>
  </sheetData>
  <mergeCells count="4">
    <mergeCell ref="A1:J1"/>
    <mergeCell ref="A2:J2"/>
    <mergeCell ref="A3:J3"/>
    <mergeCell ref="A7:J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DDC3A-EE87-4606-9955-4D8255E195B0}">
  <dimension ref="A1:J30"/>
  <sheetViews>
    <sheetView workbookViewId="0">
      <selection activeCell="D9" sqref="D9"/>
    </sheetView>
  </sheetViews>
  <sheetFormatPr defaultRowHeight="14.5" x14ac:dyDescent="0.35"/>
  <cols>
    <col min="1" max="1" width="24.453125" customWidth="1"/>
    <col min="2" max="2" width="37.26953125" bestFit="1" customWidth="1"/>
    <col min="3" max="10" width="15.453125" customWidth="1"/>
  </cols>
  <sheetData>
    <row r="1" spans="1:10" x14ac:dyDescent="0.35">
      <c r="A1" s="72" t="s">
        <v>0</v>
      </c>
      <c r="B1" s="72"/>
      <c r="C1" s="72"/>
      <c r="D1" s="72"/>
      <c r="E1" s="72"/>
      <c r="F1" s="72"/>
      <c r="G1" s="72"/>
      <c r="H1" s="72"/>
      <c r="I1" s="72"/>
      <c r="J1" s="72"/>
    </row>
    <row r="2" spans="1:10" x14ac:dyDescent="0.35">
      <c r="A2" s="72" t="s">
        <v>1</v>
      </c>
      <c r="B2" s="72"/>
      <c r="C2" s="72"/>
      <c r="D2" s="72"/>
      <c r="E2" s="72"/>
      <c r="F2" s="72"/>
      <c r="G2" s="72"/>
      <c r="H2" s="72"/>
      <c r="I2" s="72"/>
      <c r="J2" s="72"/>
    </row>
    <row r="3" spans="1:10" ht="43.5" x14ac:dyDescent="0.35">
      <c r="A3" s="3" t="s">
        <v>97</v>
      </c>
      <c r="B3" s="3" t="s">
        <v>98</v>
      </c>
      <c r="C3" s="4" t="s">
        <v>99</v>
      </c>
      <c r="D3" s="4" t="s">
        <v>100</v>
      </c>
      <c r="E3" s="4" t="s">
        <v>7</v>
      </c>
      <c r="F3" s="4" t="s">
        <v>101</v>
      </c>
      <c r="G3" s="4" t="s">
        <v>102</v>
      </c>
      <c r="H3" s="4" t="s">
        <v>103</v>
      </c>
      <c r="I3" s="4" t="s">
        <v>104</v>
      </c>
      <c r="J3" s="4" t="s">
        <v>105</v>
      </c>
    </row>
    <row r="4" spans="1:10" x14ac:dyDescent="0.35">
      <c r="A4" s="5" t="s">
        <v>13</v>
      </c>
      <c r="B4" s="5" t="s">
        <v>14</v>
      </c>
      <c r="C4" s="5" t="s">
        <v>15</v>
      </c>
      <c r="D4" s="5" t="s">
        <v>16</v>
      </c>
      <c r="E4" s="5" t="s">
        <v>17</v>
      </c>
      <c r="F4" s="5" t="s">
        <v>18</v>
      </c>
      <c r="G4" s="5" t="s">
        <v>19</v>
      </c>
      <c r="H4" s="5" t="s">
        <v>20</v>
      </c>
      <c r="I4" s="5" t="s">
        <v>21</v>
      </c>
      <c r="J4" s="5" t="s">
        <v>22</v>
      </c>
    </row>
    <row r="5" spans="1:10" x14ac:dyDescent="0.35">
      <c r="A5" s="5"/>
      <c r="B5" s="5"/>
      <c r="C5" s="5"/>
      <c r="D5" s="5"/>
      <c r="E5" s="5"/>
      <c r="F5" s="5"/>
      <c r="G5" s="5"/>
      <c r="H5" s="5"/>
      <c r="I5" s="5"/>
      <c r="J5" s="5"/>
    </row>
    <row r="6" spans="1:10" x14ac:dyDescent="0.35">
      <c r="A6" s="2" t="s">
        <v>106</v>
      </c>
    </row>
    <row r="8" spans="1:10" x14ac:dyDescent="0.35">
      <c r="A8" s="8" t="s">
        <v>107</v>
      </c>
      <c r="B8" t="s">
        <v>108</v>
      </c>
      <c r="C8" s="5" t="s">
        <v>109</v>
      </c>
      <c r="D8">
        <v>1</v>
      </c>
      <c r="E8">
        <v>1</v>
      </c>
      <c r="F8">
        <f>D8*E8</f>
        <v>1</v>
      </c>
      <c r="G8">
        <v>40</v>
      </c>
      <c r="H8" s="6">
        <f>F8*G8</f>
        <v>40</v>
      </c>
      <c r="I8" s="9">
        <f>D27</f>
        <v>82.880875000000003</v>
      </c>
      <c r="J8" s="10">
        <f>H8*I8</f>
        <v>3315.2350000000001</v>
      </c>
    </row>
    <row r="9" spans="1:10" x14ac:dyDescent="0.35">
      <c r="A9" s="7" t="s">
        <v>110</v>
      </c>
      <c r="B9" t="s">
        <v>111</v>
      </c>
      <c r="C9" s="5" t="s">
        <v>109</v>
      </c>
      <c r="D9">
        <v>29</v>
      </c>
      <c r="E9">
        <v>1</v>
      </c>
      <c r="F9">
        <f>D9*E9</f>
        <v>29</v>
      </c>
      <c r="G9" s="6">
        <v>0.5</v>
      </c>
      <c r="H9" s="6">
        <f>F9*G9</f>
        <v>14.5</v>
      </c>
      <c r="I9" s="9">
        <f>D27</f>
        <v>82.880875000000003</v>
      </c>
      <c r="J9" s="10">
        <f t="shared" ref="J9:J21" si="0">H9*I9</f>
        <v>1201.7726875000001</v>
      </c>
    </row>
    <row r="10" spans="1:10" x14ac:dyDescent="0.35">
      <c r="A10" s="7" t="s">
        <v>110</v>
      </c>
      <c r="B10" t="s">
        <v>111</v>
      </c>
      <c r="C10" s="5" t="s">
        <v>109</v>
      </c>
      <c r="D10">
        <v>29</v>
      </c>
      <c r="E10">
        <v>1</v>
      </c>
      <c r="F10">
        <f>D10*E10</f>
        <v>29</v>
      </c>
      <c r="G10" s="6">
        <v>0.5</v>
      </c>
      <c r="H10" s="6">
        <f>F10*G10</f>
        <v>14.5</v>
      </c>
      <c r="I10" s="9">
        <f>D28</f>
        <v>48.055375000000005</v>
      </c>
      <c r="J10" s="10">
        <f t="shared" ref="J10:J11" si="1">H10*I10</f>
        <v>696.8029375000001</v>
      </c>
    </row>
    <row r="11" spans="1:10" x14ac:dyDescent="0.35">
      <c r="A11" s="7" t="s">
        <v>110</v>
      </c>
      <c r="B11" t="s">
        <v>112</v>
      </c>
      <c r="C11" s="5" t="s">
        <v>109</v>
      </c>
      <c r="D11">
        <v>29</v>
      </c>
      <c r="E11">
        <v>1</v>
      </c>
      <c r="F11">
        <v>34</v>
      </c>
      <c r="G11" s="6">
        <v>0.5</v>
      </c>
      <c r="H11" s="6">
        <f>F11*G11</f>
        <v>17</v>
      </c>
      <c r="I11" s="9">
        <f>D28</f>
        <v>48.055375000000005</v>
      </c>
      <c r="J11" s="10">
        <f t="shared" si="1"/>
        <v>816.94137500000011</v>
      </c>
    </row>
    <row r="12" spans="1:10" x14ac:dyDescent="0.35">
      <c r="A12" s="7" t="s">
        <v>113</v>
      </c>
      <c r="B12" t="s">
        <v>114</v>
      </c>
      <c r="C12" s="5" t="s">
        <v>109</v>
      </c>
      <c r="D12">
        <v>29</v>
      </c>
      <c r="E12">
        <v>1</v>
      </c>
      <c r="F12">
        <f t="shared" ref="F12:F21" si="2">D12*E12</f>
        <v>29</v>
      </c>
      <c r="G12" s="6">
        <v>2</v>
      </c>
      <c r="H12" s="6">
        <f t="shared" ref="H12:H21" si="3">F12*G12</f>
        <v>58</v>
      </c>
      <c r="I12" s="9">
        <f>D27</f>
        <v>82.880875000000003</v>
      </c>
      <c r="J12" s="10">
        <f t="shared" si="0"/>
        <v>4807.0907500000003</v>
      </c>
    </row>
    <row r="13" spans="1:10" x14ac:dyDescent="0.35">
      <c r="A13" s="7" t="s">
        <v>115</v>
      </c>
      <c r="B13" t="s">
        <v>116</v>
      </c>
      <c r="C13" s="5" t="s">
        <v>109</v>
      </c>
      <c r="D13">
        <v>29</v>
      </c>
      <c r="E13">
        <v>1</v>
      </c>
      <c r="F13">
        <f t="shared" ref="F13" si="4">D13*E13</f>
        <v>29</v>
      </c>
      <c r="G13" s="6">
        <v>1</v>
      </c>
      <c r="H13" s="6">
        <f t="shared" ref="H13" si="5">F13*G13</f>
        <v>29</v>
      </c>
      <c r="I13" s="9">
        <f>D27</f>
        <v>82.880875000000003</v>
      </c>
      <c r="J13" s="10">
        <f t="shared" ref="J13" si="6">H13*I13</f>
        <v>2403.5453750000001</v>
      </c>
    </row>
    <row r="14" spans="1:10" x14ac:dyDescent="0.35">
      <c r="A14" s="7" t="s">
        <v>117</v>
      </c>
      <c r="B14" t="s">
        <v>118</v>
      </c>
      <c r="C14" s="5" t="s">
        <v>109</v>
      </c>
      <c r="D14">
        <v>29</v>
      </c>
      <c r="E14">
        <v>1</v>
      </c>
      <c r="F14">
        <f t="shared" si="2"/>
        <v>29</v>
      </c>
      <c r="G14" s="6">
        <v>4</v>
      </c>
      <c r="H14" s="6">
        <f t="shared" si="3"/>
        <v>116</v>
      </c>
      <c r="I14" s="9">
        <f>D29</f>
        <v>72.880125000000007</v>
      </c>
      <c r="J14" s="10">
        <f t="shared" si="0"/>
        <v>8454.0945000000011</v>
      </c>
    </row>
    <row r="15" spans="1:10" x14ac:dyDescent="0.35">
      <c r="A15" s="7" t="s">
        <v>117</v>
      </c>
      <c r="B15" t="s">
        <v>118</v>
      </c>
      <c r="C15" s="5" t="s">
        <v>109</v>
      </c>
      <c r="D15">
        <v>29</v>
      </c>
      <c r="E15">
        <v>1</v>
      </c>
      <c r="F15">
        <f t="shared" ref="F15" si="7">D15*E15</f>
        <v>29</v>
      </c>
      <c r="G15" s="6">
        <v>1</v>
      </c>
      <c r="H15" s="6">
        <f t="shared" ref="H15" si="8">F15*G15</f>
        <v>29</v>
      </c>
      <c r="I15" s="9">
        <f>D27</f>
        <v>82.880875000000003</v>
      </c>
      <c r="J15" s="10">
        <f t="shared" ref="J15" si="9">H15*I15</f>
        <v>2403.5453750000001</v>
      </c>
    </row>
    <row r="16" spans="1:10" x14ac:dyDescent="0.35">
      <c r="A16" s="7" t="s">
        <v>119</v>
      </c>
      <c r="B16" t="s">
        <v>120</v>
      </c>
      <c r="C16" s="5" t="s">
        <v>109</v>
      </c>
      <c r="D16">
        <v>1</v>
      </c>
      <c r="E16">
        <v>1</v>
      </c>
      <c r="F16">
        <f t="shared" si="2"/>
        <v>1</v>
      </c>
      <c r="G16" s="6">
        <v>8</v>
      </c>
      <c r="H16" s="6">
        <f t="shared" si="3"/>
        <v>8</v>
      </c>
      <c r="I16" s="9">
        <f>D27</f>
        <v>82.880875000000003</v>
      </c>
      <c r="J16" s="10">
        <f t="shared" si="0"/>
        <v>663.04700000000003</v>
      </c>
    </row>
    <row r="17" spans="1:10" x14ac:dyDescent="0.35">
      <c r="A17" s="7" t="s">
        <v>121</v>
      </c>
      <c r="B17" t="s">
        <v>122</v>
      </c>
      <c r="C17" s="5" t="s">
        <v>109</v>
      </c>
      <c r="D17">
        <v>29</v>
      </c>
      <c r="E17">
        <v>1</v>
      </c>
      <c r="F17">
        <f>D17*E17</f>
        <v>29</v>
      </c>
      <c r="G17" s="6">
        <v>1</v>
      </c>
      <c r="H17" s="6">
        <f>F17*G17</f>
        <v>29</v>
      </c>
      <c r="I17" s="9">
        <f>D27</f>
        <v>82.880875000000003</v>
      </c>
      <c r="J17" s="10">
        <f>H17*I17</f>
        <v>2403.5453750000001</v>
      </c>
    </row>
    <row r="18" spans="1:10" x14ac:dyDescent="0.35">
      <c r="A18" s="7" t="s">
        <v>110</v>
      </c>
      <c r="B18" t="s">
        <v>123</v>
      </c>
      <c r="C18" s="5" t="s">
        <v>109</v>
      </c>
      <c r="D18">
        <v>3</v>
      </c>
      <c r="E18">
        <v>1</v>
      </c>
      <c r="F18">
        <f t="shared" si="2"/>
        <v>3</v>
      </c>
      <c r="G18" s="6">
        <v>8</v>
      </c>
      <c r="H18" s="6">
        <f t="shared" si="3"/>
        <v>24</v>
      </c>
      <c r="I18" s="9">
        <f>D27</f>
        <v>82.880875000000003</v>
      </c>
      <c r="J18" s="10">
        <f t="shared" si="0"/>
        <v>1989.1410000000001</v>
      </c>
    </row>
    <row r="19" spans="1:10" x14ac:dyDescent="0.35">
      <c r="A19" s="7" t="s">
        <v>124</v>
      </c>
      <c r="B19" t="s">
        <v>125</v>
      </c>
      <c r="C19" s="5" t="s">
        <v>109</v>
      </c>
      <c r="D19">
        <v>1</v>
      </c>
      <c r="E19">
        <v>1</v>
      </c>
      <c r="F19">
        <f t="shared" si="2"/>
        <v>1</v>
      </c>
      <c r="G19" s="6">
        <v>20</v>
      </c>
      <c r="H19" s="6">
        <f t="shared" si="3"/>
        <v>20</v>
      </c>
      <c r="I19" s="9">
        <f>D27</f>
        <v>82.880875000000003</v>
      </c>
      <c r="J19" s="10">
        <f t="shared" si="0"/>
        <v>1657.6175000000001</v>
      </c>
    </row>
    <row r="20" spans="1:10" x14ac:dyDescent="0.35">
      <c r="A20" s="7" t="s">
        <v>126</v>
      </c>
      <c r="B20" t="s">
        <v>127</v>
      </c>
      <c r="C20" s="5" t="s">
        <v>109</v>
      </c>
      <c r="D20">
        <v>3</v>
      </c>
      <c r="E20">
        <v>1</v>
      </c>
      <c r="F20">
        <f t="shared" si="2"/>
        <v>3</v>
      </c>
      <c r="G20" s="6">
        <v>60</v>
      </c>
      <c r="H20" s="6">
        <f t="shared" si="3"/>
        <v>180</v>
      </c>
      <c r="I20" s="9">
        <f>D27</f>
        <v>82.880875000000003</v>
      </c>
      <c r="J20" s="10">
        <f t="shared" si="0"/>
        <v>14918.557500000001</v>
      </c>
    </row>
    <row r="21" spans="1:10" x14ac:dyDescent="0.35">
      <c r="A21" s="7" t="s">
        <v>110</v>
      </c>
      <c r="B21" t="s">
        <v>128</v>
      </c>
      <c r="C21" s="5" t="s">
        <v>109</v>
      </c>
      <c r="D21">
        <v>3</v>
      </c>
      <c r="E21">
        <v>12</v>
      </c>
      <c r="F21">
        <f t="shared" si="2"/>
        <v>36</v>
      </c>
      <c r="G21" s="6">
        <v>1</v>
      </c>
      <c r="H21" s="6">
        <f t="shared" si="3"/>
        <v>36</v>
      </c>
      <c r="I21" s="9">
        <f>D28</f>
        <v>48.055375000000005</v>
      </c>
      <c r="J21" s="10">
        <f t="shared" si="0"/>
        <v>1729.9935000000003</v>
      </c>
    </row>
    <row r="23" spans="1:10" x14ac:dyDescent="0.35">
      <c r="B23" s="2" t="s">
        <v>129</v>
      </c>
      <c r="F23" s="2">
        <f>SUM(F8:F21)</f>
        <v>282</v>
      </c>
      <c r="H23" s="11">
        <f>SUM(H8:H21)</f>
        <v>615</v>
      </c>
      <c r="J23" s="12">
        <f>SUM(J8:J21)</f>
        <v>47460.929875000002</v>
      </c>
    </row>
    <row r="24" spans="1:10" x14ac:dyDescent="0.35">
      <c r="B24" s="2"/>
      <c r="F24" s="2"/>
      <c r="H24" s="11"/>
      <c r="J24" s="12"/>
    </row>
    <row r="25" spans="1:10" x14ac:dyDescent="0.35">
      <c r="A25" t="s">
        <v>130</v>
      </c>
    </row>
    <row r="26" spans="1:10" ht="29" x14ac:dyDescent="0.35">
      <c r="A26" s="34" t="s">
        <v>131</v>
      </c>
      <c r="B26" s="34" t="s">
        <v>132</v>
      </c>
      <c r="C26" s="35" t="s">
        <v>133</v>
      </c>
      <c r="D26" s="34" t="s">
        <v>134</v>
      </c>
      <c r="E26" s="34" t="s">
        <v>135</v>
      </c>
    </row>
    <row r="27" spans="1:10" x14ac:dyDescent="0.35">
      <c r="A27" t="s">
        <v>136</v>
      </c>
      <c r="B27" s="9">
        <v>60.83</v>
      </c>
      <c r="C27" s="10">
        <f>B27*0.3625</f>
        <v>22.050874999999998</v>
      </c>
      <c r="D27" s="10">
        <f>B27+C27</f>
        <v>82.880875000000003</v>
      </c>
      <c r="E27" s="10">
        <f>J8+J9+J12+J13+J15+J16+J17+J18+J19+J20</f>
        <v>35763.097562499999</v>
      </c>
    </row>
    <row r="28" spans="1:10" x14ac:dyDescent="0.35">
      <c r="A28" t="s">
        <v>137</v>
      </c>
      <c r="B28" s="9">
        <v>35.270000000000003</v>
      </c>
      <c r="C28" s="10">
        <f>B28*0.3625</f>
        <v>12.785375</v>
      </c>
      <c r="D28" s="10">
        <f t="shared" ref="D28:D29" si="10">B28+C28</f>
        <v>48.055375000000005</v>
      </c>
      <c r="E28" s="10">
        <f>J10+J11+J21</f>
        <v>3243.7378125000005</v>
      </c>
    </row>
    <row r="29" spans="1:10" x14ac:dyDescent="0.35">
      <c r="A29" t="s">
        <v>138</v>
      </c>
      <c r="B29" s="9">
        <v>53.49</v>
      </c>
      <c r="C29" s="10">
        <f>B29*0.3625</f>
        <v>19.390125000000001</v>
      </c>
      <c r="D29" s="10">
        <f t="shared" si="10"/>
        <v>72.880125000000007</v>
      </c>
      <c r="E29" s="10">
        <f>J14</f>
        <v>8454.0945000000011</v>
      </c>
    </row>
    <row r="30" spans="1:10" x14ac:dyDescent="0.35">
      <c r="E30" s="12">
        <f>SUM(E27:E29)</f>
        <v>47460.929875000002</v>
      </c>
    </row>
  </sheetData>
  <mergeCells count="2">
    <mergeCell ref="A1:J1"/>
    <mergeCell ref="A2:J2"/>
  </mergeCells>
  <pageMargins left="0.7" right="0.7" top="0.75" bottom="0.75" header="0.3" footer="0.3"/>
  <pageSetup orientation="portrait" r:id="rId1"/>
  <ignoredErrors>
    <ignoredError sqref="A16 A17:C17 A8 A19:A20 J17:XFD17 E17:H17" numberStoredAsText="1"/>
    <ignoredError sqref="I15:I16 I8:I14 I18 I19:I21" formula="1"/>
    <ignoredError sqref="I17" numberStoredAsText="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25CEE-F637-4D2F-A7DE-4B2881A2C623}">
  <dimension ref="A1:C11"/>
  <sheetViews>
    <sheetView workbookViewId="0">
      <selection activeCell="B13" sqref="B13"/>
    </sheetView>
  </sheetViews>
  <sheetFormatPr defaultColWidth="8.81640625" defaultRowHeight="14.5" x14ac:dyDescent="0.35"/>
  <cols>
    <col min="1" max="1" width="25.1796875" style="1" customWidth="1"/>
    <col min="2" max="2" width="8.81640625" style="1"/>
    <col min="3" max="3" width="62.1796875" style="1" customWidth="1"/>
    <col min="4" max="16384" width="8.81640625" style="1"/>
  </cols>
  <sheetData>
    <row r="1" spans="1:3" x14ac:dyDescent="0.35">
      <c r="A1" s="13" t="s">
        <v>139</v>
      </c>
    </row>
    <row r="3" spans="1:3" ht="29" x14ac:dyDescent="0.35">
      <c r="A3" s="1" t="s">
        <v>140</v>
      </c>
      <c r="B3" s="1">
        <v>29</v>
      </c>
      <c r="C3" s="14" t="s">
        <v>141</v>
      </c>
    </row>
    <row r="4" spans="1:3" x14ac:dyDescent="0.35">
      <c r="A4" s="1" t="s">
        <v>142</v>
      </c>
      <c r="B4" s="1">
        <v>3</v>
      </c>
      <c r="C4" s="14" t="s">
        <v>143</v>
      </c>
    </row>
    <row r="5" spans="1:3" ht="29" x14ac:dyDescent="0.35">
      <c r="A5" s="1" t="s">
        <v>144</v>
      </c>
      <c r="B5" s="1">
        <v>3</v>
      </c>
      <c r="C5" s="14" t="s">
        <v>145</v>
      </c>
    </row>
    <row r="7" spans="1:3" x14ac:dyDescent="0.35">
      <c r="A7" s="1" t="s">
        <v>146</v>
      </c>
    </row>
    <row r="8" spans="1:3" x14ac:dyDescent="0.35">
      <c r="A8" s="15"/>
    </row>
    <row r="11" spans="1:3" x14ac:dyDescent="0.35">
      <c r="A11"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3fb875a-8af9-4255-b008-0995492d31cd" xsi:nil="true"/>
    <lcf76f155ced4ddcb4097134ff3c332f xmlns="a19ae5d0-f236-4513-9fa4-778668799705">
      <Terms xmlns="http://schemas.microsoft.com/office/infopath/2007/PartnerControls"/>
    </lcf76f155ced4ddcb4097134ff3c332f>
    <PRA_List_ID xmlns="a19ae5d0-f236-4513-9fa4-778668799705" xsi:nil="true"/>
    <RMD_List_Title xmlns="a19ae5d0-f236-4513-9fa4-778668799705" xsi:nil="true"/>
    <OGCCheckOut xmlns="a19ae5d0-f236-4513-9fa4-778668799705" xsi:nil="true"/>
    <CkBoxOut xmlns="a19ae5d0-f236-4513-9fa4-778668799705">false</CkBoxOut>
    <Checkedout_x003f_ xmlns="a19ae5d0-f236-4513-9fa4-778668799705" xsi:nil="true"/>
    <DeleteRequest xmlns="a19ae5d0-f236-4513-9fa4-778668799705" xsi:nil="true"/>
    <Hyperlink xmlns="a19ae5d0-f236-4513-9fa4-778668799705">
      <Url xsi:nil="true"/>
      <Description xsi:nil="true"/>
    </Hyperlink>
    <RMD_List_ID xmlns="a19ae5d0-f236-4513-9fa4-778668799705">955</RMD_List_I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25F03664719449ACD75A65CC103380" ma:contentTypeVersion="23" ma:contentTypeDescription="Create a new document." ma:contentTypeScope="" ma:versionID="354cb40d53ca67ddd55d9dd50f34ca8c">
  <xsd:schema xmlns:xsd="http://www.w3.org/2001/XMLSchema" xmlns:xs="http://www.w3.org/2001/XMLSchema" xmlns:p="http://schemas.microsoft.com/office/2006/metadata/properties" xmlns:ns2="a19ae5d0-f236-4513-9fa4-778668799705" xmlns:ns3="a1b2674d-54f9-4586-a136-140e05e0fc28" xmlns:ns4="73fb875a-8af9-4255-b008-0995492d31cd" targetNamespace="http://schemas.microsoft.com/office/2006/metadata/properties" ma:root="true" ma:fieldsID="a9b513a31e6ad435944d744e76a2fabd" ns2:_="" ns3:_="" ns4:_="">
    <xsd:import namespace="a19ae5d0-f236-4513-9fa4-778668799705"/>
    <xsd:import namespace="a1b2674d-54f9-4586-a136-140e05e0fc28"/>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RMD_List_ID" minOccurs="0"/>
                <xsd:element ref="ns2:RMD_List_Title" minOccurs="0"/>
                <xsd:element ref="ns3:SharedWithUsers" minOccurs="0"/>
                <xsd:element ref="ns3:SharedWithDetails" minOccurs="0"/>
                <xsd:element ref="ns2:OGCCheckOut" minOccurs="0"/>
                <xsd:element ref="ns2:CkBoxOut" minOccurs="0"/>
                <xsd:element ref="ns2:Hyperlink" minOccurs="0"/>
                <xsd:element ref="ns2:PRA_List_ID" minOccurs="0"/>
                <xsd:element ref="ns2:lcf76f155ced4ddcb4097134ff3c332f" minOccurs="0"/>
                <xsd:element ref="ns4:TaxCatchAll" minOccurs="0"/>
                <xsd:element ref="ns2:Checkedout_x003f_" minOccurs="0"/>
                <xsd:element ref="ns2:MediaServiceOCR" minOccurs="0"/>
                <xsd:element ref="ns2:DeleteRequest"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9ae5d0-f236-4513-9fa4-7786687997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RMD_List_ID" ma:index="13" nillable="true" ma:displayName="RMD_List_ID" ma:internalName="RMD_List_ID">
      <xsd:simpleType>
        <xsd:restriction base="dms:Number"/>
      </xsd:simpleType>
    </xsd:element>
    <xsd:element name="RMD_List_Title" ma:index="14" nillable="true" ma:displayName="RMD_List_Title" ma:internalName="RMD_List_Title">
      <xsd:simpleType>
        <xsd:restriction base="dms:Text">
          <xsd:maxLength value="255"/>
        </xsd:restriction>
      </xsd:simpleType>
    </xsd:element>
    <xsd:element name="OGCCheckOut" ma:index="17" nillable="true" ma:displayName="OGCCheckOut" ma:internalName="OGCCheckOut">
      <xsd:simpleType>
        <xsd:restriction base="dms:Text">
          <xsd:maxLength value="255"/>
        </xsd:restriction>
      </xsd:simpleType>
    </xsd:element>
    <xsd:element name="CkBoxOut" ma:index="18" nillable="true" ma:displayName="CkBoxOut" ma:default="0" ma:internalName="CkBoxOut">
      <xsd:simpleType>
        <xsd:restriction base="dms:Boolean"/>
      </xsd:simpleType>
    </xsd:element>
    <xsd:element name="Hyperlink" ma:index="19" nillable="true" ma:displayName="Hyperlink" ma:format="Image"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PRA_List_ID" ma:index="20" nillable="true" ma:displayName="PRA_List_ID" ma:description="ID of the PRA List for the attachment" ma:format="Dropdown" ma:internalName="PRA_List_ID">
      <xsd:simpleType>
        <xsd:restriction base="dms:Text">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Checkedout_x003f_" ma:index="24" nillable="true" ma:displayName="Checked out?" ma:format="Dropdown" ma:internalName="Checkedout_x003f_">
      <xsd:simpleType>
        <xsd:restriction base="dms:Text">
          <xsd:maxLength value="255"/>
        </xsd:restriction>
      </xsd:simpleType>
    </xsd:element>
    <xsd:element name="MediaServiceOCR" ma:index="25" nillable="true" ma:displayName="Extracted Text" ma:internalName="MediaServiceOCR" ma:readOnly="true">
      <xsd:simpleType>
        <xsd:restriction base="dms:Note">
          <xsd:maxLength value="255"/>
        </xsd:restriction>
      </xsd:simpleType>
    </xsd:element>
    <xsd:element name="DeleteRequest" ma:index="26" nillable="true" ma:displayName="Delete Request" ma:format="Dropdown" ma:internalName="DeleteRequest">
      <xsd:simpleType>
        <xsd:restriction base="dms:Choice">
          <xsd:enumeration value="yes"/>
          <xsd:enumeration value="no"/>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b2674d-54f9-4586-a136-140e05e0fc2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d0785d0-168d-4ba3-b677-91e03c4ebf57}" ma:internalName="TaxCatchAll" ma:showField="CatchAllData" ma:web="a1b2674d-54f9-4586-a136-140e05e0fc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CFFA7E-C8DA-40CC-881D-274462B07772}">
  <ds:schemaRefs>
    <ds:schemaRef ds:uri="http://schemas.microsoft.com/office/2006/metadata/properties"/>
    <ds:schemaRef ds:uri="http://schemas.microsoft.com/office/infopath/2007/PartnerControls"/>
    <ds:schemaRef ds:uri="73fb875a-8af9-4255-b008-0995492d31cd"/>
    <ds:schemaRef ds:uri="a19ae5d0-f236-4513-9fa4-778668799705"/>
  </ds:schemaRefs>
</ds:datastoreItem>
</file>

<file path=customXml/itemProps2.xml><?xml version="1.0" encoding="utf-8"?>
<ds:datastoreItem xmlns:ds="http://schemas.openxmlformats.org/officeDocument/2006/customXml" ds:itemID="{BB792352-F0BA-491A-A6CA-03706E1B56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9ae5d0-f236-4513-9fa4-778668799705"/>
    <ds:schemaRef ds:uri="a1b2674d-54f9-4586-a136-140e05e0fc28"/>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5E5F21-293B-414C-8B47-85B8277210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Burden</vt:lpstr>
      <vt:lpstr>Wage Rate</vt:lpstr>
      <vt:lpstr>Not included in Burden</vt:lpstr>
      <vt:lpstr>Federal</vt:lpstr>
      <vt:lpstr>Methodology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AIC 60-Day Notice and Information Collection Package</dc:title>
  <dc:subject/>
  <dc:creator>Thuner, Gail - RD, Washington, DC</dc:creator>
  <cp:keywords/>
  <dc:description/>
  <cp:lastModifiedBy>Bennett, Pamela - RD, VA</cp:lastModifiedBy>
  <cp:revision/>
  <dcterms:created xsi:type="dcterms:W3CDTF">2018-11-06T17:12:21Z</dcterms:created>
  <dcterms:modified xsi:type="dcterms:W3CDTF">2024-04-16T15:08:11Z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0x0101008C25F03664719449ACD75A65CC103380</vt:lpwstr>
  </property>
  <property fmtid="{D5CDD505-2E9C-101B-9397-08002B2CF9AE}" pid="3" name="MediaServiceImageTags">
    <vt:lpwstr/>
  </property>
</Properties>
</file>