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jamia_franklin_usda_gov/Documents/Documents/FNS ICRs/Regular ICRs 2021/0584-0642 -  Team Nutrition Database/"/>
    </mc:Choice>
  </mc:AlternateContent>
  <bookViews>
    <workbookView xWindow="28680" yWindow="-120" windowWidth="29040" windowHeight="15840"/>
  </bookViews>
  <sheets>
    <sheet name="Burden Table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M9" i="1"/>
  <c r="M5" i="1"/>
  <c r="M6" i="1"/>
  <c r="M7" i="1"/>
  <c r="M8" i="1"/>
  <c r="M10" i="1"/>
  <c r="M11" i="1"/>
  <c r="M12" i="1"/>
  <c r="M4" i="1"/>
  <c r="L15" i="1"/>
  <c r="L13" i="1"/>
  <c r="L9" i="1"/>
  <c r="L5" i="1"/>
  <c r="L6" i="1"/>
  <c r="L7" i="1"/>
  <c r="L8" i="1"/>
  <c r="L10" i="1"/>
  <c r="L11" i="1"/>
  <c r="L12" i="1"/>
  <c r="K15" i="1"/>
  <c r="K13" i="1"/>
  <c r="K9" i="1"/>
  <c r="K5" i="1"/>
  <c r="K6" i="1"/>
  <c r="K7" i="1"/>
  <c r="K8" i="1"/>
  <c r="K10" i="1"/>
  <c r="K11" i="1"/>
  <c r="K12" i="1"/>
  <c r="L4" i="1"/>
  <c r="G8" i="1" l="1"/>
  <c r="I8" i="1" s="1"/>
  <c r="I12" i="1"/>
  <c r="E15" i="1" l="1"/>
  <c r="G5" i="1" l="1"/>
  <c r="I5" i="1" s="1"/>
  <c r="G6" i="1"/>
  <c r="I6" i="1" s="1"/>
  <c r="G7" i="1"/>
  <c r="I7" i="1" s="1"/>
  <c r="G10" i="1"/>
  <c r="G11" i="1"/>
  <c r="I11" i="1" s="1"/>
  <c r="G4" i="1"/>
  <c r="G13" i="1" l="1"/>
  <c r="G9" i="1"/>
  <c r="I4" i="1"/>
  <c r="I10" i="1"/>
  <c r="M13" i="1" s="1"/>
  <c r="K4" i="1" l="1"/>
  <c r="I13" i="1"/>
  <c r="I9" i="1"/>
  <c r="I15" i="1" s="1"/>
  <c r="G15" i="1"/>
  <c r="F15" i="1" s="1"/>
  <c r="H15" i="1" l="1"/>
</calcChain>
</file>

<file path=xl/sharedStrings.xml><?xml version="1.0" encoding="utf-8"?>
<sst xmlns="http://schemas.openxmlformats.org/spreadsheetml/2006/main" count="53" uniqueCount="42">
  <si>
    <t>TOTAL</t>
  </si>
  <si>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</si>
  <si>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</si>
  <si>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</si>
  <si>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</si>
  <si>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</si>
  <si>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</si>
  <si>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Instruments</t>
  </si>
  <si>
    <t>(A)
3 Categories: 
- Individual / Household
- State/ Local/ Tribal Government
- Business (Profit, Non-Profit, or Farm)</t>
  </si>
  <si>
    <t>(C)
Description or Name of Instrument.  For rules, this will be the CFR citation.</t>
  </si>
  <si>
    <t>(G) 
Number of times per year the respondent will respond to each instrument</t>
  </si>
  <si>
    <t>(H)
(= F x G)
Total responses per year for each instrument</t>
  </si>
  <si>
    <t>(I)
Average Time (in hours) it will take each person to respond to the instrument. To convert minutes to hours, divide minutes by 60.</t>
  </si>
  <si>
    <t>(J)
(= H x I) Average total time (in hours) it will take all respondents to respond.</t>
  </si>
  <si>
    <t>(Q)
BLS Hourly Wage. Use a wage rate that best fits the respondent.</t>
  </si>
  <si>
    <t>(R)
= Hourly Wage Rate (Q) x Total Burden (P)</t>
  </si>
  <si>
    <t>Form</t>
  </si>
  <si>
    <t>(E)
Form Number, where applicable</t>
  </si>
  <si>
    <t>Type of respondents (optional)</t>
  </si>
  <si>
    <t>(F)
Number of unique persons estimated to respond</t>
  </si>
  <si>
    <t>(B)
Describe the respondent. (optional)</t>
  </si>
  <si>
    <t>CACFP Organizations (completed form) – CACFP Sponsors: Centers Only</t>
  </si>
  <si>
    <t>CACFP Organizations (completed form) – CACFP Sponsors of All Home Care</t>
  </si>
  <si>
    <t>CACFP Organizations (completed form) – CACFP Sponsors of Adult Care</t>
  </si>
  <si>
    <t>CACFP Organizations (updated form) – All</t>
  </si>
  <si>
    <t>FNS-892</t>
  </si>
  <si>
    <t xml:space="preserve">Team Nutrition CACFP Organizations </t>
  </si>
  <si>
    <t>Schools (completed form)</t>
  </si>
  <si>
    <t>Schools (updated form)</t>
  </si>
  <si>
    <t>Team Nutrition Schools</t>
  </si>
  <si>
    <t>FNS-891</t>
  </si>
  <si>
    <t>Local Government and Businesses or Other for Profit, Not-for-Profit</t>
  </si>
  <si>
    <t>Subtotal of Businesses or Other for Profit, Not-for Profit</t>
  </si>
  <si>
    <t>Subtotal for State, Local, or Tribal Government</t>
  </si>
  <si>
    <t>None</t>
  </si>
  <si>
    <t>CACFP Organizations (reminder notification)</t>
  </si>
  <si>
    <t>Schools (reminder notification)</t>
  </si>
  <si>
    <t>Appendix 7_Burden Calculation Table</t>
  </si>
  <si>
    <t xml:space="preserve">Hourly Wage Rate </t>
  </si>
  <si>
    <t>Base Annual Respondent Cost 
(I*J)</t>
  </si>
  <si>
    <t>Fully Loaded Wages (K*0.33)</t>
  </si>
  <si>
    <t>Total Annualized Cost of Respondent Burden (K+L)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</si>
</sst>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wrapText="1" readingOrder="1"/>
    </xf>
    <xf numFmtId="0" fontId="2" fillId="0" borderId="5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3" fontId="3" fillId="0" borderId="2" xfId="0" applyNumberFormat="1" applyFont="1" applyFill="1" applyBorder="1" applyAlignment="1">
      <alignment wrapText="1"/>
    </xf>
    <xf numFmtId="165" fontId="3" fillId="0" borderId="3" xfId="0" applyNumberFormat="1" applyFont="1" applyFill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0" fontId="3" fillId="0" borderId="16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3" fillId="0" borderId="16" xfId="0" applyFont="1" applyFill="1" applyBorder="1" applyAlignment="1">
      <alignment horizontal="center" wrapText="1"/>
    </xf>
    <xf numFmtId="44" fontId="3" fillId="0" borderId="17" xfId="0" applyNumberFormat="1" applyFont="1" applyFill="1" applyBorder="1" applyAlignment="1"/>
    <xf numFmtId="44" fontId="3" fillId="0" borderId="18" xfId="1" applyFont="1" applyBorder="1" applyAlignment="1">
      <alignment horizontal="center"/>
    </xf>
    <xf numFmtId="0" fontId="5" fillId="0" borderId="7" xfId="0" applyFont="1" applyFill="1" applyBorder="1" applyAlignment="1">
      <alignment horizontal="center" wrapText="1" readingOrder="1"/>
    </xf>
    <xf numFmtId="0" fontId="5" fillId="0" borderId="8" xfId="0" applyFont="1" applyFill="1" applyBorder="1" applyAlignment="1">
      <alignment horizontal="center" wrapText="1" readingOrder="1"/>
    </xf>
    <xf numFmtId="0" fontId="5" fillId="0" borderId="9" xfId="0" applyFont="1" applyFill="1" applyBorder="1" applyAlignment="1">
      <alignment horizontal="center" wrapText="1" readingOrder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2" fillId="0" borderId="12" xfId="0" applyFont="1" applyFill="1" applyBorder="1" applyAlignment="1">
      <alignment wrapText="1"/>
    </xf>
    <xf numFmtId="0" fontId="2" fillId="0" borderId="12" xfId="0" applyFont="1" applyFill="1" applyBorder="1" applyAlignment="1">
      <alignment horizontal="left" wrapText="1"/>
    </xf>
    <xf numFmtId="164" fontId="2" fillId="0" borderId="12" xfId="0" applyNumberFormat="1" applyFont="1" applyFill="1" applyBorder="1" applyAlignment="1">
      <alignment horizontal="center" wrapText="1"/>
    </xf>
    <xf numFmtId="0" fontId="0" fillId="0" borderId="11" xfId="0" applyFont="1" applyFill="1" applyBorder="1" applyAlignment="1"/>
    <xf numFmtId="0" fontId="2" fillId="0" borderId="15" xfId="0" applyFont="1" applyFill="1" applyBorder="1" applyAlignment="1">
      <alignment wrapText="1"/>
    </xf>
    <xf numFmtId="3" fontId="2" fillId="0" borderId="14" xfId="0" applyNumberFormat="1" applyFont="1" applyFill="1" applyBorder="1" applyAlignment="1">
      <alignment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wrapText="1"/>
    </xf>
    <xf numFmtId="0" fontId="3" fillId="0" borderId="16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wrapText="1"/>
    </xf>
    <xf numFmtId="3" fontId="3" fillId="0" borderId="10" xfId="0" applyNumberFormat="1" applyFont="1" applyFill="1" applyBorder="1" applyAlignment="1">
      <alignment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right" wrapText="1"/>
    </xf>
    <xf numFmtId="8" fontId="3" fillId="0" borderId="2" xfId="1" applyNumberFormat="1" applyFont="1" applyFill="1" applyBorder="1" applyAlignment="1"/>
    <xf numFmtId="0" fontId="2" fillId="0" borderId="10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wrapText="1"/>
    </xf>
    <xf numFmtId="165" fontId="2" fillId="0" borderId="3" xfId="0" applyNumberFormat="1" applyFont="1" applyFill="1" applyBorder="1" applyAlignment="1">
      <alignment horizontal="right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0" fontId="2" fillId="2" borderId="19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right" wrapText="1"/>
    </xf>
    <xf numFmtId="8" fontId="2" fillId="2" borderId="2" xfId="1" applyNumberFormat="1" applyFont="1" applyFill="1" applyBorder="1" applyAlignment="1"/>
    <xf numFmtId="44" fontId="2" fillId="0" borderId="20" xfId="0" applyNumberFormat="1" applyFont="1" applyFill="1" applyBorder="1" applyAlignment="1"/>
    <xf numFmtId="0" fontId="3" fillId="2" borderId="19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3" fontId="3" fillId="2" borderId="10" xfId="0" applyNumberFormat="1" applyFont="1" applyFill="1" applyBorder="1" applyAlignment="1">
      <alignment wrapText="1"/>
    </xf>
    <xf numFmtId="0" fontId="3" fillId="2" borderId="19" xfId="0" applyFont="1" applyFill="1" applyBorder="1" applyAlignment="1">
      <alignment horizontal="center" wrapText="1"/>
    </xf>
    <xf numFmtId="44" fontId="2" fillId="2" borderId="10" xfId="1" applyFont="1" applyFill="1" applyBorder="1" applyAlignment="1"/>
    <xf numFmtId="0" fontId="3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textRotation="90" wrapText="1"/>
    </xf>
    <xf numFmtId="0" fontId="1" fillId="0" borderId="20" xfId="0" applyFont="1" applyFill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8" fontId="3" fillId="0" borderId="24" xfId="1" applyNumberFormat="1" applyFont="1" applyFill="1" applyBorder="1" applyAlignment="1"/>
    <xf numFmtId="44" fontId="3" fillId="0" borderId="27" xfId="1" applyFont="1" applyBorder="1" applyAlignment="1">
      <alignment horizontal="center"/>
    </xf>
    <xf numFmtId="8" fontId="2" fillId="0" borderId="24" xfId="1" applyNumberFormat="1" applyFont="1" applyFill="1" applyBorder="1" applyAlignment="1"/>
    <xf numFmtId="8" fontId="2" fillId="0" borderId="25" xfId="1" applyNumberFormat="1" applyFont="1" applyFill="1" applyBorder="1" applyAlignment="1"/>
    <xf numFmtId="8" fontId="2" fillId="0" borderId="13" xfId="1" applyNumberFormat="1" applyFont="1" applyFill="1" applyBorder="1" applyAlignment="1">
      <alignment wrapText="1"/>
    </xf>
    <xf numFmtId="8" fontId="3" fillId="0" borderId="28" xfId="1" applyNumberFormat="1" applyFont="1" applyFill="1" applyBorder="1" applyAlignment="1"/>
    <xf numFmtId="3" fontId="2" fillId="0" borderId="29" xfId="0" applyNumberFormat="1" applyFont="1" applyFill="1" applyBorder="1" applyAlignment="1">
      <alignment wrapText="1"/>
    </xf>
    <xf numFmtId="165" fontId="3" fillId="0" borderId="17" xfId="0" applyNumberFormat="1" applyFont="1" applyFill="1" applyBorder="1" applyAlignment="1">
      <alignment horizontal="right" wrapText="1"/>
    </xf>
    <xf numFmtId="3" fontId="2" fillId="0" borderId="30" xfId="0" applyNumberFormat="1" applyFont="1" applyFill="1" applyBorder="1" applyAlignment="1">
      <alignment wrapText="1"/>
    </xf>
    <xf numFmtId="3" fontId="3" fillId="0" borderId="16" xfId="0" applyNumberFormat="1" applyFont="1" applyFill="1" applyBorder="1" applyAlignment="1">
      <alignment horizontal="right" wrapText="1"/>
    </xf>
    <xf numFmtId="8" fontId="7" fillId="0" borderId="26" xfId="0" applyNumberFormat="1" applyFont="1" applyFill="1" applyBorder="1" applyAlignment="1"/>
    <xf numFmtId="8" fontId="2" fillId="0" borderId="29" xfId="1" applyNumberFormat="1" applyFont="1" applyFill="1" applyBorder="1" applyAlignment="1"/>
    <xf numFmtId="8" fontId="3" fillId="0" borderId="3" xfId="0" applyNumberFormat="1" applyFont="1" applyFill="1" applyBorder="1" applyAlignment="1"/>
    <xf numFmtId="8" fontId="2" fillId="0" borderId="3" xfId="0" applyNumberFormat="1" applyFont="1" applyFill="1" applyBorder="1" applyAlignment="1"/>
    <xf numFmtId="0" fontId="0" fillId="0" borderId="22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zoomScale="90" zoomScaleNormal="90" workbookViewId="0">
      <pane ySplit="2" topLeftCell="A9" activePane="bottomLeft" state="frozen"/>
      <selection pane="bottomLeft" activeCell="P5" sqref="P5"/>
    </sheetView>
  </sheetViews>
  <sheetFormatPr defaultColWidth="9.1796875" defaultRowHeight="14.5" x14ac:dyDescent="0.35"/>
  <cols>
    <col min="1" max="1" width="13.1796875" style="5" customWidth="1"/>
    <col min="2" max="2" width="18.81640625" style="5" customWidth="1"/>
    <col min="3" max="3" width="14.7265625" style="5" customWidth="1"/>
    <col min="4" max="4" width="10.1796875" style="5" customWidth="1"/>
    <col min="5" max="5" width="12.453125" style="5" customWidth="1"/>
    <col min="6" max="6" width="19.26953125" style="5" customWidth="1"/>
    <col min="7" max="7" width="10.81640625" style="5" customWidth="1"/>
    <col min="8" max="8" width="14.1796875" style="5" customWidth="1"/>
    <col min="9" max="9" width="9.1796875" style="5"/>
    <col min="10" max="11" width="10.453125" style="5" customWidth="1"/>
    <col min="12" max="12" width="12.08984375" style="5" bestFit="1" customWidth="1"/>
    <col min="13" max="13" width="13.7265625" style="5" customWidth="1"/>
    <col min="14" max="16384" width="9.1796875" style="5"/>
  </cols>
  <sheetData>
    <row r="1" spans="1:13" x14ac:dyDescent="0.35">
      <c r="A1" s="74" t="s">
        <v>37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64.5" customHeight="1" thickBot="1" x14ac:dyDescent="0.4">
      <c r="A2" s="6" t="s">
        <v>6</v>
      </c>
      <c r="B2" s="7" t="s">
        <v>18</v>
      </c>
      <c r="C2" s="7" t="s">
        <v>7</v>
      </c>
      <c r="D2" s="11" t="s">
        <v>16</v>
      </c>
      <c r="E2" s="10" t="s">
        <v>1</v>
      </c>
      <c r="F2" s="7" t="s">
        <v>2</v>
      </c>
      <c r="G2" s="7" t="s">
        <v>3</v>
      </c>
      <c r="H2" s="7" t="s">
        <v>4</v>
      </c>
      <c r="I2" s="11" t="s">
        <v>5</v>
      </c>
      <c r="J2" s="14" t="s">
        <v>38</v>
      </c>
      <c r="K2" s="58" t="s">
        <v>39</v>
      </c>
      <c r="L2" s="58" t="s">
        <v>40</v>
      </c>
      <c r="M2" s="8" t="s">
        <v>41</v>
      </c>
    </row>
    <row r="3" spans="1:13" ht="153.5" hidden="1" customHeight="1" thickBot="1" x14ac:dyDescent="0.4">
      <c r="A3" s="20" t="s">
        <v>8</v>
      </c>
      <c r="B3" s="21" t="s">
        <v>20</v>
      </c>
      <c r="C3" s="21" t="s">
        <v>9</v>
      </c>
      <c r="D3" s="20" t="s">
        <v>17</v>
      </c>
      <c r="E3" s="20" t="s">
        <v>19</v>
      </c>
      <c r="F3" s="21" t="s">
        <v>10</v>
      </c>
      <c r="G3" s="21" t="s">
        <v>11</v>
      </c>
      <c r="H3" s="21" t="s">
        <v>12</v>
      </c>
      <c r="I3" s="22" t="s">
        <v>13</v>
      </c>
      <c r="J3" s="23" t="s">
        <v>14</v>
      </c>
      <c r="K3" s="59"/>
      <c r="L3" s="59"/>
      <c r="M3" s="24" t="s">
        <v>15</v>
      </c>
    </row>
    <row r="4" spans="1:13" ht="90" customHeight="1" x14ac:dyDescent="0.35">
      <c r="A4" s="31" t="s">
        <v>31</v>
      </c>
      <c r="B4" s="31" t="s">
        <v>21</v>
      </c>
      <c r="C4" s="1" t="s">
        <v>26</v>
      </c>
      <c r="D4" s="9" t="s">
        <v>25</v>
      </c>
      <c r="E4" s="12">
        <v>19662</v>
      </c>
      <c r="F4" s="2">
        <v>1</v>
      </c>
      <c r="G4" s="4">
        <f>F4*E4</f>
        <v>19662</v>
      </c>
      <c r="H4" s="3">
        <v>0.25</v>
      </c>
      <c r="I4" s="13">
        <f>G4*H4</f>
        <v>4915.5</v>
      </c>
      <c r="J4" s="38">
        <v>18.21</v>
      </c>
      <c r="K4" s="60">
        <f>I4*J4</f>
        <v>89511.255000000005</v>
      </c>
      <c r="L4" s="60">
        <f>K4*0.33</f>
        <v>29538.714150000003</v>
      </c>
      <c r="M4" s="72">
        <f>K4+L4</f>
        <v>119049.96915</v>
      </c>
    </row>
    <row r="5" spans="1:13" ht="52" x14ac:dyDescent="0.35">
      <c r="A5" s="31"/>
      <c r="B5" s="31" t="s">
        <v>22</v>
      </c>
      <c r="C5" s="1" t="s">
        <v>26</v>
      </c>
      <c r="D5" s="9" t="s">
        <v>25</v>
      </c>
      <c r="E5" s="35">
        <v>674</v>
      </c>
      <c r="F5" s="2">
        <v>1</v>
      </c>
      <c r="G5" s="4">
        <f t="shared" ref="G5:G11" si="0">F5*E5</f>
        <v>674</v>
      </c>
      <c r="H5" s="37">
        <v>0.25</v>
      </c>
      <c r="I5" s="13">
        <f t="shared" ref="I5:I11" si="1">G5*H5</f>
        <v>168.5</v>
      </c>
      <c r="J5" s="38">
        <v>18.21</v>
      </c>
      <c r="K5" s="60">
        <f t="shared" ref="K5:K12" si="2">I5*J5</f>
        <v>3068.3850000000002</v>
      </c>
      <c r="L5" s="60">
        <f t="shared" ref="L5:L12" si="3">K5*0.33</f>
        <v>1012.5670500000001</v>
      </c>
      <c r="M5" s="72">
        <f t="shared" ref="M5:M12" si="4">K5+L5</f>
        <v>4080.9520500000003</v>
      </c>
    </row>
    <row r="6" spans="1:13" ht="52" x14ac:dyDescent="0.35">
      <c r="A6" s="31"/>
      <c r="B6" s="31" t="s">
        <v>23</v>
      </c>
      <c r="C6" s="1" t="s">
        <v>26</v>
      </c>
      <c r="D6" s="9" t="s">
        <v>25</v>
      </c>
      <c r="E6" s="35">
        <v>1794</v>
      </c>
      <c r="F6" s="2">
        <v>1</v>
      </c>
      <c r="G6" s="4">
        <f t="shared" si="0"/>
        <v>1794</v>
      </c>
      <c r="H6" s="37">
        <v>0.25</v>
      </c>
      <c r="I6" s="13">
        <f t="shared" si="1"/>
        <v>448.5</v>
      </c>
      <c r="J6" s="38">
        <v>18.21</v>
      </c>
      <c r="K6" s="60">
        <f t="shared" si="2"/>
        <v>8167.1850000000004</v>
      </c>
      <c r="L6" s="60">
        <f t="shared" si="3"/>
        <v>2695.1710500000004</v>
      </c>
      <c r="M6" s="72">
        <f t="shared" si="4"/>
        <v>10862.35605</v>
      </c>
    </row>
    <row r="7" spans="1:13" ht="39.5" x14ac:dyDescent="0.35">
      <c r="A7" s="31"/>
      <c r="B7" s="31" t="s">
        <v>24</v>
      </c>
      <c r="C7" s="1" t="s">
        <v>26</v>
      </c>
      <c r="D7" s="9" t="s">
        <v>25</v>
      </c>
      <c r="E7" s="35">
        <v>22130</v>
      </c>
      <c r="F7" s="2">
        <v>1</v>
      </c>
      <c r="G7" s="4">
        <f t="shared" si="0"/>
        <v>22130</v>
      </c>
      <c r="H7" s="37">
        <v>8.3500000000000005E-2</v>
      </c>
      <c r="I7" s="13">
        <f t="shared" si="1"/>
        <v>1847.855</v>
      </c>
      <c r="J7" s="38">
        <v>18.21</v>
      </c>
      <c r="K7" s="60">
        <f t="shared" si="2"/>
        <v>33649.439550000003</v>
      </c>
      <c r="L7" s="60">
        <f t="shared" si="3"/>
        <v>11104.315051500002</v>
      </c>
      <c r="M7" s="72">
        <f t="shared" si="4"/>
        <v>44753.754601500004</v>
      </c>
    </row>
    <row r="8" spans="1:13" ht="39.5" x14ac:dyDescent="0.35">
      <c r="A8" s="31"/>
      <c r="B8" s="34" t="s">
        <v>35</v>
      </c>
      <c r="C8" s="1" t="s">
        <v>26</v>
      </c>
      <c r="D8" s="9" t="s">
        <v>34</v>
      </c>
      <c r="E8" s="35">
        <v>22130</v>
      </c>
      <c r="F8" s="36">
        <v>1</v>
      </c>
      <c r="G8" s="4">
        <f t="shared" si="0"/>
        <v>22130</v>
      </c>
      <c r="H8" s="37">
        <v>2.5000000000000001E-2</v>
      </c>
      <c r="I8" s="13">
        <f t="shared" si="1"/>
        <v>553.25</v>
      </c>
      <c r="J8" s="38">
        <v>18.21</v>
      </c>
      <c r="K8" s="60">
        <f t="shared" si="2"/>
        <v>10074.682500000001</v>
      </c>
      <c r="L8" s="60">
        <f t="shared" si="3"/>
        <v>3324.6452250000002</v>
      </c>
      <c r="M8" s="72">
        <f t="shared" si="4"/>
        <v>13399.327725000001</v>
      </c>
    </row>
    <row r="9" spans="1:13" ht="52" x14ac:dyDescent="0.35">
      <c r="A9" s="39" t="s">
        <v>32</v>
      </c>
      <c r="B9" s="42"/>
      <c r="C9" s="43"/>
      <c r="D9" s="44"/>
      <c r="E9" s="45"/>
      <c r="F9" s="46"/>
      <c r="G9" s="40">
        <f>SUM(G4:G8)</f>
        <v>66390</v>
      </c>
      <c r="H9" s="47"/>
      <c r="I9" s="41">
        <f>SUM(I4:I8)</f>
        <v>7933.6049999999996</v>
      </c>
      <c r="J9" s="48"/>
      <c r="K9" s="62">
        <f>SUM(K4:K8)</f>
        <v>144470.94704999999</v>
      </c>
      <c r="L9" s="62">
        <f>SUM(L4:L8)</f>
        <v>47675.412526500004</v>
      </c>
      <c r="M9" s="73">
        <f>SUM(M4:M8)</f>
        <v>192146.35957650002</v>
      </c>
    </row>
    <row r="10" spans="1:13" ht="26.5" x14ac:dyDescent="0.35">
      <c r="A10" s="31"/>
      <c r="B10" s="34" t="s">
        <v>27</v>
      </c>
      <c r="C10" s="34" t="s">
        <v>29</v>
      </c>
      <c r="D10" s="9" t="s">
        <v>30</v>
      </c>
      <c r="E10" s="35">
        <v>100000</v>
      </c>
      <c r="F10" s="36">
        <v>1</v>
      </c>
      <c r="G10" s="4">
        <f t="shared" si="0"/>
        <v>100000</v>
      </c>
      <c r="H10" s="37">
        <v>0.16700000000000001</v>
      </c>
      <c r="I10" s="13">
        <f t="shared" si="1"/>
        <v>16700</v>
      </c>
      <c r="J10" s="38">
        <v>18.21</v>
      </c>
      <c r="K10" s="60">
        <f t="shared" si="2"/>
        <v>304107</v>
      </c>
      <c r="L10" s="60">
        <f t="shared" si="3"/>
        <v>100355.31</v>
      </c>
      <c r="M10" s="72">
        <f t="shared" si="4"/>
        <v>404462.31</v>
      </c>
    </row>
    <row r="11" spans="1:13" ht="26.5" x14ac:dyDescent="0.35">
      <c r="A11" s="31"/>
      <c r="B11" s="34" t="s">
        <v>28</v>
      </c>
      <c r="C11" s="34" t="s">
        <v>29</v>
      </c>
      <c r="D11" s="9" t="s">
        <v>30</v>
      </c>
      <c r="E11" s="35">
        <v>100000</v>
      </c>
      <c r="F11" s="36">
        <v>1</v>
      </c>
      <c r="G11" s="4">
        <f t="shared" si="0"/>
        <v>100000</v>
      </c>
      <c r="H11" s="37">
        <v>8.3500000000000005E-2</v>
      </c>
      <c r="I11" s="13">
        <f t="shared" si="1"/>
        <v>8350</v>
      </c>
      <c r="J11" s="38">
        <v>18.21</v>
      </c>
      <c r="K11" s="60">
        <f t="shared" si="2"/>
        <v>152053.5</v>
      </c>
      <c r="L11" s="60">
        <f t="shared" si="3"/>
        <v>50177.654999999999</v>
      </c>
      <c r="M11" s="72">
        <f t="shared" si="4"/>
        <v>202231.155</v>
      </c>
    </row>
    <row r="12" spans="1:13" ht="26.5" x14ac:dyDescent="0.35">
      <c r="A12" s="31"/>
      <c r="B12" s="34" t="s">
        <v>36</v>
      </c>
      <c r="C12" s="34" t="s">
        <v>29</v>
      </c>
      <c r="D12" s="57" t="s">
        <v>34</v>
      </c>
      <c r="E12" s="35">
        <v>100000</v>
      </c>
      <c r="F12" s="36">
        <v>1</v>
      </c>
      <c r="G12" s="4">
        <v>100000</v>
      </c>
      <c r="H12" s="37">
        <v>2.5000000000000001E-2</v>
      </c>
      <c r="I12" s="13">
        <f>G12*H12</f>
        <v>2500</v>
      </c>
      <c r="J12" s="38">
        <v>18.21</v>
      </c>
      <c r="K12" s="60">
        <f t="shared" si="2"/>
        <v>45525</v>
      </c>
      <c r="L12" s="60">
        <f t="shared" si="3"/>
        <v>15023.25</v>
      </c>
      <c r="M12" s="72">
        <f t="shared" si="4"/>
        <v>60548.25</v>
      </c>
    </row>
    <row r="13" spans="1:13" ht="52" x14ac:dyDescent="0.35">
      <c r="A13" s="39" t="s">
        <v>33</v>
      </c>
      <c r="B13" s="50"/>
      <c r="C13" s="50"/>
      <c r="D13" s="51"/>
      <c r="E13" s="52"/>
      <c r="F13" s="53"/>
      <c r="G13" s="40">
        <f>SUM(G10:G12)</f>
        <v>300000</v>
      </c>
      <c r="H13" s="47"/>
      <c r="I13" s="41">
        <f>SUM(I10:I12)</f>
        <v>27550</v>
      </c>
      <c r="J13" s="54"/>
      <c r="K13" s="62">
        <f>SUM(K10:K12)</f>
        <v>501685.5</v>
      </c>
      <c r="L13" s="63">
        <f>SUM(L10:L12)</f>
        <v>165556.215</v>
      </c>
      <c r="M13" s="49">
        <f>SUM(M10:M12)</f>
        <v>667241.71499999997</v>
      </c>
    </row>
    <row r="14" spans="1:13" ht="15" thickBot="1" x14ac:dyDescent="0.4">
      <c r="A14" s="31"/>
      <c r="B14" s="15"/>
      <c r="C14" s="15"/>
      <c r="D14" s="16"/>
      <c r="E14" s="32"/>
      <c r="F14" s="17"/>
      <c r="G14" s="69"/>
      <c r="H14" s="33"/>
      <c r="I14" s="67"/>
      <c r="J14" s="19"/>
      <c r="K14" s="65"/>
      <c r="L14" s="61"/>
      <c r="M14" s="18"/>
    </row>
    <row r="15" spans="1:13" ht="15.5" thickTop="1" thickBot="1" x14ac:dyDescent="0.4">
      <c r="A15" s="55"/>
      <c r="B15" s="25" t="s">
        <v>0</v>
      </c>
      <c r="C15" s="26"/>
      <c r="D15" s="29"/>
      <c r="E15" s="30">
        <f>E11+E7</f>
        <v>122130</v>
      </c>
      <c r="F15" s="27">
        <f>G15/E15</f>
        <v>3</v>
      </c>
      <c r="G15" s="68">
        <f>G9+G13</f>
        <v>366390</v>
      </c>
      <c r="H15" s="27">
        <f>+I15/G15</f>
        <v>9.6846543300854265E-2</v>
      </c>
      <c r="I15" s="66">
        <f>I9+I13</f>
        <v>35483.604999999996</v>
      </c>
      <c r="J15" s="28"/>
      <c r="K15" s="71">
        <f>K9+K13</f>
        <v>646156.44704999996</v>
      </c>
      <c r="L15" s="70">
        <f>L9+L13</f>
        <v>213231.6275265</v>
      </c>
      <c r="M15" s="64">
        <f>M9+M13</f>
        <v>859388.07457649999</v>
      </c>
    </row>
    <row r="16" spans="1:13" x14ac:dyDescent="0.35">
      <c r="A16" s="56"/>
    </row>
  </sheetData>
  <mergeCells count="1">
    <mergeCell ref="A1:M1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DEE50806CC641A80D8D20CBA91F16" ma:contentTypeVersion="6" ma:contentTypeDescription="Create a new document." ma:contentTypeScope="" ma:versionID="8025a165df8b44e38f6c08f688fe9a32">
  <xsd:schema xmlns:xsd="http://www.w3.org/2001/XMLSchema" xmlns:xs="http://www.w3.org/2001/XMLSchema" xmlns:p="http://schemas.microsoft.com/office/2006/metadata/properties" xmlns:ns3="cf4d41b3-ce81-4c80-8fa2-d44de1136e35" targetNamespace="http://schemas.microsoft.com/office/2006/metadata/properties" ma:root="true" ma:fieldsID="82b2bf833f5c3fb47b671184169dd3b9" ns3:_="">
    <xsd:import namespace="cf4d41b3-ce81-4c80-8fa2-d44de1136e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d41b3-ce81-4c80-8fa2-d44de1136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f4d41b3-ce81-4c80-8fa2-d44de1136e3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75AE35-2A6D-4DFA-9FBF-C0D1F9B43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d41b3-ce81-4c80-8fa2-d44de1136e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Burden Table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lywilliams</dc:creator>
  <cp:lastModifiedBy>Franklin, Jamia - FNS</cp:lastModifiedBy>
  <cp:lastPrinted>2014-09-30T16:28:08Z</cp:lastPrinted>
  <dcterms:created xsi:type="dcterms:W3CDTF">2013-01-08T21:49:18Z</dcterms:created>
  <dcterms:modified xsi:type="dcterms:W3CDTF">2021-09-01T00:49:30Z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0x0101007A6DEE50806CC641A80D8D20CBA91F16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</Properties>
</file>