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ristina.Sandberg\OneDrive - USDA\Documents\0584-0607 School Meals Operation Study Year 2 2021\Final 9.21.21\"/>
    </mc:Choice>
  </mc:AlternateContent>
  <bookViews>
    <workbookView xWindow="-110" yWindow="-110" windowWidth="19430" windowHeight="7430"/>
  </bookViews>
  <sheets>
    <sheet name="Burden Table" sheetId="2" r:id="rId1"/>
  </sheets>
  <definedNames>
    <definedName name="_xlnm.Print_Area" localSheetId="0">'Burden Table'!$B$1:$P$37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2" l="1"/>
  <c r="K35" i="2" s="1"/>
  <c r="M35" i="2" s="1"/>
  <c r="O35" i="2" s="1"/>
  <c r="F34" i="2"/>
  <c r="F33" i="2"/>
  <c r="F25" i="2"/>
  <c r="F24" i="2"/>
  <c r="F21" i="2"/>
  <c r="F22" i="2"/>
  <c r="F20" i="2"/>
  <c r="K29" i="2"/>
  <c r="M29" i="2" s="1"/>
  <c r="O29" i="2" s="1"/>
  <c r="F36" i="2"/>
  <c r="H29" i="2"/>
  <c r="H26" i="2"/>
  <c r="F27" i="2"/>
  <c r="E37" i="2"/>
  <c r="E27" i="2"/>
  <c r="E36" i="2"/>
  <c r="F32" i="2"/>
  <c r="H32" i="2" s="1"/>
  <c r="J32" i="2" s="1"/>
  <c r="K30" i="2"/>
  <c r="M30" i="2" s="1"/>
  <c r="O30" i="2" s="1"/>
  <c r="K31" i="2"/>
  <c r="M31" i="2" s="1"/>
  <c r="O31" i="2" s="1"/>
  <c r="H31" i="2"/>
  <c r="J31" i="2" s="1"/>
  <c r="H30" i="2"/>
  <c r="J30" i="2" s="1"/>
  <c r="H28" i="2"/>
  <c r="J28" i="2" s="1"/>
  <c r="P28" i="2" s="1"/>
  <c r="R28" i="2" s="1"/>
  <c r="F37" i="2" l="1"/>
  <c r="K36" i="2"/>
  <c r="P31" i="2"/>
  <c r="R31" i="2" s="1"/>
  <c r="J29" i="2"/>
  <c r="H35" i="2"/>
  <c r="J35" i="2" s="1"/>
  <c r="P30" i="2"/>
  <c r="R30" i="2" s="1"/>
  <c r="K32" i="2"/>
  <c r="E33" i="2" s="1"/>
  <c r="P35" i="2"/>
  <c r="R35" i="2" s="1"/>
  <c r="K16" i="2"/>
  <c r="P29" i="2" l="1"/>
  <c r="R29" i="2" s="1"/>
  <c r="M32" i="2"/>
  <c r="O32" i="2" s="1"/>
  <c r="P32" i="2" s="1"/>
  <c r="R32" i="2" s="1"/>
  <c r="H33" i="2"/>
  <c r="H4" i="2"/>
  <c r="J33" i="2" l="1"/>
  <c r="K33" i="2"/>
  <c r="H11" i="2"/>
  <c r="H10" i="2"/>
  <c r="E34" i="2" l="1"/>
  <c r="M33" i="2"/>
  <c r="J10" i="2"/>
  <c r="P10" i="2" s="1"/>
  <c r="R10" i="2" s="1"/>
  <c r="J11" i="2"/>
  <c r="P11" i="2" s="1"/>
  <c r="R11" i="2" s="1"/>
  <c r="O33" i="2" l="1"/>
  <c r="H34" i="2"/>
  <c r="K20" i="2"/>
  <c r="M20" i="2" s="1"/>
  <c r="H20" i="2"/>
  <c r="H7" i="2"/>
  <c r="J7" i="2" s="1"/>
  <c r="P7" i="2" s="1"/>
  <c r="R7" i="2" s="1"/>
  <c r="H6" i="2"/>
  <c r="J34" i="2" l="1"/>
  <c r="J36" i="2" s="1"/>
  <c r="H36" i="2"/>
  <c r="G36" i="2" s="1"/>
  <c r="P33" i="2"/>
  <c r="R33" i="2" s="1"/>
  <c r="J20" i="2"/>
  <c r="O20" i="2"/>
  <c r="K34" i="2"/>
  <c r="M34" i="2" s="1"/>
  <c r="O34" i="2" l="1"/>
  <c r="M36" i="2"/>
  <c r="L36" i="2" s="1"/>
  <c r="I36" i="2"/>
  <c r="P20" i="2"/>
  <c r="R20" i="2" s="1"/>
  <c r="H5" i="2"/>
  <c r="K8" i="2"/>
  <c r="M8" i="2" s="1"/>
  <c r="O8" i="2" s="1"/>
  <c r="H8" i="2"/>
  <c r="J8" i="2" s="1"/>
  <c r="H19" i="2"/>
  <c r="J19" i="2" s="1"/>
  <c r="P19" i="2" s="1"/>
  <c r="R19" i="2" s="1"/>
  <c r="P34" i="2" l="1"/>
  <c r="R34" i="2" s="1"/>
  <c r="R36" i="2" s="1"/>
  <c r="O36" i="2"/>
  <c r="J5" i="2"/>
  <c r="P5" i="2" s="1"/>
  <c r="R5" i="2" s="1"/>
  <c r="P8" i="2"/>
  <c r="R8" i="2" s="1"/>
  <c r="P36" i="2" l="1"/>
  <c r="N36" i="2"/>
  <c r="F23" i="2"/>
  <c r="J6" i="2"/>
  <c r="P6" i="2" l="1"/>
  <c r="R6" i="2" s="1"/>
  <c r="K9" i="2" l="1"/>
  <c r="K12" i="2"/>
  <c r="K13" i="2"/>
  <c r="K14" i="2"/>
  <c r="K18" i="2"/>
  <c r="K21" i="2"/>
  <c r="K27" i="2" s="1"/>
  <c r="K37" i="2" s="1"/>
  <c r="K22" i="2"/>
  <c r="K23" i="2"/>
  <c r="E24" i="2" s="1"/>
  <c r="K4" i="2"/>
  <c r="H24" i="2" l="1"/>
  <c r="K24" i="2"/>
  <c r="E25" i="2" s="1"/>
  <c r="K15" i="2"/>
  <c r="K17" i="2" s="1"/>
  <c r="M22" i="2"/>
  <c r="O22" i="2" s="1"/>
  <c r="M4" i="2"/>
  <c r="M9" i="2"/>
  <c r="M23" i="2"/>
  <c r="J4" i="2"/>
  <c r="H9" i="2"/>
  <c r="H17" i="2"/>
  <c r="H22" i="2"/>
  <c r="J22" i="2" s="1"/>
  <c r="H23" i="2"/>
  <c r="J23" i="2" s="1"/>
  <c r="J9" i="2" l="1"/>
  <c r="O4" i="2"/>
  <c r="M24" i="2"/>
  <c r="O24" i="2" s="1"/>
  <c r="K25" i="2"/>
  <c r="K26" i="2"/>
  <c r="P4" i="2"/>
  <c r="O23" i="2"/>
  <c r="P23" i="2" s="1"/>
  <c r="R23" i="2" s="1"/>
  <c r="J17" i="2"/>
  <c r="J24" i="2"/>
  <c r="O9" i="2"/>
  <c r="P22" i="2"/>
  <c r="R22" i="2" s="1"/>
  <c r="P9" i="2" l="1"/>
  <c r="R9" i="2" s="1"/>
  <c r="R4" i="2"/>
  <c r="P24" i="2"/>
  <c r="R24" i="2" s="1"/>
  <c r="M25" i="2" l="1"/>
  <c r="O25" i="2" s="1"/>
  <c r="H12" i="2"/>
  <c r="H25" i="2"/>
  <c r="J25" i="2" s="1"/>
  <c r="M12" i="2" l="1"/>
  <c r="J12" i="2"/>
  <c r="P25" i="2"/>
  <c r="R25" i="2" s="1"/>
  <c r="O12" i="2" l="1"/>
  <c r="J26" i="2" l="1"/>
  <c r="P12" i="2"/>
  <c r="M26" i="2"/>
  <c r="O26" i="2" s="1"/>
  <c r="H13" i="2"/>
  <c r="P26" i="2" l="1"/>
  <c r="R26" i="2" s="1"/>
  <c r="R12" i="2"/>
  <c r="M13" i="2"/>
  <c r="J13" i="2"/>
  <c r="O13" i="2" l="1"/>
  <c r="H14" i="2"/>
  <c r="P13" i="2"/>
  <c r="R13" i="2" l="1"/>
  <c r="M14" i="2"/>
  <c r="J14" i="2"/>
  <c r="O14" i="2" l="1"/>
  <c r="P14" i="2"/>
  <c r="R14" i="2" l="1"/>
  <c r="H15" i="2"/>
  <c r="J15" i="2" l="1"/>
  <c r="M15" i="2"/>
  <c r="O15" i="2" s="1"/>
  <c r="P15" i="2" l="1"/>
  <c r="R15" i="2" l="1"/>
  <c r="H16" i="2"/>
  <c r="M17" i="2" l="1"/>
  <c r="O17" i="2" s="1"/>
  <c r="P17" i="2" s="1"/>
  <c r="R17" i="2" s="1"/>
  <c r="M16" i="2"/>
  <c r="M21" i="2"/>
  <c r="M27" i="2" s="1"/>
  <c r="H21" i="2"/>
  <c r="H27" i="2" s="1"/>
  <c r="H18" i="2"/>
  <c r="J18" i="2" s="1"/>
  <c r="M18" i="2"/>
  <c r="O18" i="2" s="1"/>
  <c r="J16" i="2"/>
  <c r="G27" i="2" l="1"/>
  <c r="H37" i="2"/>
  <c r="G37" i="2" s="1"/>
  <c r="L27" i="2"/>
  <c r="M37" i="2"/>
  <c r="L37" i="2" s="1"/>
  <c r="J21" i="2"/>
  <c r="J27" i="2" s="1"/>
  <c r="O21" i="2"/>
  <c r="P18" i="2"/>
  <c r="R18" i="2" s="1"/>
  <c r="O16" i="2"/>
  <c r="P21" i="2" l="1"/>
  <c r="R21" i="2" s="1"/>
  <c r="R27" i="2" s="1"/>
  <c r="R37" i="2" s="1"/>
  <c r="O27" i="2"/>
  <c r="I27" i="2"/>
  <c r="J37" i="2"/>
  <c r="I37" i="2" s="1"/>
  <c r="P16" i="2"/>
  <c r="O37" i="2" l="1"/>
  <c r="N37" i="2" s="1"/>
  <c r="N27" i="2"/>
  <c r="P27" i="2"/>
  <c r="P37" i="2" s="1"/>
  <c r="R16" i="2"/>
  <c r="R38" i="2" l="1"/>
  <c r="R39" i="2" s="1"/>
</calcChain>
</file>

<file path=xl/sharedStrings.xml><?xml version="1.0" encoding="utf-8"?>
<sst xmlns="http://schemas.openxmlformats.org/spreadsheetml/2006/main" count="102" uniqueCount="72">
  <si>
    <t>State / Local Government</t>
  </si>
  <si>
    <t>Responsive</t>
  </si>
  <si>
    <t>Non-Responsive</t>
  </si>
  <si>
    <t>Type of respondents</t>
  </si>
  <si>
    <t>Type of survey instruments</t>
  </si>
  <si>
    <t>Sample Size</t>
  </si>
  <si>
    <t>Number of respondents</t>
  </si>
  <si>
    <t>Frequency of response</t>
  </si>
  <si>
    <t>Total Annual responses</t>
  </si>
  <si>
    <t>Hours per response</t>
  </si>
  <si>
    <t>Annual burden (hours)</t>
  </si>
  <si>
    <t>Number of 
Non-respondents</t>
  </si>
  <si>
    <t>Total Annual hour burden</t>
  </si>
  <si>
    <t>SFA Directors</t>
  </si>
  <si>
    <t>TOTAL</t>
  </si>
  <si>
    <t>All</t>
  </si>
  <si>
    <t xml:space="preserve">Web survey and administrative data pre-test and debrief </t>
  </si>
  <si>
    <t xml:space="preserve">Brochure </t>
  </si>
  <si>
    <t xml:space="preserve">Web survey pre-test &amp; debrief </t>
  </si>
  <si>
    <t xml:space="preserve">Reminder email </t>
  </si>
  <si>
    <t>Reminder email</t>
  </si>
  <si>
    <t xml:space="preserve">Notes: </t>
  </si>
  <si>
    <t xml:space="preserve">Study support email (from SA to SFA) </t>
  </si>
  <si>
    <t xml:space="preserve">Telephone reminder script </t>
  </si>
  <si>
    <t>Telephone reminder script</t>
  </si>
  <si>
    <t>Study support email (from FNS RO to SA)</t>
  </si>
  <si>
    <t xml:space="preserve"> </t>
  </si>
  <si>
    <t xml:space="preserve">State Agency Directors </t>
  </si>
  <si>
    <t>FNS-418 Administrative Data Request for FY 2021 and FY 2022</t>
  </si>
  <si>
    <t>Hourly Wage Rate</t>
  </si>
  <si>
    <t xml:space="preserve">Total annualized cost of respondent burden </t>
  </si>
  <si>
    <t>.33% to Account for Fully Loaded Wage Rate</t>
  </si>
  <si>
    <t>TOTAL REPORTING BURDEN (Fully Loaded)</t>
  </si>
  <si>
    <t>Appendix</t>
  </si>
  <si>
    <t>FNS-10 Administrative Data Request for FY 2021 and FY 2022</t>
  </si>
  <si>
    <t>G.2</t>
  </si>
  <si>
    <t>G.3</t>
  </si>
  <si>
    <t>G.6</t>
  </si>
  <si>
    <t>G.7</t>
  </si>
  <si>
    <t>G.9</t>
  </si>
  <si>
    <t>G.8</t>
  </si>
  <si>
    <t>G.11</t>
  </si>
  <si>
    <t>G.12</t>
  </si>
  <si>
    <t>G.10</t>
  </si>
  <si>
    <t>G.4</t>
  </si>
  <si>
    <t>G.13</t>
  </si>
  <si>
    <t>G.5</t>
  </si>
  <si>
    <t>E.1</t>
  </si>
  <si>
    <t>E.2</t>
  </si>
  <si>
    <t>E.3</t>
  </si>
  <si>
    <t xml:space="preserve">SA Invitation email </t>
  </si>
  <si>
    <t xml:space="preserve">SA Last chance post card </t>
  </si>
  <si>
    <t>SFA Advance letter</t>
  </si>
  <si>
    <t xml:space="preserve">SFA Invitation email </t>
  </si>
  <si>
    <t>SFA Last chance post card</t>
  </si>
  <si>
    <t xml:space="preserve">FNS-44 Administrative Data Request for FY 2021 and FY 2022 </t>
  </si>
  <si>
    <t>D.1-D.4</t>
  </si>
  <si>
    <t>School Food Authority Director Survey 2021-2022</t>
  </si>
  <si>
    <t>SA Advance emails</t>
  </si>
  <si>
    <t>State Agency Child Nutrition Director Surveys (Fall 2021 and Summer 2022)</t>
  </si>
  <si>
    <t xml:space="preserve">E4 &amp; F4 - State level pretest respondents are included in the overall State sample of 67 so are not considered unique respondents for the purpose of calculating total sample size or total number of respondents. </t>
  </si>
  <si>
    <t>F14-F17 - Assumes all SAs will respond to the invitation and reminder emails but that a few will require a follow-up phone call and/or post card to fully complete and submit the data collection instruments</t>
  </si>
  <si>
    <t>Appendix K.  Estimated Annualized Burden</t>
  </si>
  <si>
    <t>F.1-F.2</t>
  </si>
  <si>
    <t>M</t>
  </si>
  <si>
    <t xml:space="preserve">State and Local Governments Subtotal </t>
  </si>
  <si>
    <t>Private, Not-For-Profit Businesses Subtotal</t>
  </si>
  <si>
    <t>F21 and F31 - Assumes an 80% survey response rate</t>
  </si>
  <si>
    <t>F23 and F33 - Assumes an initial response rate of 25%, with the initial nonrepondents receiving reminder emails</t>
  </si>
  <si>
    <t>K38 - Includes only those expected to never respond</t>
  </si>
  <si>
    <t>Private, Not For Profit</t>
  </si>
  <si>
    <t>Telephone meeting advance email and call script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</si>
</sst>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00"/>
    <numFmt numFmtId="166" formatCode="0.00000"/>
    <numFmt numFmtId="167" formatCode="0.0"/>
    <numFmt numFmtId="168" formatCode="0.0000"/>
    <numFmt numFmtId="169" formatCode="&quot;$&quot;#,##0.00"/>
  </numFmts>
  <fonts count="11" x14ac:knownFonts="1">
    <font>
      <sz val="11"/>
      <color theme="1"/>
      <name val="Calibri"/>
      <family val="2"/>
      <scheme val="minor"/>
    </font>
    <font>
      <sz val="11"/>
      <color theme="1"/>
      <name val="Calibri"/>
      <family val="2"/>
      <scheme val="minor"/>
    </font>
    <font>
      <b/>
      <sz val="9"/>
      <color theme="1"/>
      <name val="Franklin Gothic Book"/>
      <family val="2"/>
    </font>
    <font>
      <sz val="9"/>
      <color theme="1"/>
      <name val="Calibri"/>
      <family val="2"/>
      <scheme val="minor"/>
    </font>
    <font>
      <sz val="9"/>
      <color theme="1"/>
      <name val="Franklin Gothic Book"/>
      <family val="2"/>
    </font>
    <font>
      <sz val="9"/>
      <name val="Franklin Gothic Book"/>
      <family val="2"/>
    </font>
    <font>
      <sz val="8"/>
      <name val="Calibri"/>
      <family val="2"/>
      <scheme val="minor"/>
    </font>
    <font>
      <u/>
      <sz val="11"/>
      <color theme="10"/>
      <name val="Calibri"/>
      <family val="2"/>
      <scheme val="minor"/>
    </font>
    <font>
      <u/>
      <sz val="11"/>
      <color theme="11"/>
      <name val="Calibri"/>
      <family val="2"/>
      <scheme val="minor"/>
    </font>
    <font>
      <b/>
      <sz val="9"/>
      <color theme="1"/>
      <name val="Calibri"/>
      <family val="2"/>
      <scheme val="minor"/>
    </font>
    <font>
      <sz val="9"/>
      <name val="Calibri"/>
      <family val="2"/>
      <scheme val="minor"/>
    </font>
  </fonts>
  <fills count="7">
    <fill>
      <patternFill patternType="none"/>
    </fill>
    <fill>
      <patternFill patternType="gray125"/>
    </fill>
    <fill>
      <patternFill patternType="solid">
        <fgColor rgb="FFFFFFCC"/>
      </patternFill>
    </fill>
    <fill>
      <patternFill patternType="solid">
        <fgColor rgb="FFAFBED7"/>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249977111117893"/>
        <bgColor indexed="64"/>
      </patternFill>
    </fill>
  </fills>
  <borders count="48">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indexed="64"/>
      </bottom>
      <diagonal/>
    </border>
    <border>
      <left style="thin">
        <color auto="1"/>
      </left>
      <right style="medium">
        <color auto="1"/>
      </right>
      <top/>
      <bottom/>
      <diagonal/>
    </border>
    <border>
      <left/>
      <right/>
      <top style="medium">
        <color auto="1"/>
      </top>
      <bottom style="thin">
        <color indexed="64"/>
      </bottom>
      <diagonal/>
    </border>
    <border>
      <left style="medium">
        <color auto="1"/>
      </left>
      <right style="medium">
        <color auto="1"/>
      </right>
      <top style="medium">
        <color auto="1"/>
      </top>
      <bottom style="thin">
        <color indexed="64"/>
      </bottom>
      <diagonal/>
    </border>
    <border>
      <left style="thin">
        <color indexed="64"/>
      </left>
      <right/>
      <top style="medium">
        <color auto="1"/>
      </top>
      <bottom style="thin">
        <color indexed="64"/>
      </bottom>
      <diagonal/>
    </border>
    <border>
      <left/>
      <right/>
      <top style="thin">
        <color indexed="64"/>
      </top>
      <bottom style="medium">
        <color indexed="64"/>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thin">
        <color indexed="64"/>
      </top>
      <bottom style="medium">
        <color auto="1"/>
      </bottom>
      <diagonal/>
    </border>
    <border>
      <left/>
      <right style="medium">
        <color auto="1"/>
      </right>
      <top style="medium">
        <color auto="1"/>
      </top>
      <bottom style="medium">
        <color auto="1"/>
      </bottom>
      <diagonal/>
    </border>
  </borders>
  <cellStyleXfs count="4">
    <xf numFmtId="0" fontId="0" fillId="0" borderId="0"/>
    <xf numFmtId="0" fontId="1" fillId="2" borderId="1" applyNumberFormat="0" applyFont="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40">
    <xf numFmtId="0" fontId="0" fillId="0" borderId="0" xfId="0"/>
    <xf numFmtId="0" fontId="2" fillId="3" borderId="2" xfId="0" applyFont="1" applyFill="1" applyBorder="1" applyAlignment="1">
      <alignment horizontal="center" vertical="center" textRotation="90" wrapText="1"/>
    </xf>
    <xf numFmtId="0" fontId="3" fillId="0" borderId="0" xfId="0" applyFont="1"/>
    <xf numFmtId="0" fontId="4" fillId="0" borderId="8" xfId="0" applyFont="1" applyFill="1" applyBorder="1" applyAlignment="1">
      <alignment horizontal="center" wrapText="1"/>
    </xf>
    <xf numFmtId="0" fontId="4" fillId="0" borderId="0" xfId="0" applyFont="1"/>
    <xf numFmtId="0" fontId="4" fillId="0" borderId="10" xfId="0" applyFont="1" applyFill="1" applyBorder="1" applyAlignment="1">
      <alignment horizontal="left" wrapText="1"/>
    </xf>
    <xf numFmtId="0" fontId="4" fillId="0" borderId="10" xfId="0" applyFont="1" applyFill="1" applyBorder="1" applyAlignment="1">
      <alignment horizontal="center" wrapText="1"/>
    </xf>
    <xf numFmtId="0" fontId="4" fillId="0" borderId="10" xfId="0" applyFont="1" applyFill="1" applyBorder="1" applyAlignment="1">
      <alignment wrapText="1"/>
    </xf>
    <xf numFmtId="0" fontId="4" fillId="0" borderId="13" xfId="0" applyFont="1" applyFill="1" applyBorder="1" applyAlignment="1">
      <alignment horizontal="right" wrapText="1"/>
    </xf>
    <xf numFmtId="0" fontId="4" fillId="0" borderId="0" xfId="0" applyFont="1" applyFill="1"/>
    <xf numFmtId="3" fontId="4" fillId="0" borderId="10" xfId="0" applyNumberFormat="1" applyFont="1" applyFill="1" applyBorder="1" applyAlignment="1">
      <alignment wrapText="1"/>
    </xf>
    <xf numFmtId="3" fontId="4" fillId="0" borderId="12" xfId="0" applyNumberFormat="1" applyFont="1" applyFill="1" applyBorder="1" applyAlignment="1">
      <alignment wrapText="1"/>
    </xf>
    <xf numFmtId="3" fontId="4" fillId="0" borderId="10" xfId="0" applyNumberFormat="1" applyFont="1" applyFill="1" applyBorder="1" applyAlignment="1">
      <alignment horizontal="right" wrapText="1"/>
    </xf>
    <xf numFmtId="4" fontId="4" fillId="0" borderId="13" xfId="0" applyNumberFormat="1" applyFont="1" applyFill="1" applyBorder="1" applyAlignment="1">
      <alignment horizontal="right" wrapText="1"/>
    </xf>
    <xf numFmtId="4" fontId="2" fillId="0" borderId="17" xfId="0" applyNumberFormat="1" applyFont="1" applyFill="1" applyBorder="1" applyAlignment="1">
      <alignment horizontal="right" vertical="center" wrapText="1"/>
    </xf>
    <xf numFmtId="0" fontId="3" fillId="0" borderId="0" xfId="0" applyFont="1" applyFill="1"/>
    <xf numFmtId="2" fontId="2" fillId="0" borderId="15" xfId="0" applyNumberFormat="1" applyFont="1" applyFill="1" applyBorder="1" applyAlignment="1">
      <alignment horizontal="center" vertical="center" wrapText="1"/>
    </xf>
    <xf numFmtId="3" fontId="3" fillId="0" borderId="0" xfId="0" applyNumberFormat="1" applyFont="1"/>
    <xf numFmtId="0" fontId="0" fillId="0" borderId="1" xfId="1" applyFont="1" applyFill="1"/>
    <xf numFmtId="0" fontId="2" fillId="5" borderId="25"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textRotation="90" wrapText="1"/>
    </xf>
    <xf numFmtId="0" fontId="2" fillId="0" borderId="6" xfId="0" applyFont="1" applyFill="1" applyBorder="1" applyAlignment="1">
      <alignment horizontal="center" textRotation="90" wrapText="1"/>
    </xf>
    <xf numFmtId="0" fontId="2" fillId="0" borderId="3" xfId="0" applyFont="1" applyFill="1" applyBorder="1" applyAlignment="1">
      <alignment horizontal="center" textRotation="90" wrapText="1"/>
    </xf>
    <xf numFmtId="0" fontId="2" fillId="0" borderId="4" xfId="0" applyFont="1" applyFill="1" applyBorder="1" applyAlignment="1">
      <alignment horizontal="center" textRotation="90" wrapText="1"/>
    </xf>
    <xf numFmtId="0" fontId="2" fillId="0" borderId="7" xfId="0" applyFont="1" applyFill="1" applyBorder="1" applyAlignment="1">
      <alignment horizontal="center" textRotation="90" wrapText="1"/>
    </xf>
    <xf numFmtId="0" fontId="2" fillId="0" borderId="14" xfId="0" applyFont="1" applyFill="1" applyBorder="1" applyAlignment="1">
      <alignment vertical="top" wrapText="1"/>
    </xf>
    <xf numFmtId="0" fontId="2" fillId="0" borderId="15" xfId="0" applyFont="1" applyFill="1" applyBorder="1" applyAlignment="1">
      <alignment horizontal="left" wrapText="1"/>
    </xf>
    <xf numFmtId="3" fontId="2" fillId="0" borderId="14" xfId="0" applyNumberFormat="1" applyFont="1" applyFill="1" applyBorder="1" applyAlignment="1">
      <alignment vertical="center" wrapText="1"/>
    </xf>
    <xf numFmtId="3" fontId="2" fillId="0" borderId="15" xfId="0" applyNumberFormat="1" applyFont="1" applyFill="1" applyBorder="1" applyAlignment="1">
      <alignment vertical="center" wrapText="1"/>
    </xf>
    <xf numFmtId="164" fontId="2" fillId="0" borderId="15" xfId="0" applyNumberFormat="1" applyFont="1" applyFill="1" applyBorder="1" applyAlignment="1">
      <alignment horizontal="center" vertical="center" wrapText="1"/>
    </xf>
    <xf numFmtId="164" fontId="3" fillId="0" borderId="0" xfId="0" applyNumberFormat="1" applyFont="1" applyFill="1"/>
    <xf numFmtId="165" fontId="3" fillId="0" borderId="0" xfId="0" applyNumberFormat="1" applyFont="1" applyFill="1"/>
    <xf numFmtId="166" fontId="3" fillId="0" borderId="0" xfId="0" applyNumberFormat="1" applyFont="1" applyFill="1"/>
    <xf numFmtId="0" fontId="2" fillId="3" borderId="0" xfId="0" applyFont="1" applyFill="1" applyBorder="1" applyAlignment="1">
      <alignment horizontal="center" wrapText="1"/>
    </xf>
    <xf numFmtId="3" fontId="2" fillId="0" borderId="16" xfId="0" applyNumberFormat="1" applyFont="1" applyFill="1" applyBorder="1" applyAlignment="1">
      <alignment vertical="center" wrapText="1"/>
    </xf>
    <xf numFmtId="0" fontId="4" fillId="0" borderId="18" xfId="0" applyFont="1" applyFill="1" applyBorder="1" applyAlignment="1">
      <alignment horizontal="left" wrapText="1"/>
    </xf>
    <xf numFmtId="0" fontId="4" fillId="0" borderId="18" xfId="0" applyFont="1" applyFill="1" applyBorder="1" applyAlignment="1">
      <alignment horizontal="center" wrapText="1"/>
    </xf>
    <xf numFmtId="0" fontId="4" fillId="0" borderId="18" xfId="0" applyFont="1" applyFill="1" applyBorder="1" applyAlignment="1">
      <alignment wrapText="1"/>
    </xf>
    <xf numFmtId="0" fontId="4" fillId="0" borderId="22" xfId="0" applyFont="1" applyFill="1" applyBorder="1" applyAlignment="1">
      <alignment horizontal="right" wrapText="1"/>
    </xf>
    <xf numFmtId="0" fontId="4" fillId="0" borderId="8" xfId="0" applyFont="1" applyFill="1" applyBorder="1" applyAlignment="1">
      <alignment wrapText="1"/>
    </xf>
    <xf numFmtId="0" fontId="4" fillId="0" borderId="9" xfId="0" applyFont="1" applyFill="1" applyBorder="1" applyAlignment="1">
      <alignment horizontal="right" wrapText="1"/>
    </xf>
    <xf numFmtId="0" fontId="4" fillId="0" borderId="4" xfId="0" applyFont="1" applyFill="1" applyBorder="1" applyAlignment="1">
      <alignment horizontal="center" wrapText="1"/>
    </xf>
    <xf numFmtId="3" fontId="4" fillId="0" borderId="4" xfId="0" applyNumberFormat="1" applyFont="1" applyFill="1" applyBorder="1" applyAlignment="1">
      <alignment horizontal="right" wrapText="1"/>
    </xf>
    <xf numFmtId="3" fontId="4" fillId="0" borderId="29" xfId="0" applyNumberFormat="1" applyFont="1" applyFill="1" applyBorder="1" applyAlignment="1">
      <alignment wrapText="1"/>
    </xf>
    <xf numFmtId="4" fontId="4" fillId="0" borderId="5" xfId="0" applyNumberFormat="1" applyFont="1" applyFill="1" applyBorder="1" applyAlignment="1">
      <alignment horizontal="right" wrapText="1"/>
    </xf>
    <xf numFmtId="3" fontId="5" fillId="0" borderId="18" xfId="0" applyNumberFormat="1" applyFont="1" applyFill="1" applyBorder="1" applyAlignment="1">
      <alignment wrapText="1"/>
    </xf>
    <xf numFmtId="3" fontId="4" fillId="0" borderId="21" xfId="0" applyNumberFormat="1" applyFont="1" applyFill="1" applyBorder="1" applyAlignment="1">
      <alignment wrapText="1"/>
    </xf>
    <xf numFmtId="0" fontId="4" fillId="0" borderId="4" xfId="0" applyFont="1" applyFill="1" applyBorder="1" applyAlignment="1">
      <alignment wrapText="1"/>
    </xf>
    <xf numFmtId="0" fontId="2" fillId="3" borderId="30" xfId="0" applyFont="1" applyFill="1" applyBorder="1" applyAlignment="1">
      <alignment horizontal="center" wrapText="1"/>
    </xf>
    <xf numFmtId="0" fontId="3" fillId="0" borderId="27" xfId="0" applyFont="1" applyBorder="1"/>
    <xf numFmtId="4" fontId="2" fillId="0" borderId="28" xfId="0" applyNumberFormat="1" applyFont="1" applyFill="1" applyBorder="1" applyAlignment="1">
      <alignment horizontal="right" vertical="center" wrapText="1"/>
    </xf>
    <xf numFmtId="1" fontId="4" fillId="0" borderId="8" xfId="0" applyNumberFormat="1" applyFont="1" applyFill="1" applyBorder="1" applyAlignment="1">
      <alignment horizontal="right" wrapText="1"/>
    </xf>
    <xf numFmtId="1" fontId="4" fillId="0" borderId="10" xfId="0" applyNumberFormat="1" applyFont="1" applyFill="1" applyBorder="1" applyAlignment="1">
      <alignment horizontal="right" wrapText="1"/>
    </xf>
    <xf numFmtId="1" fontId="4" fillId="0" borderId="4" xfId="0" applyNumberFormat="1" applyFont="1" applyFill="1" applyBorder="1" applyAlignment="1">
      <alignment horizontal="right" wrapText="1"/>
    </xf>
    <xf numFmtId="1" fontId="4" fillId="0" borderId="18" xfId="0" applyNumberFormat="1" applyFont="1" applyFill="1" applyBorder="1" applyAlignment="1">
      <alignment horizontal="right" wrapText="1"/>
    </xf>
    <xf numFmtId="0" fontId="4" fillId="0" borderId="5" xfId="0" applyFont="1" applyFill="1" applyBorder="1" applyAlignment="1">
      <alignment horizontal="right" wrapText="1"/>
    </xf>
    <xf numFmtId="2" fontId="4" fillId="0" borderId="11" xfId="0" applyNumberFormat="1" applyFont="1" applyFill="1" applyBorder="1" applyAlignment="1"/>
    <xf numFmtId="2" fontId="4" fillId="0" borderId="6" xfId="0" applyNumberFormat="1" applyFont="1" applyFill="1" applyBorder="1" applyAlignment="1"/>
    <xf numFmtId="2" fontId="4" fillId="0" borderId="20" xfId="0" applyNumberFormat="1" applyFont="1" applyFill="1" applyBorder="1" applyAlignment="1"/>
    <xf numFmtId="4" fontId="4" fillId="0" borderId="11" xfId="0" applyNumberFormat="1" applyFont="1" applyFill="1" applyBorder="1" applyAlignment="1"/>
    <xf numFmtId="0" fontId="9" fillId="0" borderId="0" xfId="0" applyFont="1" applyFill="1"/>
    <xf numFmtId="2" fontId="4" fillId="0" borderId="0" xfId="0" applyNumberFormat="1" applyFont="1"/>
    <xf numFmtId="1" fontId="4" fillId="0" borderId="0" xfId="0" applyNumberFormat="1" applyFont="1"/>
    <xf numFmtId="3" fontId="4" fillId="0" borderId="0" xfId="0" applyNumberFormat="1" applyFont="1"/>
    <xf numFmtId="2" fontId="4" fillId="0" borderId="2" xfId="0" applyNumberFormat="1" applyFont="1" applyFill="1" applyBorder="1" applyAlignment="1"/>
    <xf numFmtId="0" fontId="10" fillId="0" borderId="0" xfId="0" applyFont="1"/>
    <xf numFmtId="0" fontId="4" fillId="0" borderId="31" xfId="0" applyFont="1" applyFill="1" applyBorder="1" applyAlignment="1">
      <alignment wrapText="1"/>
    </xf>
    <xf numFmtId="0" fontId="4" fillId="0" borderId="31" xfId="0" applyFont="1" applyFill="1" applyBorder="1" applyAlignment="1">
      <alignment horizontal="right" wrapText="1"/>
    </xf>
    <xf numFmtId="3" fontId="4" fillId="0" borderId="4" xfId="0" applyNumberFormat="1" applyFont="1" applyFill="1" applyBorder="1" applyAlignment="1">
      <alignment wrapText="1"/>
    </xf>
    <xf numFmtId="3" fontId="4" fillId="0" borderId="3" xfId="0" applyNumberFormat="1" applyFont="1" applyFill="1" applyBorder="1" applyAlignment="1">
      <alignment wrapText="1"/>
    </xf>
    <xf numFmtId="0" fontId="4" fillId="0" borderId="8" xfId="0" applyFont="1" applyFill="1" applyBorder="1" applyAlignment="1">
      <alignment horizontal="left" wrapText="1"/>
    </xf>
    <xf numFmtId="3" fontId="2" fillId="0" borderId="37" xfId="0" applyNumberFormat="1" applyFont="1" applyFill="1" applyBorder="1" applyAlignment="1">
      <alignment vertical="center" wrapText="1"/>
    </xf>
    <xf numFmtId="164" fontId="4" fillId="0" borderId="13" xfId="0" applyNumberFormat="1" applyFont="1" applyFill="1" applyBorder="1" applyAlignment="1">
      <alignment horizontal="right" wrapText="1"/>
    </xf>
    <xf numFmtId="2" fontId="4" fillId="0" borderId="18" xfId="0" applyNumberFormat="1" applyFont="1" applyFill="1" applyBorder="1" applyAlignment="1">
      <alignment horizontal="right" wrapText="1"/>
    </xf>
    <xf numFmtId="168" fontId="4" fillId="0" borderId="10" xfId="0" applyNumberFormat="1" applyFont="1" applyFill="1" applyBorder="1" applyAlignment="1">
      <alignment horizontal="right" wrapText="1"/>
    </xf>
    <xf numFmtId="168" fontId="4" fillId="0" borderId="4" xfId="0" applyNumberFormat="1" applyFont="1" applyFill="1" applyBorder="1" applyAlignment="1">
      <alignment horizontal="right" wrapText="1"/>
    </xf>
    <xf numFmtId="0" fontId="2" fillId="0" borderId="7" xfId="0" applyFont="1" applyBorder="1" applyAlignment="1">
      <alignment horizontal="center" textRotation="90" wrapText="1"/>
    </xf>
    <xf numFmtId="169" fontId="4" fillId="0" borderId="2" xfId="0" applyNumberFormat="1" applyFont="1" applyBorder="1"/>
    <xf numFmtId="169" fontId="4" fillId="0" borderId="11" xfId="0" applyNumberFormat="1" applyFont="1" applyBorder="1"/>
    <xf numFmtId="169" fontId="4" fillId="0" borderId="6" xfId="0" applyNumberFormat="1" applyFont="1" applyBorder="1"/>
    <xf numFmtId="169" fontId="4" fillId="0" borderId="20" xfId="0" applyNumberFormat="1" applyFont="1" applyBorder="1"/>
    <xf numFmtId="4" fontId="2" fillId="0" borderId="38" xfId="0" applyNumberFormat="1" applyFont="1" applyBorder="1" applyAlignment="1">
      <alignment horizontal="right" vertical="center" wrapText="1"/>
    </xf>
    <xf numFmtId="169" fontId="2" fillId="0" borderId="2" xfId="0" applyNumberFormat="1" applyFont="1" applyBorder="1"/>
    <xf numFmtId="4" fontId="2" fillId="0" borderId="39" xfId="0" applyNumberFormat="1" applyFont="1" applyBorder="1" applyAlignment="1">
      <alignment horizontal="right" vertical="center" wrapText="1"/>
    </xf>
    <xf numFmtId="169" fontId="2" fillId="0" borderId="40" xfId="0" applyNumberFormat="1" applyFont="1" applyBorder="1"/>
    <xf numFmtId="4" fontId="2" fillId="0" borderId="27" xfId="0" applyNumberFormat="1" applyFont="1" applyBorder="1" applyAlignment="1">
      <alignment horizontal="right" vertical="center" wrapText="1"/>
    </xf>
    <xf numFmtId="2" fontId="2" fillId="0" borderId="39" xfId="0" applyNumberFormat="1" applyFont="1" applyBorder="1" applyAlignment="1">
      <alignment horizontal="center" vertical="center" wrapText="1"/>
    </xf>
    <xf numFmtId="3" fontId="2" fillId="0" borderId="39" xfId="0" applyNumberFormat="1" applyFont="1" applyBorder="1" applyAlignment="1">
      <alignment vertical="center" wrapText="1"/>
    </xf>
    <xf numFmtId="164" fontId="2" fillId="0" borderId="39" xfId="0" applyNumberFormat="1" applyFont="1" applyBorder="1" applyAlignment="1">
      <alignment horizontal="center" vertical="center" wrapText="1"/>
    </xf>
    <xf numFmtId="2" fontId="2" fillId="0" borderId="27" xfId="0" applyNumberFormat="1" applyFont="1" applyBorder="1" applyAlignment="1">
      <alignment horizontal="center" vertical="center" wrapText="1"/>
    </xf>
    <xf numFmtId="3" fontId="2" fillId="0" borderId="27" xfId="0" applyNumberFormat="1" applyFont="1" applyBorder="1" applyAlignment="1">
      <alignment vertical="center" wrapText="1"/>
    </xf>
    <xf numFmtId="164" fontId="2" fillId="0" borderId="27" xfId="0" applyNumberFormat="1" applyFont="1" applyBorder="1" applyAlignment="1">
      <alignment horizontal="center" vertical="center" wrapText="1"/>
    </xf>
    <xf numFmtId="4" fontId="2" fillId="0" borderId="0" xfId="0" applyNumberFormat="1" applyFont="1" applyBorder="1" applyAlignment="1">
      <alignment horizontal="right" vertical="center" wrapText="1"/>
    </xf>
    <xf numFmtId="169" fontId="2" fillId="0" borderId="0" xfId="0" applyNumberFormat="1" applyFont="1" applyBorder="1"/>
    <xf numFmtId="4" fontId="2" fillId="0" borderId="42" xfId="0" applyNumberFormat="1" applyFont="1" applyBorder="1" applyAlignment="1">
      <alignment horizontal="right" vertical="center" wrapText="1"/>
    </xf>
    <xf numFmtId="169" fontId="2" fillId="0" borderId="6" xfId="0" applyNumberFormat="1" applyFont="1" applyBorder="1"/>
    <xf numFmtId="0" fontId="4" fillId="0" borderId="32" xfId="0" applyFont="1" applyFill="1" applyBorder="1" applyAlignment="1">
      <alignment horizontal="right" wrapText="1"/>
    </xf>
    <xf numFmtId="167" fontId="4" fillId="0" borderId="18" xfId="0" applyNumberFormat="1" applyFont="1" applyFill="1" applyBorder="1" applyAlignment="1">
      <alignment horizontal="right" wrapText="1"/>
    </xf>
    <xf numFmtId="0" fontId="2" fillId="0" borderId="27" xfId="0" applyFont="1" applyFill="1" applyBorder="1" applyAlignment="1">
      <alignment horizontal="left" wrapText="1"/>
    </xf>
    <xf numFmtId="0" fontId="4" fillId="0" borderId="4" xfId="0" applyFont="1" applyFill="1" applyBorder="1" applyAlignment="1">
      <alignment horizontal="left" wrapText="1"/>
    </xf>
    <xf numFmtId="169" fontId="4" fillId="0" borderId="0" xfId="0" applyNumberFormat="1" applyFont="1"/>
    <xf numFmtId="168" fontId="4" fillId="0" borderId="18" xfId="0" applyNumberFormat="1" applyFont="1" applyFill="1" applyBorder="1" applyAlignment="1">
      <alignment horizontal="right" wrapText="1"/>
    </xf>
    <xf numFmtId="0" fontId="0" fillId="4" borderId="26" xfId="0" applyFill="1" applyBorder="1" applyAlignment="1">
      <alignment vertical="center" textRotation="90"/>
    </xf>
    <xf numFmtId="168" fontId="4" fillId="0" borderId="5" xfId="0" applyNumberFormat="1" applyFont="1" applyFill="1" applyBorder="1" applyAlignment="1">
      <alignment horizontal="right" wrapText="1"/>
    </xf>
    <xf numFmtId="2" fontId="4" fillId="0" borderId="13" xfId="0" applyNumberFormat="1" applyFont="1" applyFill="1" applyBorder="1" applyAlignment="1">
      <alignment horizontal="right" wrapText="1"/>
    </xf>
    <xf numFmtId="0" fontId="0" fillId="4" borderId="43" xfId="0" applyFill="1" applyBorder="1" applyAlignment="1">
      <alignment vertical="center" textRotation="90"/>
    </xf>
    <xf numFmtId="1" fontId="4" fillId="0" borderId="10" xfId="0" applyNumberFormat="1" applyFont="1" applyFill="1" applyBorder="1" applyAlignment="1">
      <alignment wrapText="1"/>
    </xf>
    <xf numFmtId="2" fontId="4" fillId="0" borderId="22" xfId="0" applyNumberFormat="1" applyFont="1" applyFill="1" applyBorder="1" applyAlignment="1">
      <alignment horizontal="right" wrapText="1"/>
    </xf>
    <xf numFmtId="3" fontId="2" fillId="6" borderId="37" xfId="0" applyNumberFormat="1" applyFont="1" applyFill="1" applyBorder="1" applyAlignment="1">
      <alignment wrapText="1"/>
    </xf>
    <xf numFmtId="3" fontId="2" fillId="6" borderId="16" xfId="0" applyNumberFormat="1" applyFont="1" applyFill="1" applyBorder="1" applyAlignment="1">
      <alignment wrapText="1"/>
    </xf>
    <xf numFmtId="2" fontId="2" fillId="6" borderId="15" xfId="0" applyNumberFormat="1" applyFont="1" applyFill="1" applyBorder="1" applyAlignment="1">
      <alignment horizontal="center" wrapText="1"/>
    </xf>
    <xf numFmtId="3" fontId="2" fillId="6" borderId="15" xfId="0" applyNumberFormat="1" applyFont="1" applyFill="1" applyBorder="1" applyAlignment="1">
      <alignment horizontal="right" wrapText="1"/>
    </xf>
    <xf numFmtId="168" fontId="2" fillId="6" borderId="15" xfId="0" applyNumberFormat="1" applyFont="1" applyFill="1" applyBorder="1" applyAlignment="1">
      <alignment horizontal="right" wrapText="1"/>
    </xf>
    <xf numFmtId="4" fontId="2" fillId="6" borderId="17" xfId="0" applyNumberFormat="1" applyFont="1" applyFill="1" applyBorder="1" applyAlignment="1">
      <alignment horizontal="right" wrapText="1"/>
    </xf>
    <xf numFmtId="2" fontId="2" fillId="6" borderId="43" xfId="0" applyNumberFormat="1" applyFont="1" applyFill="1" applyBorder="1" applyAlignment="1"/>
    <xf numFmtId="169" fontId="2" fillId="6" borderId="37" xfId="0" applyNumberFormat="1" applyFont="1" applyFill="1" applyBorder="1"/>
    <xf numFmtId="169" fontId="2" fillId="6" borderId="2" xfId="0" applyNumberFormat="1" applyFont="1" applyFill="1" applyBorder="1"/>
    <xf numFmtId="2" fontId="3" fillId="0" borderId="0" xfId="0" applyNumberFormat="1" applyFont="1" applyFill="1"/>
    <xf numFmtId="0" fontId="0" fillId="4" borderId="26" xfId="0" applyFill="1" applyBorder="1" applyAlignment="1">
      <alignment horizontal="center" vertical="center" textRotation="90"/>
    </xf>
    <xf numFmtId="0" fontId="0" fillId="4" borderId="43" xfId="0" applyFill="1" applyBorder="1" applyAlignment="1">
      <alignment horizontal="center" vertical="center" textRotation="90"/>
    </xf>
    <xf numFmtId="0" fontId="2" fillId="0" borderId="41" xfId="0" applyFont="1" applyBorder="1" applyAlignment="1">
      <alignment horizontal="left" vertical="top" wrapText="1"/>
    </xf>
    <xf numFmtId="0" fontId="2" fillId="0" borderId="39" xfId="0" applyFont="1" applyBorder="1" applyAlignment="1">
      <alignment horizontal="left" vertical="top" wrapText="1"/>
    </xf>
    <xf numFmtId="0" fontId="2" fillId="0" borderId="46" xfId="0" applyFont="1" applyBorder="1" applyAlignment="1">
      <alignment horizontal="left" vertical="top" wrapText="1"/>
    </xf>
    <xf numFmtId="0" fontId="2" fillId="0" borderId="42" xfId="0" applyFont="1" applyBorder="1" applyAlignment="1">
      <alignment horizontal="left" vertical="top" wrapText="1"/>
    </xf>
    <xf numFmtId="0" fontId="2" fillId="3" borderId="19" xfId="0" applyFont="1" applyFill="1" applyBorder="1" applyAlignment="1">
      <alignment horizontal="center" wrapText="1"/>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47" xfId="0" applyFont="1" applyFill="1" applyBorder="1" applyAlignment="1">
      <alignment horizontal="center" vertical="center" wrapText="1"/>
    </xf>
  </cellXfs>
  <cellStyles count="4">
    <cellStyle name="Followed Hyperlink" xfId="3" builtinId="9" hidden="1"/>
    <cellStyle name="Hyperlink" xfId="2" builtinId="8" hidden="1"/>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tabSelected="1" zoomScaleNormal="100" zoomScalePageLayoutView="130" workbookViewId="0">
      <pane xSplit="3" ySplit="3" topLeftCell="D25" activePane="bottomRight" state="frozen"/>
      <selection pane="topRight" activeCell="D1" sqref="D1"/>
      <selection pane="bottomLeft" activeCell="A4" sqref="A4"/>
      <selection pane="bottomRight" activeCell="C31" sqref="C31"/>
    </sheetView>
  </sheetViews>
  <sheetFormatPr defaultColWidth="9" defaultRowHeight="12" x14ac:dyDescent="0.3"/>
  <cols>
    <col min="1" max="1" width="3.7265625" style="2" customWidth="1"/>
    <col min="2" max="2" width="18.7265625" style="2" customWidth="1"/>
    <col min="3" max="3" width="37.26953125" style="2" customWidth="1"/>
    <col min="4" max="4" width="6.54296875" style="2" bestFit="1" customWidth="1"/>
    <col min="5" max="6" width="6.1796875" style="2" bestFit="1" customWidth="1"/>
    <col min="7" max="7" width="6" style="2" bestFit="1" customWidth="1"/>
    <col min="8" max="8" width="6.54296875" style="2" bestFit="1" customWidth="1"/>
    <col min="9" max="9" width="7.54296875" style="2" bestFit="1" customWidth="1"/>
    <col min="10" max="10" width="9" style="2" bestFit="1" customWidth="1"/>
    <col min="11" max="11" width="5.7265625" style="2" bestFit="1" customWidth="1"/>
    <col min="12" max="12" width="6.453125" style="2" bestFit="1" customWidth="1"/>
    <col min="13" max="13" width="6.1796875" style="2" bestFit="1" customWidth="1"/>
    <col min="14" max="14" width="7.54296875" style="2" bestFit="1" customWidth="1"/>
    <col min="15" max="15" width="8.7265625" style="2" bestFit="1" customWidth="1"/>
    <col min="16" max="16" width="9" style="2" bestFit="1" customWidth="1"/>
    <col min="17" max="17" width="6.453125" style="2" bestFit="1" customWidth="1"/>
    <col min="18" max="18" width="12.453125" style="2" bestFit="1" customWidth="1"/>
    <col min="19" max="19" width="9.81640625" style="2" bestFit="1" customWidth="1"/>
    <col min="20" max="20" width="12.26953125" style="2" bestFit="1" customWidth="1"/>
    <col min="21" max="16384" width="9" style="2"/>
  </cols>
  <sheetData>
    <row r="1" spans="1:20" ht="12.5" thickBot="1" x14ac:dyDescent="0.35">
      <c r="B1" s="51" t="s">
        <v>62</v>
      </c>
      <c r="C1" s="51"/>
      <c r="D1" s="51"/>
      <c r="E1" s="51"/>
      <c r="F1" s="51"/>
      <c r="G1" s="51"/>
      <c r="H1" s="51"/>
      <c r="I1" s="51"/>
      <c r="J1" s="51"/>
      <c r="K1" s="51"/>
      <c r="L1" s="51"/>
      <c r="M1" s="51"/>
      <c r="N1" s="51"/>
      <c r="O1" s="51"/>
      <c r="P1" s="51"/>
      <c r="Q1" s="51"/>
      <c r="R1" s="51"/>
    </row>
    <row r="2" spans="1:20" ht="12" customHeight="1" x14ac:dyDescent="0.35">
      <c r="A2" s="1"/>
      <c r="B2" s="50"/>
      <c r="C2" s="35"/>
      <c r="D2" s="35"/>
      <c r="E2" s="35"/>
      <c r="F2" s="126" t="s">
        <v>1</v>
      </c>
      <c r="G2" s="127"/>
      <c r="H2" s="127"/>
      <c r="I2" s="127"/>
      <c r="J2" s="128"/>
      <c r="K2" s="129" t="s">
        <v>2</v>
      </c>
      <c r="L2" s="130"/>
      <c r="M2" s="130"/>
      <c r="N2" s="130"/>
      <c r="O2" s="131"/>
      <c r="P2" s="19" t="s">
        <v>15</v>
      </c>
      <c r="Q2" s="19" t="s">
        <v>15</v>
      </c>
      <c r="R2" s="19" t="s">
        <v>15</v>
      </c>
    </row>
    <row r="3" spans="1:20" ht="87" customHeight="1" thickBot="1" x14ac:dyDescent="0.4">
      <c r="A3" s="107"/>
      <c r="B3" s="20" t="s">
        <v>3</v>
      </c>
      <c r="C3" s="21" t="s">
        <v>4</v>
      </c>
      <c r="D3" s="23" t="s">
        <v>33</v>
      </c>
      <c r="E3" s="23" t="s">
        <v>5</v>
      </c>
      <c r="F3" s="24" t="s">
        <v>6</v>
      </c>
      <c r="G3" s="25" t="s">
        <v>7</v>
      </c>
      <c r="H3" s="25" t="s">
        <v>8</v>
      </c>
      <c r="I3" s="25" t="s">
        <v>9</v>
      </c>
      <c r="J3" s="22" t="s">
        <v>10</v>
      </c>
      <c r="K3" s="24" t="s">
        <v>11</v>
      </c>
      <c r="L3" s="25" t="s">
        <v>7</v>
      </c>
      <c r="M3" s="25" t="s">
        <v>8</v>
      </c>
      <c r="N3" s="25" t="s">
        <v>9</v>
      </c>
      <c r="O3" s="22" t="s">
        <v>10</v>
      </c>
      <c r="P3" s="26" t="s">
        <v>12</v>
      </c>
      <c r="Q3" s="78" t="s">
        <v>29</v>
      </c>
      <c r="R3" s="78" t="s">
        <v>30</v>
      </c>
    </row>
    <row r="4" spans="1:20" s="4" customFormat="1" ht="25.5" thickBot="1" x14ac:dyDescent="0.4">
      <c r="A4" s="104"/>
      <c r="B4" s="132" t="s">
        <v>27</v>
      </c>
      <c r="C4" s="72" t="s">
        <v>16</v>
      </c>
      <c r="D4" s="72" t="s">
        <v>64</v>
      </c>
      <c r="E4" s="41">
        <v>3</v>
      </c>
      <c r="F4" s="41">
        <v>3</v>
      </c>
      <c r="G4" s="3">
        <v>2</v>
      </c>
      <c r="H4" s="68">
        <f t="shared" ref="H4:H26" si="0">+F4*G4</f>
        <v>6</v>
      </c>
      <c r="I4" s="69">
        <v>2</v>
      </c>
      <c r="J4" s="98">
        <f>+H4*I4</f>
        <v>12</v>
      </c>
      <c r="K4" s="11">
        <f>E4-F4</f>
        <v>0</v>
      </c>
      <c r="L4" s="3">
        <v>0</v>
      </c>
      <c r="M4" s="41">
        <f t="shared" ref="M4:M26" si="1">+K4*L4</f>
        <v>0</v>
      </c>
      <c r="N4" s="53">
        <v>0</v>
      </c>
      <c r="O4" s="42">
        <f>+M4*N4</f>
        <v>0</v>
      </c>
      <c r="P4" s="66">
        <f t="shared" ref="P4:P8" si="2">+O4+J4</f>
        <v>12</v>
      </c>
      <c r="Q4" s="79">
        <v>48.02</v>
      </c>
      <c r="R4" s="79">
        <f>P4*Q4</f>
        <v>576.24</v>
      </c>
      <c r="S4" s="63"/>
    </row>
    <row r="5" spans="1:20" s="4" customFormat="1" ht="13" thickBot="1" x14ac:dyDescent="0.4">
      <c r="A5" s="104"/>
      <c r="B5" s="133"/>
      <c r="C5" s="37" t="s">
        <v>25</v>
      </c>
      <c r="D5" s="37" t="s">
        <v>35</v>
      </c>
      <c r="E5" s="39">
        <v>67</v>
      </c>
      <c r="F5" s="39">
        <v>67</v>
      </c>
      <c r="G5" s="38">
        <v>2</v>
      </c>
      <c r="H5" s="7">
        <f t="shared" si="0"/>
        <v>134</v>
      </c>
      <c r="I5" s="76">
        <v>5.0099999999999999E-2</v>
      </c>
      <c r="J5" s="106">
        <f>+H5*I5</f>
        <v>6.7134</v>
      </c>
      <c r="K5" s="11">
        <v>0</v>
      </c>
      <c r="L5" s="38">
        <v>0</v>
      </c>
      <c r="M5" s="39">
        <v>0</v>
      </c>
      <c r="N5" s="56">
        <v>0</v>
      </c>
      <c r="O5" s="40">
        <v>0</v>
      </c>
      <c r="P5" s="58">
        <f t="shared" si="2"/>
        <v>6.7134</v>
      </c>
      <c r="Q5" s="80">
        <v>48.02</v>
      </c>
      <c r="R5" s="79">
        <f>P5*Q5</f>
        <v>322.37746800000002</v>
      </c>
      <c r="S5" s="63"/>
    </row>
    <row r="6" spans="1:20" s="4" customFormat="1" ht="13" thickBot="1" x14ac:dyDescent="0.4">
      <c r="A6" s="120" t="s">
        <v>0</v>
      </c>
      <c r="B6" s="133"/>
      <c r="C6" s="37" t="s">
        <v>22</v>
      </c>
      <c r="D6" s="37" t="s">
        <v>43</v>
      </c>
      <c r="E6" s="39">
        <v>67</v>
      </c>
      <c r="F6" s="39">
        <v>67</v>
      </c>
      <c r="G6" s="38">
        <v>1</v>
      </c>
      <c r="H6" s="7">
        <f t="shared" si="0"/>
        <v>67</v>
      </c>
      <c r="I6" s="75">
        <v>0.33</v>
      </c>
      <c r="J6" s="40">
        <f>+H6*I6</f>
        <v>22.11</v>
      </c>
      <c r="K6" s="11">
        <v>0</v>
      </c>
      <c r="L6" s="38">
        <v>0</v>
      </c>
      <c r="M6" s="39">
        <v>0</v>
      </c>
      <c r="N6" s="56">
        <v>0</v>
      </c>
      <c r="O6" s="40">
        <v>0</v>
      </c>
      <c r="P6" s="58">
        <f t="shared" si="2"/>
        <v>22.11</v>
      </c>
      <c r="Q6" s="80">
        <v>48.02</v>
      </c>
      <c r="R6" s="79">
        <f>P6*Q6</f>
        <v>1061.7221999999999</v>
      </c>
      <c r="S6" s="63"/>
    </row>
    <row r="7" spans="1:20" s="4" customFormat="1" ht="13" thickBot="1" x14ac:dyDescent="0.4">
      <c r="A7" s="120"/>
      <c r="B7" s="133"/>
      <c r="C7" s="37" t="s">
        <v>58</v>
      </c>
      <c r="D7" s="37" t="s">
        <v>36</v>
      </c>
      <c r="E7" s="39">
        <v>67</v>
      </c>
      <c r="F7" s="39">
        <v>67</v>
      </c>
      <c r="G7" s="38">
        <v>2</v>
      </c>
      <c r="H7" s="7">
        <f>+F7*G7</f>
        <v>134</v>
      </c>
      <c r="I7" s="76">
        <v>5.0099999999999999E-2</v>
      </c>
      <c r="J7" s="109">
        <f>+H7*I7</f>
        <v>6.7134</v>
      </c>
      <c r="K7" s="11">
        <v>0</v>
      </c>
      <c r="L7" s="38">
        <v>0</v>
      </c>
      <c r="M7" s="39">
        <v>0</v>
      </c>
      <c r="N7" s="56">
        <v>0</v>
      </c>
      <c r="O7" s="40">
        <v>0</v>
      </c>
      <c r="P7" s="58">
        <f t="shared" si="2"/>
        <v>6.7134</v>
      </c>
      <c r="Q7" s="80">
        <v>48.02</v>
      </c>
      <c r="R7" s="79">
        <f t="shared" ref="R7:R26" si="3">P7*Q7</f>
        <v>322.37746800000002</v>
      </c>
      <c r="S7" s="63"/>
    </row>
    <row r="8" spans="1:20" s="4" customFormat="1" ht="25.5" thickBot="1" x14ac:dyDescent="0.4">
      <c r="A8" s="120"/>
      <c r="B8" s="133"/>
      <c r="C8" s="5" t="s">
        <v>71</v>
      </c>
      <c r="D8" s="37" t="s">
        <v>46</v>
      </c>
      <c r="E8" s="39">
        <v>67</v>
      </c>
      <c r="F8" s="39">
        <v>67</v>
      </c>
      <c r="G8" s="6">
        <v>2</v>
      </c>
      <c r="H8" s="7">
        <f>+F8*G8</f>
        <v>134</v>
      </c>
      <c r="I8" s="99">
        <v>0.5</v>
      </c>
      <c r="J8" s="8">
        <f>+I8*H8</f>
        <v>67</v>
      </c>
      <c r="K8" s="11">
        <f>E8-F8</f>
        <v>0</v>
      </c>
      <c r="L8" s="6">
        <v>0</v>
      </c>
      <c r="M8" s="7">
        <f>+K8*L8</f>
        <v>0</v>
      </c>
      <c r="N8" s="54">
        <v>0</v>
      </c>
      <c r="O8" s="8">
        <f>+N8*M8</f>
        <v>0</v>
      </c>
      <c r="P8" s="58">
        <f t="shared" si="2"/>
        <v>67</v>
      </c>
      <c r="Q8" s="80">
        <v>48.02</v>
      </c>
      <c r="R8" s="79">
        <f t="shared" ref="R8:R13" si="4">P8*Q8</f>
        <v>3217.34</v>
      </c>
      <c r="S8" s="63"/>
    </row>
    <row r="9" spans="1:20" s="4" customFormat="1" ht="29.15" customHeight="1" thickBot="1" x14ac:dyDescent="0.4">
      <c r="A9" s="120"/>
      <c r="B9" s="133"/>
      <c r="C9" s="5" t="s">
        <v>34</v>
      </c>
      <c r="D9" s="37" t="s">
        <v>47</v>
      </c>
      <c r="E9" s="39">
        <v>56</v>
      </c>
      <c r="F9" s="39">
        <v>56</v>
      </c>
      <c r="G9" s="6">
        <v>2</v>
      </c>
      <c r="H9" s="7">
        <f>+F9*G9</f>
        <v>112</v>
      </c>
      <c r="I9" s="54">
        <v>6</v>
      </c>
      <c r="J9" s="8">
        <f>+I9*H9</f>
        <v>672</v>
      </c>
      <c r="K9" s="11">
        <f>E9-F9</f>
        <v>0</v>
      </c>
      <c r="L9" s="6">
        <v>0</v>
      </c>
      <c r="M9" s="7">
        <f>+K9*L9</f>
        <v>0</v>
      </c>
      <c r="N9" s="54">
        <v>0</v>
      </c>
      <c r="O9" s="8">
        <f>+N9*M9</f>
        <v>0</v>
      </c>
      <c r="P9" s="58">
        <f>+O9+J9</f>
        <v>672</v>
      </c>
      <c r="Q9" s="80">
        <v>48.02</v>
      </c>
      <c r="R9" s="79">
        <f t="shared" si="4"/>
        <v>32269.440000000002</v>
      </c>
    </row>
    <row r="10" spans="1:20" s="4" customFormat="1" ht="25.5" customHeight="1" thickBot="1" x14ac:dyDescent="0.4">
      <c r="A10" s="120"/>
      <c r="B10" s="133"/>
      <c r="C10" s="5" t="s">
        <v>28</v>
      </c>
      <c r="D10" s="37" t="s">
        <v>48</v>
      </c>
      <c r="E10" s="39">
        <v>53</v>
      </c>
      <c r="F10" s="39">
        <v>53</v>
      </c>
      <c r="G10" s="6">
        <v>2</v>
      </c>
      <c r="H10" s="7">
        <f>F10*G10</f>
        <v>106</v>
      </c>
      <c r="I10" s="54">
        <v>4</v>
      </c>
      <c r="J10" s="8">
        <f t="shared" ref="J10:J11" si="5">+I10*H10</f>
        <v>424</v>
      </c>
      <c r="K10" s="11">
        <v>0</v>
      </c>
      <c r="L10" s="6">
        <v>0</v>
      </c>
      <c r="M10" s="7">
        <v>0</v>
      </c>
      <c r="N10" s="54">
        <v>0</v>
      </c>
      <c r="O10" s="8">
        <v>0</v>
      </c>
      <c r="P10" s="58">
        <f t="shared" ref="P10:P11" si="6">+O10+J10</f>
        <v>424</v>
      </c>
      <c r="Q10" s="80">
        <v>48.02</v>
      </c>
      <c r="R10" s="79">
        <f t="shared" si="4"/>
        <v>20360.48</v>
      </c>
    </row>
    <row r="11" spans="1:20" s="4" customFormat="1" ht="28.5" customHeight="1" thickBot="1" x14ac:dyDescent="0.4">
      <c r="A11" s="120"/>
      <c r="B11" s="133"/>
      <c r="C11" s="5" t="s">
        <v>55</v>
      </c>
      <c r="D11" s="37" t="s">
        <v>49</v>
      </c>
      <c r="E11" s="39">
        <v>55</v>
      </c>
      <c r="F11" s="39">
        <v>55</v>
      </c>
      <c r="G11" s="6">
        <v>2</v>
      </c>
      <c r="H11" s="7">
        <f>F11*G11</f>
        <v>110</v>
      </c>
      <c r="I11" s="54">
        <v>6</v>
      </c>
      <c r="J11" s="8">
        <f t="shared" si="5"/>
        <v>660</v>
      </c>
      <c r="K11" s="11">
        <v>0</v>
      </c>
      <c r="L11" s="6">
        <v>0</v>
      </c>
      <c r="M11" s="7">
        <v>0</v>
      </c>
      <c r="N11" s="54">
        <v>0</v>
      </c>
      <c r="O11" s="8">
        <v>0</v>
      </c>
      <c r="P11" s="58">
        <f t="shared" si="6"/>
        <v>660</v>
      </c>
      <c r="Q11" s="80">
        <v>48.02</v>
      </c>
      <c r="R11" s="79">
        <f t="shared" si="4"/>
        <v>31693.200000000001</v>
      </c>
      <c r="S11" s="63"/>
    </row>
    <row r="12" spans="1:20" s="9" customFormat="1" ht="25.5" thickBot="1" x14ac:dyDescent="0.4">
      <c r="A12" s="120"/>
      <c r="B12" s="133"/>
      <c r="C12" s="5" t="s">
        <v>59</v>
      </c>
      <c r="D12" s="37" t="s">
        <v>56</v>
      </c>
      <c r="E12" s="39">
        <v>67</v>
      </c>
      <c r="F12" s="39">
        <v>67</v>
      </c>
      <c r="G12" s="6">
        <v>2</v>
      </c>
      <c r="H12" s="7">
        <f t="shared" si="0"/>
        <v>134</v>
      </c>
      <c r="I12" s="54">
        <v>6</v>
      </c>
      <c r="J12" s="8">
        <f t="shared" ref="J12:J19" si="7">+I12*H12</f>
        <v>804</v>
      </c>
      <c r="K12" s="11">
        <f t="shared" ref="K12:K18" si="8">E12-F12</f>
        <v>0</v>
      </c>
      <c r="L12" s="6">
        <v>0</v>
      </c>
      <c r="M12" s="7">
        <f t="shared" si="1"/>
        <v>0</v>
      </c>
      <c r="N12" s="54">
        <v>0</v>
      </c>
      <c r="O12" s="8">
        <f t="shared" ref="O12:O22" si="9">+N12*M12</f>
        <v>0</v>
      </c>
      <c r="P12" s="58">
        <f>+O12+J12</f>
        <v>804</v>
      </c>
      <c r="Q12" s="80">
        <v>48.02</v>
      </c>
      <c r="R12" s="79">
        <f t="shared" si="4"/>
        <v>38608.080000000002</v>
      </c>
    </row>
    <row r="13" spans="1:20" s="4" customFormat="1" ht="15" customHeight="1" thickBot="1" x14ac:dyDescent="0.4">
      <c r="A13" s="120"/>
      <c r="B13" s="133"/>
      <c r="C13" s="5" t="s">
        <v>17</v>
      </c>
      <c r="D13" s="37" t="s">
        <v>44</v>
      </c>
      <c r="E13" s="39">
        <v>67</v>
      </c>
      <c r="F13" s="39">
        <v>67</v>
      </c>
      <c r="G13" s="6">
        <v>2</v>
      </c>
      <c r="H13" s="7">
        <f t="shared" si="0"/>
        <v>134</v>
      </c>
      <c r="I13" s="76">
        <v>5.0099999999999999E-2</v>
      </c>
      <c r="J13" s="106">
        <f t="shared" si="7"/>
        <v>6.7134</v>
      </c>
      <c r="K13" s="11">
        <f t="shared" si="8"/>
        <v>0</v>
      </c>
      <c r="L13" s="6">
        <v>0</v>
      </c>
      <c r="M13" s="7">
        <f t="shared" si="1"/>
        <v>0</v>
      </c>
      <c r="N13" s="54">
        <v>0</v>
      </c>
      <c r="O13" s="8">
        <f t="shared" si="9"/>
        <v>0</v>
      </c>
      <c r="P13" s="58">
        <f t="shared" ref="P13:P21" si="10">+O13+J13</f>
        <v>6.7134</v>
      </c>
      <c r="Q13" s="80">
        <v>48.02</v>
      </c>
      <c r="R13" s="79">
        <f t="shared" si="4"/>
        <v>322.37746800000002</v>
      </c>
      <c r="S13" s="63"/>
      <c r="T13" s="63"/>
    </row>
    <row r="14" spans="1:20" s="4" customFormat="1" ht="15" customHeight="1" thickBot="1" x14ac:dyDescent="0.4">
      <c r="A14" s="120"/>
      <c r="B14" s="133"/>
      <c r="C14" s="5" t="s">
        <v>50</v>
      </c>
      <c r="D14" s="37" t="s">
        <v>37</v>
      </c>
      <c r="E14" s="39">
        <v>67</v>
      </c>
      <c r="F14" s="10">
        <v>67</v>
      </c>
      <c r="G14" s="6">
        <v>2</v>
      </c>
      <c r="H14" s="7">
        <f t="shared" si="0"/>
        <v>134</v>
      </c>
      <c r="I14" s="76">
        <v>5.0099999999999999E-2</v>
      </c>
      <c r="J14" s="106">
        <f t="shared" si="7"/>
        <v>6.7134</v>
      </c>
      <c r="K14" s="11">
        <f t="shared" si="8"/>
        <v>0</v>
      </c>
      <c r="L14" s="6">
        <v>0</v>
      </c>
      <c r="M14" s="7">
        <f t="shared" si="1"/>
        <v>0</v>
      </c>
      <c r="N14" s="54">
        <v>0</v>
      </c>
      <c r="O14" s="8">
        <f t="shared" si="9"/>
        <v>0</v>
      </c>
      <c r="P14" s="58">
        <f t="shared" si="10"/>
        <v>6.7134</v>
      </c>
      <c r="Q14" s="80">
        <v>48.02</v>
      </c>
      <c r="R14" s="79">
        <f t="shared" si="3"/>
        <v>322.37746800000002</v>
      </c>
      <c r="S14" s="63"/>
    </row>
    <row r="15" spans="1:20" s="4" customFormat="1" ht="15" customHeight="1" thickBot="1" x14ac:dyDescent="0.4">
      <c r="A15" s="120"/>
      <c r="B15" s="133"/>
      <c r="C15" s="5" t="s">
        <v>20</v>
      </c>
      <c r="D15" s="5" t="s">
        <v>38</v>
      </c>
      <c r="E15" s="10">
        <v>67</v>
      </c>
      <c r="F15" s="7">
        <v>67</v>
      </c>
      <c r="G15" s="6">
        <v>4</v>
      </c>
      <c r="H15" s="7">
        <f t="shared" si="0"/>
        <v>268</v>
      </c>
      <c r="I15" s="76">
        <v>5.0099999999999999E-2</v>
      </c>
      <c r="J15" s="106">
        <f t="shared" si="7"/>
        <v>13.4268</v>
      </c>
      <c r="K15" s="11">
        <f t="shared" si="8"/>
        <v>0</v>
      </c>
      <c r="L15" s="6">
        <v>0</v>
      </c>
      <c r="M15" s="7">
        <f t="shared" si="1"/>
        <v>0</v>
      </c>
      <c r="N15" s="54">
        <v>0</v>
      </c>
      <c r="O15" s="8">
        <f t="shared" si="9"/>
        <v>0</v>
      </c>
      <c r="P15" s="58">
        <f t="shared" si="10"/>
        <v>13.4268</v>
      </c>
      <c r="Q15" s="80">
        <v>48.02</v>
      </c>
      <c r="R15" s="79">
        <f t="shared" si="3"/>
        <v>644.75493600000004</v>
      </c>
      <c r="S15" s="63"/>
    </row>
    <row r="16" spans="1:20" s="4" customFormat="1" ht="16" customHeight="1" thickBot="1" x14ac:dyDescent="0.4">
      <c r="A16" s="120"/>
      <c r="B16" s="133"/>
      <c r="C16" s="5" t="s">
        <v>23</v>
      </c>
      <c r="D16" s="5" t="s">
        <v>40</v>
      </c>
      <c r="E16" s="10">
        <v>8</v>
      </c>
      <c r="F16" s="7">
        <v>8</v>
      </c>
      <c r="G16" s="6">
        <v>2</v>
      </c>
      <c r="H16" s="7">
        <f t="shared" si="0"/>
        <v>16</v>
      </c>
      <c r="I16" s="76">
        <v>8.3500000000000005E-2</v>
      </c>
      <c r="J16" s="74">
        <f t="shared" si="7"/>
        <v>1.3360000000000001</v>
      </c>
      <c r="K16" s="11">
        <f t="shared" si="8"/>
        <v>0</v>
      </c>
      <c r="L16" s="6">
        <v>0</v>
      </c>
      <c r="M16" s="7">
        <f t="shared" si="1"/>
        <v>0</v>
      </c>
      <c r="N16" s="54">
        <v>8.3500000000000005E-2</v>
      </c>
      <c r="O16" s="8">
        <f t="shared" si="9"/>
        <v>0</v>
      </c>
      <c r="P16" s="58">
        <f t="shared" si="10"/>
        <v>1.3360000000000001</v>
      </c>
      <c r="Q16" s="80">
        <v>48.02</v>
      </c>
      <c r="R16" s="79">
        <f t="shared" si="3"/>
        <v>64.154720000000012</v>
      </c>
      <c r="S16" s="63"/>
    </row>
    <row r="17" spans="1:21" s="4" customFormat="1" ht="15" customHeight="1" thickBot="1" x14ac:dyDescent="0.4">
      <c r="A17" s="120"/>
      <c r="B17" s="134"/>
      <c r="C17" s="101" t="s">
        <v>51</v>
      </c>
      <c r="D17" s="101" t="s">
        <v>39</v>
      </c>
      <c r="E17" s="70">
        <v>4</v>
      </c>
      <c r="F17" s="49">
        <v>4</v>
      </c>
      <c r="G17" s="43">
        <v>2</v>
      </c>
      <c r="H17" s="49">
        <f t="shared" si="0"/>
        <v>8</v>
      </c>
      <c r="I17" s="77">
        <v>5.0099999999999999E-2</v>
      </c>
      <c r="J17" s="105">
        <f t="shared" si="7"/>
        <v>0.40079999999999999</v>
      </c>
      <c r="K17" s="45">
        <f t="shared" si="8"/>
        <v>0</v>
      </c>
      <c r="L17" s="43">
        <v>0</v>
      </c>
      <c r="M17" s="49">
        <f t="shared" si="1"/>
        <v>0</v>
      </c>
      <c r="N17" s="55">
        <v>0</v>
      </c>
      <c r="O17" s="57">
        <f t="shared" si="9"/>
        <v>0</v>
      </c>
      <c r="P17" s="59">
        <f t="shared" si="10"/>
        <v>0.40079999999999999</v>
      </c>
      <c r="Q17" s="81">
        <v>48.02</v>
      </c>
      <c r="R17" s="79">
        <f t="shared" si="3"/>
        <v>19.246416</v>
      </c>
      <c r="S17" s="63"/>
    </row>
    <row r="18" spans="1:21" s="4" customFormat="1" ht="15" customHeight="1" thickBot="1" x14ac:dyDescent="0.4">
      <c r="A18" s="120"/>
      <c r="B18" s="135" t="s">
        <v>13</v>
      </c>
      <c r="C18" s="37" t="s">
        <v>18</v>
      </c>
      <c r="D18" s="72" t="s">
        <v>64</v>
      </c>
      <c r="E18" s="47">
        <v>6</v>
      </c>
      <c r="F18" s="47">
        <v>6</v>
      </c>
      <c r="G18" s="38">
        <v>1</v>
      </c>
      <c r="H18" s="39">
        <f t="shared" si="0"/>
        <v>6</v>
      </c>
      <c r="I18" s="56">
        <v>2</v>
      </c>
      <c r="J18" s="40">
        <f t="shared" si="7"/>
        <v>12</v>
      </c>
      <c r="K18" s="48">
        <f t="shared" si="8"/>
        <v>0</v>
      </c>
      <c r="L18" s="38">
        <v>0</v>
      </c>
      <c r="M18" s="39">
        <f t="shared" si="1"/>
        <v>0</v>
      </c>
      <c r="N18" s="56">
        <v>0</v>
      </c>
      <c r="O18" s="40">
        <f t="shared" si="9"/>
        <v>0</v>
      </c>
      <c r="P18" s="60">
        <f>+O18+J18</f>
        <v>12</v>
      </c>
      <c r="Q18" s="82">
        <v>47.1</v>
      </c>
      <c r="R18" s="79">
        <f t="shared" si="3"/>
        <v>565.20000000000005</v>
      </c>
      <c r="S18" s="63"/>
      <c r="U18" s="64"/>
    </row>
    <row r="19" spans="1:21" s="4" customFormat="1" ht="15" customHeight="1" thickBot="1" x14ac:dyDescent="0.4">
      <c r="A19" s="120"/>
      <c r="B19" s="133"/>
      <c r="C19" s="37" t="s">
        <v>22</v>
      </c>
      <c r="D19" s="37" t="s">
        <v>43</v>
      </c>
      <c r="E19" s="47">
        <v>1042</v>
      </c>
      <c r="F19" s="47">
        <v>1042</v>
      </c>
      <c r="G19" s="38">
        <v>1</v>
      </c>
      <c r="H19" s="39">
        <f t="shared" si="0"/>
        <v>1042</v>
      </c>
      <c r="I19" s="103">
        <v>5.0099999999999999E-2</v>
      </c>
      <c r="J19" s="109">
        <f t="shared" si="7"/>
        <v>52.2042</v>
      </c>
      <c r="K19" s="48">
        <v>0</v>
      </c>
      <c r="L19" s="38">
        <v>0</v>
      </c>
      <c r="M19" s="39">
        <v>0</v>
      </c>
      <c r="N19" s="56">
        <v>0</v>
      </c>
      <c r="O19" s="40">
        <v>0</v>
      </c>
      <c r="P19" s="60">
        <f>+O19+J19</f>
        <v>52.2042</v>
      </c>
      <c r="Q19" s="82">
        <v>47.1</v>
      </c>
      <c r="R19" s="79">
        <f t="shared" si="3"/>
        <v>2458.8178200000002</v>
      </c>
      <c r="S19" s="63"/>
      <c r="U19" s="64"/>
    </row>
    <row r="20" spans="1:21" s="4" customFormat="1" ht="15" customHeight="1" thickBot="1" x14ac:dyDescent="0.4">
      <c r="A20" s="120"/>
      <c r="B20" s="133"/>
      <c r="C20" s="37" t="s">
        <v>52</v>
      </c>
      <c r="D20" s="37" t="s">
        <v>41</v>
      </c>
      <c r="E20" s="10">
        <v>1042</v>
      </c>
      <c r="F20" s="10">
        <f>ROUND(E20*0.8,0)</f>
        <v>834</v>
      </c>
      <c r="G20" s="6">
        <v>1</v>
      </c>
      <c r="H20" s="108">
        <f>+F20*G20</f>
        <v>834</v>
      </c>
      <c r="I20" s="76">
        <v>5.0099999999999999E-2</v>
      </c>
      <c r="J20" s="106">
        <f t="shared" ref="J20:J26" si="11">+H20*I20</f>
        <v>41.7834</v>
      </c>
      <c r="K20" s="11">
        <f t="shared" ref="K20:K26" si="12">E20-F20</f>
        <v>208</v>
      </c>
      <c r="L20" s="6">
        <v>1</v>
      </c>
      <c r="M20" s="108">
        <f>+K20*L20</f>
        <v>208</v>
      </c>
      <c r="N20" s="76">
        <v>5.0099999999999999E-2</v>
      </c>
      <c r="O20" s="106">
        <f>+N20*M20</f>
        <v>10.4208</v>
      </c>
      <c r="P20" s="58">
        <f>+O20+J20</f>
        <v>52.2042</v>
      </c>
      <c r="Q20" s="82">
        <v>47.1</v>
      </c>
      <c r="R20" s="79">
        <f t="shared" si="3"/>
        <v>2458.8178200000002</v>
      </c>
      <c r="S20" s="63"/>
      <c r="U20" s="64"/>
    </row>
    <row r="21" spans="1:21" s="4" customFormat="1" ht="25.5" thickBot="1" x14ac:dyDescent="0.4">
      <c r="A21" s="120"/>
      <c r="B21" s="133"/>
      <c r="C21" s="5" t="s">
        <v>57</v>
      </c>
      <c r="D21" s="5" t="s">
        <v>63</v>
      </c>
      <c r="E21" s="10">
        <v>1042</v>
      </c>
      <c r="F21" s="10">
        <f t="shared" ref="F21:F22" si="13">ROUND(E21*0.8,0)</f>
        <v>834</v>
      </c>
      <c r="G21" s="6">
        <v>1</v>
      </c>
      <c r="H21" s="108">
        <f t="shared" si="0"/>
        <v>834</v>
      </c>
      <c r="I21" s="54">
        <v>1</v>
      </c>
      <c r="J21" s="8">
        <f t="shared" si="11"/>
        <v>834</v>
      </c>
      <c r="K21" s="11">
        <f t="shared" si="12"/>
        <v>208</v>
      </c>
      <c r="L21" s="6">
        <v>1</v>
      </c>
      <c r="M21" s="108">
        <f t="shared" si="1"/>
        <v>208</v>
      </c>
      <c r="N21" s="76">
        <v>5.0099999999999999E-2</v>
      </c>
      <c r="O21" s="106">
        <f t="shared" si="9"/>
        <v>10.4208</v>
      </c>
      <c r="P21" s="58">
        <f t="shared" si="10"/>
        <v>844.42079999999999</v>
      </c>
      <c r="Q21" s="82">
        <v>47.1</v>
      </c>
      <c r="R21" s="79">
        <f>P21*Q21</f>
        <v>39772.219680000002</v>
      </c>
      <c r="S21" s="102"/>
      <c r="T21" s="65"/>
    </row>
    <row r="22" spans="1:21" s="4" customFormat="1" ht="15" customHeight="1" thickBot="1" x14ac:dyDescent="0.4">
      <c r="A22" s="120"/>
      <c r="B22" s="133"/>
      <c r="C22" s="5" t="s">
        <v>17</v>
      </c>
      <c r="D22" s="5" t="s">
        <v>44</v>
      </c>
      <c r="E22" s="10">
        <v>1042</v>
      </c>
      <c r="F22" s="10">
        <f t="shared" si="13"/>
        <v>834</v>
      </c>
      <c r="G22" s="6">
        <v>1</v>
      </c>
      <c r="H22" s="108">
        <f t="shared" si="0"/>
        <v>834</v>
      </c>
      <c r="I22" s="76">
        <v>5.0099999999999999E-2</v>
      </c>
      <c r="J22" s="106">
        <f t="shared" si="11"/>
        <v>41.7834</v>
      </c>
      <c r="K22" s="11">
        <f t="shared" si="12"/>
        <v>208</v>
      </c>
      <c r="L22" s="6">
        <v>1</v>
      </c>
      <c r="M22" s="108">
        <f t="shared" si="1"/>
        <v>208</v>
      </c>
      <c r="N22" s="76">
        <v>5.0099999999999999E-2</v>
      </c>
      <c r="O22" s="106">
        <f t="shared" si="9"/>
        <v>10.4208</v>
      </c>
      <c r="P22" s="58">
        <f t="shared" ref="P22:P29" si="14">+O22+J22</f>
        <v>52.2042</v>
      </c>
      <c r="Q22" s="82">
        <v>47.1</v>
      </c>
      <c r="R22" s="79">
        <f t="shared" si="3"/>
        <v>2458.8178200000002</v>
      </c>
      <c r="S22" s="63"/>
    </row>
    <row r="23" spans="1:21" s="4" customFormat="1" ht="15" customHeight="1" thickBot="1" x14ac:dyDescent="0.4">
      <c r="A23" s="120"/>
      <c r="B23" s="133"/>
      <c r="C23" s="5" t="s">
        <v>53</v>
      </c>
      <c r="D23" s="5" t="s">
        <v>42</v>
      </c>
      <c r="E23" s="10">
        <v>1042</v>
      </c>
      <c r="F23" s="10">
        <f>ROUND(E23*0.25,0)</f>
        <v>261</v>
      </c>
      <c r="G23" s="6">
        <v>1</v>
      </c>
      <c r="H23" s="12">
        <f t="shared" si="0"/>
        <v>261</v>
      </c>
      <c r="I23" s="76">
        <v>5.0099999999999999E-2</v>
      </c>
      <c r="J23" s="106">
        <f t="shared" si="11"/>
        <v>13.0761</v>
      </c>
      <c r="K23" s="11">
        <f t="shared" si="12"/>
        <v>781</v>
      </c>
      <c r="L23" s="6">
        <v>1</v>
      </c>
      <c r="M23" s="12">
        <f t="shared" si="1"/>
        <v>781</v>
      </c>
      <c r="N23" s="76">
        <v>5.0099999999999999E-2</v>
      </c>
      <c r="O23" s="13">
        <f>+N23*M23</f>
        <v>39.128099999999996</v>
      </c>
      <c r="P23" s="61">
        <f t="shared" si="14"/>
        <v>52.2042</v>
      </c>
      <c r="Q23" s="82">
        <v>47.1</v>
      </c>
      <c r="R23" s="79">
        <f t="shared" si="3"/>
        <v>2458.8178200000002</v>
      </c>
      <c r="S23" s="63"/>
    </row>
    <row r="24" spans="1:21" s="4" customFormat="1" ht="15" customHeight="1" thickBot="1" x14ac:dyDescent="0.4">
      <c r="A24" s="120"/>
      <c r="B24" s="133"/>
      <c r="C24" s="5" t="s">
        <v>19</v>
      </c>
      <c r="D24" s="5" t="s">
        <v>38</v>
      </c>
      <c r="E24" s="10">
        <f>K23</f>
        <v>781</v>
      </c>
      <c r="F24" s="10">
        <f>ROUND(E24*0.6,0)</f>
        <v>469</v>
      </c>
      <c r="G24" s="6">
        <v>2</v>
      </c>
      <c r="H24" s="12">
        <f>+F24*G24</f>
        <v>938</v>
      </c>
      <c r="I24" s="76">
        <v>5.0099999999999999E-2</v>
      </c>
      <c r="J24" s="13">
        <f t="shared" si="11"/>
        <v>46.9938</v>
      </c>
      <c r="K24" s="11">
        <f t="shared" si="12"/>
        <v>312</v>
      </c>
      <c r="L24" s="6">
        <v>1</v>
      </c>
      <c r="M24" s="12">
        <f>+K24*L24</f>
        <v>312</v>
      </c>
      <c r="N24" s="76">
        <v>5.0099999999999999E-2</v>
      </c>
      <c r="O24" s="13">
        <f>+N24*M24</f>
        <v>15.6312</v>
      </c>
      <c r="P24" s="58">
        <f t="shared" si="14"/>
        <v>62.625</v>
      </c>
      <c r="Q24" s="82">
        <v>47.1</v>
      </c>
      <c r="R24" s="79">
        <f t="shared" si="3"/>
        <v>2949.6375000000003</v>
      </c>
      <c r="S24" s="63"/>
    </row>
    <row r="25" spans="1:21" s="4" customFormat="1" ht="15" customHeight="1" thickBot="1" x14ac:dyDescent="0.4">
      <c r="A25" s="120"/>
      <c r="B25" s="133"/>
      <c r="C25" s="5" t="s">
        <v>24</v>
      </c>
      <c r="D25" s="5" t="s">
        <v>40</v>
      </c>
      <c r="E25" s="10">
        <f>K24</f>
        <v>312</v>
      </c>
      <c r="F25" s="10">
        <f>ROUND(E25*0.25,0)</f>
        <v>78</v>
      </c>
      <c r="G25" s="6">
        <v>1</v>
      </c>
      <c r="H25" s="12">
        <f t="shared" si="0"/>
        <v>78</v>
      </c>
      <c r="I25" s="76">
        <v>8.3500000000000005E-2</v>
      </c>
      <c r="J25" s="13">
        <f t="shared" si="11"/>
        <v>6.5130000000000008</v>
      </c>
      <c r="K25" s="11">
        <f t="shared" si="12"/>
        <v>234</v>
      </c>
      <c r="L25" s="6">
        <v>1</v>
      </c>
      <c r="M25" s="12">
        <f t="shared" si="1"/>
        <v>234</v>
      </c>
      <c r="N25" s="76">
        <v>8.3500000000000005E-2</v>
      </c>
      <c r="O25" s="13">
        <f>+N25*M25</f>
        <v>19.539000000000001</v>
      </c>
      <c r="P25" s="58">
        <f t="shared" si="14"/>
        <v>26.052000000000003</v>
      </c>
      <c r="Q25" s="82">
        <v>47.1</v>
      </c>
      <c r="R25" s="79">
        <f t="shared" si="3"/>
        <v>1227.0492000000002</v>
      </c>
      <c r="S25" s="63"/>
      <c r="T25" s="63"/>
    </row>
    <row r="26" spans="1:21" s="4" customFormat="1" ht="15" customHeight="1" thickBot="1" x14ac:dyDescent="0.4">
      <c r="A26" s="121"/>
      <c r="B26" s="136"/>
      <c r="C26" s="101" t="s">
        <v>54</v>
      </c>
      <c r="D26" s="101" t="s">
        <v>45</v>
      </c>
      <c r="E26" s="70">
        <v>234</v>
      </c>
      <c r="F26" s="70">
        <v>26</v>
      </c>
      <c r="G26" s="43">
        <v>1</v>
      </c>
      <c r="H26" s="44">
        <f t="shared" si="0"/>
        <v>26</v>
      </c>
      <c r="I26" s="77">
        <v>5.0099999999999999E-2</v>
      </c>
      <c r="J26" s="46">
        <f t="shared" si="11"/>
        <v>1.3026</v>
      </c>
      <c r="K26" s="71">
        <f t="shared" si="12"/>
        <v>208</v>
      </c>
      <c r="L26" s="43">
        <v>1</v>
      </c>
      <c r="M26" s="44">
        <f t="shared" si="1"/>
        <v>208</v>
      </c>
      <c r="N26" s="77">
        <v>5.0099999999999999E-2</v>
      </c>
      <c r="O26" s="46">
        <f>+N26*M26</f>
        <v>10.4208</v>
      </c>
      <c r="P26" s="59">
        <f t="shared" si="14"/>
        <v>11.7234</v>
      </c>
      <c r="Q26" s="81">
        <v>47.1</v>
      </c>
      <c r="R26" s="79">
        <f t="shared" si="3"/>
        <v>552.17214000000001</v>
      </c>
      <c r="S26" s="63"/>
    </row>
    <row r="27" spans="1:21" s="4" customFormat="1" ht="15" customHeight="1" thickBot="1" x14ac:dyDescent="0.4">
      <c r="A27" s="104"/>
      <c r="B27" s="137" t="s">
        <v>65</v>
      </c>
      <c r="C27" s="138"/>
      <c r="D27" s="139"/>
      <c r="E27" s="110">
        <f>E5+E18+E19</f>
        <v>1115</v>
      </c>
      <c r="F27" s="111">
        <f>F5+F18+F21</f>
        <v>907</v>
      </c>
      <c r="G27" s="112">
        <f>H27/F27</f>
        <v>7.0011025358324144</v>
      </c>
      <c r="H27" s="113">
        <f>SUM(H4:H26)</f>
        <v>6350</v>
      </c>
      <c r="I27" s="114">
        <f>+J27/H27</f>
        <v>0.59098955905511807</v>
      </c>
      <c r="J27" s="115">
        <f>SUM(J4:J26)</f>
        <v>3752.7837</v>
      </c>
      <c r="K27" s="111">
        <f>K21</f>
        <v>208</v>
      </c>
      <c r="L27" s="112">
        <f>M27/K27</f>
        <v>10.379807692307692</v>
      </c>
      <c r="M27" s="113">
        <f>SUM(M4:M26)</f>
        <v>2159</v>
      </c>
      <c r="N27" s="114">
        <f>O27/M27</f>
        <v>5.3720009263547946E-2</v>
      </c>
      <c r="O27" s="115">
        <f>SUM(O4:O26)</f>
        <v>115.98150000000001</v>
      </c>
      <c r="P27" s="116">
        <f t="shared" si="14"/>
        <v>3868.7651999999998</v>
      </c>
      <c r="Q27" s="117"/>
      <c r="R27" s="118">
        <f>SUM(R4:R26)</f>
        <v>184705.71794400003</v>
      </c>
      <c r="S27" s="63"/>
    </row>
    <row r="28" spans="1:21" s="4" customFormat="1" ht="16" customHeight="1" thickBot="1" x14ac:dyDescent="0.4">
      <c r="A28" s="120" t="s">
        <v>70</v>
      </c>
      <c r="B28" s="133" t="s">
        <v>13</v>
      </c>
      <c r="C28" s="37" t="s">
        <v>22</v>
      </c>
      <c r="D28" s="37" t="s">
        <v>43</v>
      </c>
      <c r="E28" s="47">
        <v>224</v>
      </c>
      <c r="F28" s="47">
        <v>224</v>
      </c>
      <c r="G28" s="38">
        <v>1</v>
      </c>
      <c r="H28" s="39">
        <f t="shared" ref="H28" si="15">+F28*G28</f>
        <v>224</v>
      </c>
      <c r="I28" s="103">
        <v>5.0099999999999999E-2</v>
      </c>
      <c r="J28" s="109">
        <f t="shared" ref="J28" si="16">+I28*H28</f>
        <v>11.2224</v>
      </c>
      <c r="K28" s="48">
        <v>0</v>
      </c>
      <c r="L28" s="38">
        <v>0</v>
      </c>
      <c r="M28" s="39">
        <v>0</v>
      </c>
      <c r="N28" s="56">
        <v>0</v>
      </c>
      <c r="O28" s="40">
        <v>0</v>
      </c>
      <c r="P28" s="60">
        <f t="shared" si="14"/>
        <v>11.2224</v>
      </c>
      <c r="Q28" s="82">
        <v>47.1</v>
      </c>
      <c r="R28" s="79">
        <f t="shared" ref="R28:R29" si="17">P28*Q28</f>
        <v>528.57504000000006</v>
      </c>
    </row>
    <row r="29" spans="1:21" ht="13.5" customHeight="1" thickBot="1" x14ac:dyDescent="0.4">
      <c r="A29" s="120"/>
      <c r="B29" s="133"/>
      <c r="C29" s="37" t="s">
        <v>52</v>
      </c>
      <c r="D29" s="37" t="s">
        <v>41</v>
      </c>
      <c r="E29" s="10">
        <v>224</v>
      </c>
      <c r="F29" s="10">
        <v>178</v>
      </c>
      <c r="G29" s="6">
        <v>1</v>
      </c>
      <c r="H29" s="108">
        <f>+F29*G29</f>
        <v>178</v>
      </c>
      <c r="I29" s="76">
        <v>5.0099999999999999E-2</v>
      </c>
      <c r="J29" s="106">
        <f t="shared" ref="J29:J35" si="18">+H29*I29</f>
        <v>8.9177999999999997</v>
      </c>
      <c r="K29" s="11">
        <f t="shared" ref="K29:K35" si="19">E29-F29</f>
        <v>46</v>
      </c>
      <c r="L29" s="6">
        <v>1</v>
      </c>
      <c r="M29" s="7">
        <f>+K29*L29</f>
        <v>46</v>
      </c>
      <c r="N29" s="76">
        <v>5.0099999999999999E-2</v>
      </c>
      <c r="O29" s="106">
        <f>+N29*M29</f>
        <v>2.3045999999999998</v>
      </c>
      <c r="P29" s="58">
        <f t="shared" si="14"/>
        <v>11.2224</v>
      </c>
      <c r="Q29" s="82">
        <v>47.1</v>
      </c>
      <c r="R29" s="79">
        <f t="shared" si="17"/>
        <v>528.57504000000006</v>
      </c>
    </row>
    <row r="30" spans="1:21" ht="13" customHeight="1" thickBot="1" x14ac:dyDescent="0.4">
      <c r="A30" s="120"/>
      <c r="B30" s="133"/>
      <c r="C30" s="5" t="s">
        <v>57</v>
      </c>
      <c r="D30" s="5" t="s">
        <v>63</v>
      </c>
      <c r="E30" s="10">
        <v>224</v>
      </c>
      <c r="F30" s="10">
        <v>178</v>
      </c>
      <c r="G30" s="6">
        <v>1</v>
      </c>
      <c r="H30" s="108">
        <f t="shared" ref="H30:H32" si="20">+F30*G30</f>
        <v>178</v>
      </c>
      <c r="I30" s="54">
        <v>1</v>
      </c>
      <c r="J30" s="106">
        <f t="shared" si="18"/>
        <v>178</v>
      </c>
      <c r="K30" s="11">
        <f t="shared" si="19"/>
        <v>46</v>
      </c>
      <c r="L30" s="6">
        <v>1</v>
      </c>
      <c r="M30" s="7">
        <f t="shared" ref="M30:M32" si="21">+K30*L30</f>
        <v>46</v>
      </c>
      <c r="N30" s="76">
        <v>5.0099999999999999E-2</v>
      </c>
      <c r="O30" s="106">
        <f t="shared" ref="O30:O31" si="22">+N30*M30</f>
        <v>2.3045999999999998</v>
      </c>
      <c r="P30" s="58">
        <f t="shared" ref="P30" si="23">+O30+J30</f>
        <v>180.30459999999999</v>
      </c>
      <c r="Q30" s="82">
        <v>47.1</v>
      </c>
      <c r="R30" s="79">
        <f>P30*Q30</f>
        <v>8492.3466599999992</v>
      </c>
    </row>
    <row r="31" spans="1:21" ht="15.75" customHeight="1" thickBot="1" x14ac:dyDescent="0.4">
      <c r="A31" s="120"/>
      <c r="B31" s="133"/>
      <c r="C31" s="5" t="s">
        <v>17</v>
      </c>
      <c r="D31" s="5" t="s">
        <v>44</v>
      </c>
      <c r="E31" s="10">
        <v>224</v>
      </c>
      <c r="F31" s="10">
        <v>178</v>
      </c>
      <c r="G31" s="6">
        <v>1</v>
      </c>
      <c r="H31" s="108">
        <f t="shared" si="20"/>
        <v>178</v>
      </c>
      <c r="I31" s="76">
        <v>5.0099999999999999E-2</v>
      </c>
      <c r="J31" s="106">
        <f t="shared" si="18"/>
        <v>8.9177999999999997</v>
      </c>
      <c r="K31" s="11">
        <f t="shared" si="19"/>
        <v>46</v>
      </c>
      <c r="L31" s="6">
        <v>1</v>
      </c>
      <c r="M31" s="7">
        <f t="shared" si="21"/>
        <v>46</v>
      </c>
      <c r="N31" s="76">
        <v>5.0099999999999999E-2</v>
      </c>
      <c r="O31" s="106">
        <f t="shared" si="22"/>
        <v>2.3045999999999998</v>
      </c>
      <c r="P31" s="58">
        <f t="shared" ref="P31:P36" si="24">+O31+J31</f>
        <v>11.2224</v>
      </c>
      <c r="Q31" s="82">
        <v>47.1</v>
      </c>
      <c r="R31" s="79">
        <f t="shared" ref="R31:R35" si="25">P31*Q31</f>
        <v>528.57504000000006</v>
      </c>
    </row>
    <row r="32" spans="1:21" s="15" customFormat="1" ht="15.75" customHeight="1" thickBot="1" x14ac:dyDescent="0.4">
      <c r="A32" s="120"/>
      <c r="B32" s="133"/>
      <c r="C32" s="5" t="s">
        <v>53</v>
      </c>
      <c r="D32" s="5" t="s">
        <v>42</v>
      </c>
      <c r="E32" s="10">
        <v>224</v>
      </c>
      <c r="F32" s="10">
        <f>ROUND(E32*0.25,0)</f>
        <v>56</v>
      </c>
      <c r="G32" s="6">
        <v>1</v>
      </c>
      <c r="H32" s="12">
        <f t="shared" si="20"/>
        <v>56</v>
      </c>
      <c r="I32" s="76">
        <v>5.0099999999999999E-2</v>
      </c>
      <c r="J32" s="106">
        <f t="shared" si="18"/>
        <v>2.8056000000000001</v>
      </c>
      <c r="K32" s="11">
        <f t="shared" si="19"/>
        <v>168</v>
      </c>
      <c r="L32" s="6">
        <v>1</v>
      </c>
      <c r="M32" s="12">
        <f t="shared" si="21"/>
        <v>168</v>
      </c>
      <c r="N32" s="76">
        <v>5.0099999999999999E-2</v>
      </c>
      <c r="O32" s="13">
        <f>+N32*M32</f>
        <v>8.4168000000000003</v>
      </c>
      <c r="P32" s="61">
        <f t="shared" si="24"/>
        <v>11.2224</v>
      </c>
      <c r="Q32" s="82">
        <v>47.1</v>
      </c>
      <c r="R32" s="79">
        <f t="shared" si="25"/>
        <v>528.57504000000006</v>
      </c>
      <c r="T32" s="119"/>
    </row>
    <row r="33" spans="1:18" ht="15.75" customHeight="1" thickBot="1" x14ac:dyDescent="0.4">
      <c r="A33" s="120"/>
      <c r="B33" s="133"/>
      <c r="C33" s="5" t="s">
        <v>19</v>
      </c>
      <c r="D33" s="5" t="s">
        <v>38</v>
      </c>
      <c r="E33" s="10">
        <f>K32</f>
        <v>168</v>
      </c>
      <c r="F33" s="10">
        <f>ROUND(E33*0.6,0)</f>
        <v>101</v>
      </c>
      <c r="G33" s="6">
        <v>2</v>
      </c>
      <c r="H33" s="12">
        <f>+F33*G33</f>
        <v>202</v>
      </c>
      <c r="I33" s="76">
        <v>5.0099999999999999E-2</v>
      </c>
      <c r="J33" s="13">
        <f t="shared" si="18"/>
        <v>10.120200000000001</v>
      </c>
      <c r="K33" s="11">
        <f t="shared" si="19"/>
        <v>67</v>
      </c>
      <c r="L33" s="6">
        <v>1</v>
      </c>
      <c r="M33" s="12">
        <f>+K33*L33</f>
        <v>67</v>
      </c>
      <c r="N33" s="76">
        <v>5.0099999999999999E-2</v>
      </c>
      <c r="O33" s="13">
        <f>+N33*M33</f>
        <v>3.3567</v>
      </c>
      <c r="P33" s="58">
        <f t="shared" si="24"/>
        <v>13.476900000000001</v>
      </c>
      <c r="Q33" s="82">
        <v>47.1</v>
      </c>
      <c r="R33" s="79">
        <f t="shared" si="25"/>
        <v>634.76199000000008</v>
      </c>
    </row>
    <row r="34" spans="1:18" ht="15.75" customHeight="1" thickBot="1" x14ac:dyDescent="0.4">
      <c r="A34" s="120"/>
      <c r="B34" s="133"/>
      <c r="C34" s="5" t="s">
        <v>24</v>
      </c>
      <c r="D34" s="5" t="s">
        <v>40</v>
      </c>
      <c r="E34" s="10">
        <f>K33</f>
        <v>67</v>
      </c>
      <c r="F34" s="10">
        <f>ROUND(E34*0.25,0)</f>
        <v>17</v>
      </c>
      <c r="G34" s="6">
        <v>1</v>
      </c>
      <c r="H34" s="12">
        <f t="shared" ref="H34:H35" si="26">+F34*G34</f>
        <v>17</v>
      </c>
      <c r="I34" s="76">
        <v>8.3500000000000005E-2</v>
      </c>
      <c r="J34" s="13">
        <f t="shared" si="18"/>
        <v>1.4195</v>
      </c>
      <c r="K34" s="11">
        <f t="shared" si="19"/>
        <v>50</v>
      </c>
      <c r="L34" s="6">
        <v>1</v>
      </c>
      <c r="M34" s="12">
        <f t="shared" ref="M34:M35" si="27">+K34*L34</f>
        <v>50</v>
      </c>
      <c r="N34" s="76">
        <v>8.3500000000000005E-2</v>
      </c>
      <c r="O34" s="13">
        <f>+N34*M34</f>
        <v>4.1749999999999998</v>
      </c>
      <c r="P34" s="58">
        <f t="shared" si="24"/>
        <v>5.5945</v>
      </c>
      <c r="Q34" s="82">
        <v>47.1</v>
      </c>
      <c r="R34" s="79">
        <f t="shared" si="25"/>
        <v>263.50094999999999</v>
      </c>
    </row>
    <row r="35" spans="1:18" ht="15.75" customHeight="1" thickBot="1" x14ac:dyDescent="0.4">
      <c r="A35" s="121"/>
      <c r="B35" s="136"/>
      <c r="C35" s="101" t="s">
        <v>54</v>
      </c>
      <c r="D35" s="101" t="s">
        <v>45</v>
      </c>
      <c r="E35" s="70">
        <v>50</v>
      </c>
      <c r="F35" s="70">
        <f>ROUND(E35*0.1,0)</f>
        <v>5</v>
      </c>
      <c r="G35" s="43">
        <v>1</v>
      </c>
      <c r="H35" s="44">
        <f t="shared" si="26"/>
        <v>5</v>
      </c>
      <c r="I35" s="77">
        <v>5.0099999999999999E-2</v>
      </c>
      <c r="J35" s="46">
        <f t="shared" si="18"/>
        <v>0.2505</v>
      </c>
      <c r="K35" s="71">
        <f t="shared" si="19"/>
        <v>45</v>
      </c>
      <c r="L35" s="43">
        <v>1</v>
      </c>
      <c r="M35" s="44">
        <f t="shared" si="27"/>
        <v>45</v>
      </c>
      <c r="N35" s="77">
        <v>5.0099999999999999E-2</v>
      </c>
      <c r="O35" s="46">
        <f>+N35*M35</f>
        <v>2.2544999999999997</v>
      </c>
      <c r="P35" s="59">
        <f t="shared" si="24"/>
        <v>2.5049999999999999</v>
      </c>
      <c r="Q35" s="81">
        <v>47.1</v>
      </c>
      <c r="R35" s="79">
        <f t="shared" si="25"/>
        <v>117.9855</v>
      </c>
    </row>
    <row r="36" spans="1:18" ht="15.75" customHeight="1" thickBot="1" x14ac:dyDescent="0.4">
      <c r="B36" s="137" t="s">
        <v>66</v>
      </c>
      <c r="C36" s="138"/>
      <c r="D36" s="139"/>
      <c r="E36" s="110">
        <f>E28</f>
        <v>224</v>
      </c>
      <c r="F36" s="111">
        <f>F30</f>
        <v>178</v>
      </c>
      <c r="G36" s="112">
        <f>H36/F36</f>
        <v>5.8314606741573032</v>
      </c>
      <c r="H36" s="113">
        <f>SUM(H28:H35)</f>
        <v>1038</v>
      </c>
      <c r="I36" s="114">
        <f>J36/H36</f>
        <v>0.2135393063583815</v>
      </c>
      <c r="J36" s="115">
        <f>SUM(J28:J35)</f>
        <v>221.65379999999999</v>
      </c>
      <c r="K36" s="111">
        <f>K30</f>
        <v>46</v>
      </c>
      <c r="L36" s="112">
        <f>M36/K36</f>
        <v>10.173913043478262</v>
      </c>
      <c r="M36" s="113">
        <f>SUM(M28:M35)</f>
        <v>468</v>
      </c>
      <c r="N36" s="114">
        <f>O36/M36</f>
        <v>5.3668376068376072E-2</v>
      </c>
      <c r="O36" s="115">
        <f>SUM(O28:O35)</f>
        <v>25.116800000000001</v>
      </c>
      <c r="P36" s="116">
        <f t="shared" si="24"/>
        <v>246.7706</v>
      </c>
      <c r="Q36" s="117"/>
      <c r="R36" s="118">
        <f>SUM(R28:R35)</f>
        <v>11622.895259999999</v>
      </c>
    </row>
    <row r="37" spans="1:18" ht="13" thickBot="1" x14ac:dyDescent="0.4">
      <c r="B37" s="27" t="s">
        <v>14</v>
      </c>
      <c r="C37" s="28"/>
      <c r="D37" s="100"/>
      <c r="E37" s="73">
        <f>E27+E36</f>
        <v>1339</v>
      </c>
      <c r="F37" s="29">
        <f>F27+F36</f>
        <v>1085</v>
      </c>
      <c r="G37" s="16">
        <f>H37/F37</f>
        <v>6.8092165898617507</v>
      </c>
      <c r="H37" s="30">
        <f>H27+H36</f>
        <v>7388</v>
      </c>
      <c r="I37" s="31">
        <f>+J37/H37</f>
        <v>0.53795851380617221</v>
      </c>
      <c r="J37" s="52">
        <f>J27+J36</f>
        <v>3974.4375</v>
      </c>
      <c r="K37" s="36">
        <f>K27+K36</f>
        <v>254</v>
      </c>
      <c r="L37" s="16">
        <f>+M37/K37</f>
        <v>10.34251968503937</v>
      </c>
      <c r="M37" s="30">
        <f>M27+M36</f>
        <v>2627</v>
      </c>
      <c r="N37" s="31">
        <f>+O37/M37</f>
        <v>5.3710810810810819E-2</v>
      </c>
      <c r="O37" s="14">
        <f>O27+O36</f>
        <v>141.09830000000002</v>
      </c>
      <c r="P37" s="14">
        <f>P27+P36</f>
        <v>4115.5357999999997</v>
      </c>
      <c r="Q37" s="83"/>
      <c r="R37" s="84">
        <f>R27+R36</f>
        <v>196328.61320400002</v>
      </c>
    </row>
    <row r="38" spans="1:18" ht="12.5" x14ac:dyDescent="0.35">
      <c r="B38" s="122" t="s">
        <v>31</v>
      </c>
      <c r="C38" s="123"/>
      <c r="D38" s="123"/>
      <c r="E38" s="123"/>
      <c r="F38" s="123"/>
      <c r="G38" s="88"/>
      <c r="H38" s="89"/>
      <c r="I38" s="90"/>
      <c r="J38" s="85"/>
      <c r="K38" s="89"/>
      <c r="L38" s="88"/>
      <c r="M38" s="89"/>
      <c r="N38" s="90"/>
      <c r="O38" s="85"/>
      <c r="P38" s="85"/>
      <c r="Q38" s="85"/>
      <c r="R38" s="86">
        <f>R37*0.33</f>
        <v>64788.442357320011</v>
      </c>
    </row>
    <row r="39" spans="1:18" ht="13" thickBot="1" x14ac:dyDescent="0.4">
      <c r="B39" s="124" t="s">
        <v>32</v>
      </c>
      <c r="C39" s="125"/>
      <c r="D39" s="125"/>
      <c r="E39" s="125"/>
      <c r="F39" s="125"/>
      <c r="G39" s="91"/>
      <c r="H39" s="92"/>
      <c r="I39" s="93"/>
      <c r="J39" s="87"/>
      <c r="K39" s="92"/>
      <c r="L39" s="91"/>
      <c r="M39" s="92"/>
      <c r="N39" s="93"/>
      <c r="O39" s="87"/>
      <c r="P39" s="87"/>
      <c r="Q39" s="96"/>
      <c r="R39" s="97">
        <f>R37+R38</f>
        <v>261117.05556132004</v>
      </c>
    </row>
    <row r="40" spans="1:18" ht="12.5" x14ac:dyDescent="0.35">
      <c r="B40" s="15"/>
      <c r="C40" s="15"/>
      <c r="D40" s="15"/>
      <c r="E40" s="15"/>
      <c r="F40" s="32"/>
      <c r="G40" s="33"/>
      <c r="H40" s="15"/>
      <c r="I40" s="15"/>
      <c r="J40" s="15"/>
      <c r="K40" s="32"/>
      <c r="L40" s="15"/>
      <c r="M40" s="15"/>
      <c r="N40" s="15"/>
      <c r="O40" s="15" t="s">
        <v>26</v>
      </c>
      <c r="P40" s="15"/>
      <c r="Q40" s="94"/>
      <c r="R40" s="95"/>
    </row>
    <row r="41" spans="1:18" ht="12.5" x14ac:dyDescent="0.35">
      <c r="B41" s="62" t="s">
        <v>21</v>
      </c>
      <c r="C41" s="15"/>
      <c r="D41" s="15"/>
      <c r="E41" s="15"/>
      <c r="F41" s="32"/>
      <c r="G41" s="33"/>
      <c r="H41" s="15"/>
      <c r="I41" s="15"/>
      <c r="J41" s="15"/>
      <c r="K41" s="15"/>
      <c r="L41" s="34"/>
      <c r="M41" s="15"/>
      <c r="N41" s="15"/>
      <c r="O41" s="15"/>
      <c r="P41" s="15"/>
      <c r="Q41" s="94"/>
      <c r="R41" s="95"/>
    </row>
    <row r="42" spans="1:18" ht="14.5" x14ac:dyDescent="0.35">
      <c r="B42" s="18" t="s">
        <v>60</v>
      </c>
      <c r="C42" s="18"/>
      <c r="D42" s="18"/>
      <c r="E42" s="18"/>
      <c r="F42" s="17"/>
      <c r="L42" s="17"/>
      <c r="M42" s="17"/>
    </row>
    <row r="43" spans="1:18" ht="14.5" x14ac:dyDescent="0.35">
      <c r="B43" s="18" t="s">
        <v>61</v>
      </c>
      <c r="C43" s="18"/>
      <c r="D43" s="18"/>
      <c r="E43" s="18"/>
      <c r="F43" s="17"/>
      <c r="L43" s="17"/>
      <c r="M43" s="17"/>
    </row>
    <row r="44" spans="1:18" ht="14.5" x14ac:dyDescent="0.35">
      <c r="B44" s="18" t="s">
        <v>67</v>
      </c>
      <c r="C44" s="18"/>
      <c r="D44" s="18"/>
      <c r="E44" s="18"/>
      <c r="F44" s="15"/>
      <c r="G44" s="15"/>
      <c r="H44" s="15"/>
      <c r="I44" s="15"/>
      <c r="J44" s="15"/>
      <c r="K44" s="15"/>
      <c r="L44" s="15"/>
      <c r="M44" s="15"/>
      <c r="N44" s="15"/>
      <c r="O44" s="15"/>
      <c r="P44" s="15"/>
    </row>
    <row r="45" spans="1:18" ht="14.5" x14ac:dyDescent="0.35">
      <c r="B45" s="18" t="s">
        <v>68</v>
      </c>
      <c r="C45" s="18"/>
      <c r="D45" s="18"/>
      <c r="E45" s="18"/>
    </row>
    <row r="46" spans="1:18" ht="14.5" x14ac:dyDescent="0.35">
      <c r="B46" s="18" t="s">
        <v>69</v>
      </c>
      <c r="C46" s="18"/>
      <c r="D46" s="18"/>
      <c r="E46" s="18"/>
    </row>
    <row r="47" spans="1:18" ht="14.5" x14ac:dyDescent="0.35">
      <c r="B47" s="18"/>
      <c r="C47" s="18"/>
      <c r="D47" s="18"/>
      <c r="E47" s="18"/>
    </row>
    <row r="49" spans="2:8" x14ac:dyDescent="0.3">
      <c r="B49" s="67"/>
      <c r="C49" s="67"/>
      <c r="D49" s="67"/>
      <c r="E49" s="67"/>
      <c r="F49" s="67"/>
      <c r="G49" s="67"/>
      <c r="H49" s="67"/>
    </row>
    <row r="50" spans="2:8" x14ac:dyDescent="0.3">
      <c r="B50" s="67"/>
      <c r="C50" s="67"/>
      <c r="D50" s="67"/>
      <c r="E50" s="67"/>
      <c r="F50" s="67"/>
      <c r="G50" s="67"/>
      <c r="H50" s="67"/>
    </row>
    <row r="51" spans="2:8" x14ac:dyDescent="0.3">
      <c r="B51" s="67"/>
      <c r="C51" s="67"/>
      <c r="D51" s="67"/>
      <c r="E51" s="67"/>
      <c r="F51" s="67"/>
      <c r="G51" s="67"/>
      <c r="H51" s="67"/>
    </row>
    <row r="52" spans="2:8" x14ac:dyDescent="0.3">
      <c r="B52" s="67"/>
      <c r="C52" s="67"/>
      <c r="D52" s="67"/>
      <c r="E52" s="67"/>
      <c r="F52" s="67"/>
      <c r="G52" s="67"/>
      <c r="H52" s="67"/>
    </row>
    <row r="53" spans="2:8" x14ac:dyDescent="0.3">
      <c r="B53" s="67"/>
      <c r="C53" s="67"/>
      <c r="D53" s="67"/>
      <c r="E53" s="67"/>
      <c r="F53" s="67"/>
      <c r="G53" s="67"/>
      <c r="H53" s="67"/>
    </row>
    <row r="54" spans="2:8" x14ac:dyDescent="0.3">
      <c r="B54" s="67"/>
      <c r="C54" s="67"/>
      <c r="D54" s="67"/>
      <c r="E54" s="67"/>
      <c r="F54" s="67"/>
      <c r="G54" s="67"/>
      <c r="H54" s="67"/>
    </row>
    <row r="55" spans="2:8" x14ac:dyDescent="0.3">
      <c r="B55" s="67"/>
      <c r="C55" s="67"/>
      <c r="D55" s="67"/>
      <c r="E55" s="67"/>
      <c r="F55" s="67"/>
      <c r="G55" s="67"/>
      <c r="H55" s="67"/>
    </row>
  </sheetData>
  <mergeCells count="11">
    <mergeCell ref="K2:O2"/>
    <mergeCell ref="B4:B17"/>
    <mergeCell ref="B18:B26"/>
    <mergeCell ref="B27:D27"/>
    <mergeCell ref="B28:B35"/>
    <mergeCell ref="A6:A26"/>
    <mergeCell ref="A28:A35"/>
    <mergeCell ref="B38:F38"/>
    <mergeCell ref="B39:F39"/>
    <mergeCell ref="F2:J2"/>
    <mergeCell ref="B36:D36"/>
  </mergeCells>
  <phoneticPr fontId="6" type="noConversion"/>
  <pageMargins left="0.7" right="0.7" top="0.75" bottom="0.75" header="0.3" footer="0.3"/>
  <pageSetup scale="76" fitToHeight="0" orientation="landscape" r:id="rId1"/>
  <headerFooter>
    <oddFooter>&amp;L&amp;"Calibri,Regular"&amp;K000000Appendix G. Table of Estimated Burdens</oddFooter>
  </headerFooter>
  <ignoredErrors>
    <ignoredError sqref="M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Burden Table</vt:lpstr>
      <vt:lpstr>'Burden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Figueroa</dc:creator>
  <cp:lastModifiedBy>Sandberg, Christina - FNS</cp:lastModifiedBy>
  <cp:lastPrinted>2017-03-30T17:20:45Z</cp:lastPrinted>
  <dcterms:created xsi:type="dcterms:W3CDTF">2016-08-31T22:41:54Z</dcterms:created>
  <dcterms:modified xsi:type="dcterms:W3CDTF">2021-09-26T16:42:02Z</dcterms:modified>
</cp:coreProperties>
</file>