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BDB33F33-EA38-4BF4-B576-E9875B04910C}"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3" r:id="rId2"/>
    <sheet name="Responden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3" i="1" l="1"/>
  <c r="I35" i="1"/>
  <c r="I33" i="1"/>
  <c r="E20" i="1" l="1"/>
  <c r="E10" i="3"/>
  <c r="E9" i="3"/>
  <c r="I32" i="1"/>
  <c r="F32" i="1"/>
  <c r="I9" i="1"/>
  <c r="F6" i="2"/>
  <c r="B7" i="2"/>
  <c r="B8" i="2"/>
  <c r="B6" i="2"/>
  <c r="F10" i="3" l="1"/>
  <c r="H10" i="3" s="1"/>
  <c r="F6" i="3"/>
  <c r="D7" i="3"/>
  <c r="F7" i="3" s="1"/>
  <c r="D8" i="3"/>
  <c r="F8" i="3" s="1"/>
  <c r="D9" i="3"/>
  <c r="F9" i="3" s="1"/>
  <c r="D10" i="3"/>
  <c r="D6" i="3"/>
  <c r="C9" i="2"/>
  <c r="E9" i="2"/>
  <c r="B9" i="2"/>
  <c r="D7" i="2"/>
  <c r="F7" i="2" s="1"/>
  <c r="D11" i="1"/>
  <c r="F11" i="1" s="1"/>
  <c r="G11" i="1" s="1"/>
  <c r="D12" i="1"/>
  <c r="F12" i="1" s="1"/>
  <c r="D13" i="1"/>
  <c r="F13" i="1" s="1"/>
  <c r="G13" i="1" s="1"/>
  <c r="D17" i="1"/>
  <c r="F17" i="1" s="1"/>
  <c r="D18" i="1"/>
  <c r="F18" i="1" s="1"/>
  <c r="G18" i="1" s="1"/>
  <c r="D19" i="1"/>
  <c r="F19" i="1" s="1"/>
  <c r="D20" i="1"/>
  <c r="F20" i="1" s="1"/>
  <c r="D29" i="1"/>
  <c r="F29" i="1" s="1"/>
  <c r="D9" i="1"/>
  <c r="F9" i="1" s="1"/>
  <c r="H9" i="1" s="1"/>
  <c r="F12" i="3" l="1"/>
  <c r="G20" i="1"/>
  <c r="G12" i="1"/>
  <c r="I12" i="1" s="1"/>
  <c r="H12" i="1"/>
  <c r="G19" i="1"/>
  <c r="H19" i="1"/>
  <c r="H9" i="3"/>
  <c r="G9" i="3"/>
  <c r="G17" i="1"/>
  <c r="I17" i="1" s="1"/>
  <c r="H17" i="1"/>
  <c r="H8" i="3"/>
  <c r="G8" i="3"/>
  <c r="D8" i="2"/>
  <c r="F8" i="2" s="1"/>
  <c r="F9" i="2" s="1"/>
  <c r="H7" i="3"/>
  <c r="G7" i="3"/>
  <c r="G6" i="3"/>
  <c r="H6" i="3"/>
  <c r="G10" i="3"/>
  <c r="I10" i="3" s="1"/>
  <c r="G9" i="1"/>
  <c r="H20" i="1"/>
  <c r="H18" i="1"/>
  <c r="I18" i="1" s="1"/>
  <c r="H13" i="1"/>
  <c r="I13" i="1" s="1"/>
  <c r="H11" i="1"/>
  <c r="I11" i="1" s="1"/>
  <c r="G29" i="1"/>
  <c r="H29" i="1"/>
  <c r="I20" i="1" l="1"/>
  <c r="I23" i="1" s="1"/>
  <c r="F23" i="1"/>
  <c r="F33" i="1" s="1"/>
  <c r="I6" i="3"/>
  <c r="I19" i="1"/>
  <c r="D9" i="2"/>
  <c r="I9" i="3"/>
  <c r="I12" i="3" s="1"/>
  <c r="I8" i="3"/>
  <c r="I7" i="3"/>
  <c r="I29" i="1"/>
</calcChain>
</file>

<file path=xl/sharedStrings.xml><?xml version="1.0" encoding="utf-8"?>
<sst xmlns="http://schemas.openxmlformats.org/spreadsheetml/2006/main" count="120" uniqueCount="95">
  <si>
    <t>Burden item</t>
  </si>
  <si>
    <t>(A)</t>
  </si>
  <si>
    <t>Person-hours per occurrence</t>
  </si>
  <si>
    <t>(B)</t>
  </si>
  <si>
    <t>No.  Of occurrences per respondent per year</t>
  </si>
  <si>
    <t xml:space="preserve">(C) </t>
  </si>
  <si>
    <t>Person-hours per respondent per year (C=AxB)</t>
  </si>
  <si>
    <t>(G)</t>
  </si>
  <si>
    <t>(H)</t>
  </si>
  <si>
    <r>
      <t xml:space="preserve">Cost, $ </t>
    </r>
    <r>
      <rPr>
        <b/>
        <vertAlign val="superscript"/>
        <sz val="10"/>
        <color rgb="FF000000"/>
        <rFont val="Times New Roman"/>
        <family val="1"/>
      </rPr>
      <t>b</t>
    </r>
  </si>
  <si>
    <t>1.  Applications</t>
  </si>
  <si>
    <t>N/A</t>
  </si>
  <si>
    <t>2.  Survey and Studies</t>
  </si>
  <si>
    <t>3.  Acquisition, Installation,  and Utilization of  Technology and  Systems</t>
  </si>
  <si>
    <t>4.  Reporting Requirements</t>
  </si>
  <si>
    <t>See 5E</t>
  </si>
  <si>
    <t>C.  Gather existing information</t>
  </si>
  <si>
    <t>See 4B and 5E</t>
  </si>
  <si>
    <t>See 4B</t>
  </si>
  <si>
    <t>5.  Recordkeeping Requirements</t>
  </si>
  <si>
    <t>See 4A</t>
  </si>
  <si>
    <t>C.  Implement activities</t>
  </si>
  <si>
    <t>D.  Develop record system</t>
  </si>
  <si>
    <t>F.  Time to train personnel</t>
  </si>
  <si>
    <t>G. Time for audits</t>
  </si>
  <si>
    <t>(D)</t>
  </si>
  <si>
    <t>(E)</t>
  </si>
  <si>
    <t>(F)</t>
  </si>
  <si>
    <r>
      <t xml:space="preserve">Respondents per year </t>
    </r>
    <r>
      <rPr>
        <b/>
        <vertAlign val="superscript"/>
        <sz val="10"/>
        <color rgb="FF000000"/>
        <rFont val="Times New Roman"/>
        <family val="1"/>
      </rPr>
      <t>a</t>
    </r>
  </si>
  <si>
    <t>Technical person-hours per year (E=CxD)</t>
  </si>
  <si>
    <t>Management person-hours per year (F=Ex0.05)</t>
  </si>
  <si>
    <t>Clerical person-hours per year (G=Ex0.1)</t>
  </si>
  <si>
    <t>Table 1: Annual Respondent Burden and Cost – NSPS for Hot Mix Asphalt Facilities (40 CFR Part 60, Subpart I) (Renewal)</t>
  </si>
  <si>
    <t>Subtotal for Recordkeeping Requirements</t>
  </si>
  <si>
    <t>Subtotal for Reporting Requirements</t>
  </si>
  <si>
    <t>A.  Familiarize with regulatory requirements</t>
  </si>
  <si>
    <t>B.  Required activities:</t>
  </si>
  <si>
    <t>iii.  Reference Method 9</t>
  </si>
  <si>
    <t>iv.  Monitoring of operations and equipment</t>
  </si>
  <si>
    <t>i.  Notification of actual  startup date</t>
  </si>
  <si>
    <r>
      <t xml:space="preserve">ii.  Notification of construction/ reconstruction  </t>
    </r>
    <r>
      <rPr>
        <vertAlign val="superscript"/>
        <sz val="10"/>
        <color rgb="FF000000"/>
        <rFont val="Times New Roman"/>
        <family val="1"/>
      </rPr>
      <t xml:space="preserve"> </t>
    </r>
  </si>
  <si>
    <t xml:space="preserve">iii.  Notification of physical or operational change   </t>
  </si>
  <si>
    <t xml:space="preserve">v.  Reports of performance test results  </t>
  </si>
  <si>
    <t>B.  Plan activities</t>
  </si>
  <si>
    <t>Assumptions:</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</si>
  <si>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</si>
  <si>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</si>
  <si>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</si>
  <si>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</si>
  <si>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</si>
  <si>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</si>
  <si>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(C)</t>
  </si>
  <si>
    <t>Number of Existing Respondents that keep records but do not submit reports</t>
  </si>
  <si>
    <t>Number of Existing Respondents That Are Also New Respondents</t>
  </si>
  <si>
    <t>Average</t>
  </si>
  <si>
    <t>Number of Respondents (E=A+B+C-D)</t>
  </si>
  <si>
    <t>Table 2: Average Annual EPA Burden and Cost – NSPS for Hot Mix Asphalt Facilities (40 CFR part 60, subpart I) (Renewal)</t>
  </si>
  <si>
    <t>Activity</t>
  </si>
  <si>
    <t>EPA person-hours per occurrence</t>
  </si>
  <si>
    <t>No. of occurrences per plant per year</t>
  </si>
  <si>
    <t>EPA person-hours per plant per year (C=AxB)</t>
  </si>
  <si>
    <t>Notification of construction/ reconstruction</t>
  </si>
  <si>
    <t xml:space="preserve">Notification of physical or operational change   </t>
  </si>
  <si>
    <t xml:space="preserve">Notification of performance test </t>
  </si>
  <si>
    <r>
      <t xml:space="preserve">Periodic reports </t>
    </r>
    <r>
      <rPr>
        <vertAlign val="superscript"/>
        <sz val="10"/>
        <color rgb="FF000000"/>
        <rFont val="Times New Roman"/>
        <family val="1"/>
      </rPr>
      <t>d</t>
    </r>
  </si>
  <si>
    <t>Clerical person-hours per year (G=Ex0.10)</t>
  </si>
  <si>
    <r>
      <t xml:space="preserve">d  </t>
    </r>
    <r>
      <rPr>
        <sz val="10"/>
        <color theme="1"/>
        <rFont val="Times New Roman"/>
        <family val="1"/>
      </rPr>
      <t>The rule does not require existing sources to submit periodic reports.</t>
    </r>
  </si>
  <si>
    <r>
      <t xml:space="preserve">A.  Familiarize with regulatory requirements </t>
    </r>
    <r>
      <rPr>
        <vertAlign val="superscript"/>
        <sz val="10"/>
        <color rgb="FF000000"/>
        <rFont val="Times New Roman"/>
        <family val="1"/>
      </rPr>
      <t>c</t>
    </r>
  </si>
  <si>
    <r>
      <t>c</t>
    </r>
    <r>
      <rPr>
        <sz val="10"/>
        <color theme="1"/>
        <rFont val="Times New Roman"/>
        <family val="1"/>
      </rPr>
      <t xml:space="preserve">  We have assumed that all sources will have to familiarize with the regulatory requirements each year.</t>
    </r>
  </si>
  <si>
    <r>
      <t xml:space="preserve">i.  Initial performance tests </t>
    </r>
    <r>
      <rPr>
        <vertAlign val="superscript"/>
        <sz val="10"/>
        <color rgb="FF000000"/>
        <rFont val="Times New Roman"/>
        <family val="1"/>
      </rPr>
      <t>d</t>
    </r>
  </si>
  <si>
    <r>
      <t xml:space="preserve">ii.  Repeat performance tests </t>
    </r>
    <r>
      <rPr>
        <vertAlign val="superscript"/>
        <sz val="10"/>
        <color rgb="FF000000"/>
        <rFont val="Times New Roman"/>
        <family val="1"/>
      </rPr>
      <t>d</t>
    </r>
  </si>
  <si>
    <r>
      <t xml:space="preserve">e  </t>
    </r>
    <r>
      <rPr>
        <sz val="10"/>
        <color theme="1"/>
        <rFont val="Times New Roman"/>
        <family val="1"/>
      </rPr>
      <t>The rule does not require existing sources to submit periodic reports.</t>
    </r>
  </si>
  <si>
    <r>
      <t xml:space="preserve">f  </t>
    </r>
    <r>
      <rPr>
        <sz val="10"/>
        <color theme="1"/>
        <rFont val="Times New Roman"/>
        <family val="1"/>
      </rPr>
      <t xml:space="preserve">We have assumed that recordkeeping would take sources an average of 1.5 hours a year.   </t>
    </r>
  </si>
  <si>
    <r>
      <rPr>
        <vertAlign val="superscript"/>
        <sz val="10"/>
        <color theme="1"/>
        <rFont val="Times New Roman"/>
        <family val="1"/>
      </rPr>
      <t>g</t>
    </r>
    <r>
      <rPr>
        <sz val="10"/>
        <color theme="1"/>
        <rFont val="Times New Roman"/>
        <family val="1"/>
      </rPr>
      <t xml:space="preserve">  Totals have been rounded to 3 significant values.  Figures may not add exactly due to rounding.</t>
    </r>
  </si>
  <si>
    <r>
      <t xml:space="preserve">D.  Write report </t>
    </r>
    <r>
      <rPr>
        <vertAlign val="superscript"/>
        <sz val="10"/>
        <color rgb="FF000000"/>
        <rFont val="Times New Roman"/>
        <family val="1"/>
      </rPr>
      <t>a, d</t>
    </r>
  </si>
  <si>
    <r>
      <t xml:space="preserve">iv.  Notification of  performance test </t>
    </r>
    <r>
      <rPr>
        <vertAlign val="superscript"/>
        <sz val="10"/>
        <color rgb="FF000000"/>
        <rFont val="Times New Roman"/>
        <family val="1"/>
      </rPr>
      <t>d</t>
    </r>
  </si>
  <si>
    <r>
      <t xml:space="preserve">vi.  Periodic reports </t>
    </r>
    <r>
      <rPr>
        <vertAlign val="superscript"/>
        <sz val="10"/>
        <color rgb="FF000000"/>
        <rFont val="Times New Roman"/>
        <family val="1"/>
      </rPr>
      <t>e</t>
    </r>
  </si>
  <si>
    <r>
      <t xml:space="preserve">E.  Time to enter and transmit information </t>
    </r>
    <r>
      <rPr>
        <vertAlign val="superscript"/>
        <sz val="10"/>
        <color rgb="FF000000"/>
        <rFont val="Times New Roman"/>
        <family val="1"/>
      </rPr>
      <t>f</t>
    </r>
  </si>
  <si>
    <r>
      <t xml:space="preserve">TOTAL LABOR BURDEN AND COST (rounded) </t>
    </r>
    <r>
      <rPr>
        <b/>
        <vertAlign val="superscript"/>
        <sz val="10"/>
        <color rgb="FF000000"/>
        <rFont val="Times New Roman"/>
        <family val="1"/>
      </rPr>
      <t>g</t>
    </r>
  </si>
  <si>
    <r>
      <t xml:space="preserve">TOTAL CAPITAL AND O&amp;M COSTS (rounded) </t>
    </r>
    <r>
      <rPr>
        <b/>
        <vertAlign val="superscript"/>
        <sz val="10"/>
        <color rgb="FF000000"/>
        <rFont val="Times New Roman"/>
        <family val="1"/>
      </rPr>
      <t>g</t>
    </r>
  </si>
  <si>
    <r>
      <t xml:space="preserve">GRAND TOTAL (rounded) </t>
    </r>
    <r>
      <rPr>
        <b/>
        <vertAlign val="superscript"/>
        <sz val="10"/>
        <color rgb="FF000000"/>
        <rFont val="Times New Roman"/>
        <family val="1"/>
      </rPr>
      <t>g</t>
    </r>
  </si>
  <si>
    <r>
      <rPr>
        <vertAlign val="superscript"/>
        <sz val="10"/>
        <color theme="1"/>
        <rFont val="Times New Roman"/>
        <family val="1"/>
      </rPr>
      <t>e</t>
    </r>
    <r>
      <rPr>
        <sz val="10"/>
        <color theme="1"/>
        <rFont val="Times New Roman"/>
        <family val="1"/>
      </rPr>
      <t xml:space="preserve">  Totals have been rounded to 3 significant values.  Figures may not add exactly due to rounding.</t>
    </r>
  </si>
  <si>
    <r>
      <t xml:space="preserve">TOTAL ANNUAL BURDEN AND COST (rounded) </t>
    </r>
    <r>
      <rPr>
        <b/>
        <vertAlign val="superscript"/>
        <sz val="10"/>
        <color rgb="FF000000"/>
        <rFont val="Times New Roman"/>
        <family val="1"/>
      </rPr>
      <t>e</t>
    </r>
  </si>
  <si>
    <r>
      <t xml:space="preserve">Plants Per Year </t>
    </r>
    <r>
      <rPr>
        <b/>
        <vertAlign val="superscript"/>
        <sz val="10"/>
        <color rgb="FF000000"/>
        <rFont val="Times New Roman"/>
        <family val="1"/>
      </rPr>
      <t>a</t>
    </r>
  </si>
  <si>
    <t>Notification of actual  startup date</t>
  </si>
  <si>
    <r>
      <t xml:space="preserve">Review Reports: </t>
    </r>
    <r>
      <rPr>
        <vertAlign val="superscript"/>
        <sz val="10"/>
        <color rgb="FF000000"/>
        <rFont val="Times New Roman"/>
        <family val="1"/>
      </rPr>
      <t>a, c</t>
    </r>
  </si>
  <si>
    <t>Reports of performance test results</t>
  </si>
  <si>
    <t>responses</t>
  </si>
  <si>
    <t>hr/response</t>
  </si>
  <si>
    <r>
      <t xml:space="preserve">a  </t>
    </r>
    <r>
      <rPr>
        <sz val="10"/>
        <color theme="1"/>
        <rFont val="Times New Roman"/>
        <family val="1"/>
      </rPr>
      <t xml:space="preserve">We estimated there are an average of 828 sources subject to the rule, including 811 existing sources that keep records but do not submit reports. In addition, we estimate an average net growth of 17 facilities per year and an average of 22 existing facilities conducting modifications of their facilities.            </t>
    </r>
  </si>
  <si>
    <r>
      <t xml:space="preserve">b  </t>
    </r>
    <r>
      <rPr>
        <sz val="10"/>
        <color theme="1"/>
        <rFont val="Times New Roman"/>
        <family val="1"/>
      </rPr>
      <t>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  The rates are from column 1, “Total compensation.”  The rates have been increased by 110% to account for the benefit packages available to those employed by private industry.</t>
    </r>
  </si>
  <si>
    <r>
      <t xml:space="preserve">d  </t>
    </r>
    <r>
      <rPr>
        <sz val="10"/>
        <color theme="1"/>
        <rFont val="Times New Roman"/>
        <family val="1"/>
      </rPr>
      <t xml:space="preserve">We have assumed that a total of 39 new and modified hot mix asphalt facilities would be required to submit notification and conduct a performance test.  We have further assumed that about 20 percent of the sources would repeat performance tests due to failure.    </t>
    </r>
  </si>
  <si>
    <r>
      <t xml:space="preserve">a  </t>
    </r>
    <r>
      <rPr>
        <sz val="10"/>
        <color theme="1"/>
        <rFont val="Times New Roman"/>
        <family val="1"/>
      </rPr>
      <t xml:space="preserve">We estimated there are an average of 828 sources subject to the rule, including 811 existing sources that keep records but do not submit reports. In addition, we estimate an average net growth of 17 facilities per year and that an average of 22 existing facilities conducting modifications of their facilities.            </t>
    </r>
  </si>
  <si>
    <r>
      <t xml:space="preserve">b  </t>
    </r>
    <r>
      <rPr>
        <sz val="10"/>
        <color theme="1"/>
        <rFont val="Times New Roman"/>
        <family val="1"/>
      </rPr>
      <t xml:space="preserve">This cost is based on the following labor rates which incorporates a 1.6 benefits multiplication factor to account for government overhead expenses:  Managerial rate of  $69.04 (GS-13, Step 5, $43.15 + 60%), Technical rate of $51.23 (GS-12, Step 1, $32.02 + 60%), and Clerical rate of $27.73 (GS-6, Step 3, $17.33 + 60%).  These rates are from the Office of Personnel Management (OPM) “2021 General Schedule” which excludes locality rates of pay.  </t>
    </r>
  </si>
  <si>
    <r>
      <t xml:space="preserve">c  </t>
    </r>
    <r>
      <rPr>
        <sz val="10"/>
        <color theme="1"/>
        <rFont val="Times New Roman"/>
        <family val="1"/>
      </rPr>
      <t xml:space="preserve">We have assumed that a total of 39 new and modified hot mix asphalt facilities would be required to submit notification and conduct a performance test.  We have further assumed that about 20 percent of the sources would repeat performance tests due to failure.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</si>
</sst>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15" x14ac:knownFonts="1">
    <font>
      <sz val="11"/>
      <color theme="1"/>
      <name val="Calibri"/>
      <family val="2"/>
      <scheme val="minor"/>
    </font>
    <font>
      <sz val="11"/>
      <color theme="1"/>
      <name val="Calibri"/>
      <family val="2"/>
      <scheme val="minor"/>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theme="1"/>
      <name val="Times New Roman"/>
      <family val="1"/>
    </font>
    <font>
      <vertAlign val="superscript"/>
      <sz val="10"/>
      <color rgb="FF000000"/>
      <name val="Times New Roman"/>
      <family val="1"/>
    </font>
    <font>
      <b/>
      <i/>
      <sz val="10"/>
      <color rgb="FF000000"/>
      <name val="Times New Roman"/>
      <family val="1"/>
    </font>
    <font>
      <b/>
      <sz val="12"/>
      <color rgb="FF000000"/>
      <name val="Times New Roman"/>
      <family val="1"/>
    </font>
    <font>
      <b/>
      <sz val="10"/>
      <color theme="1"/>
      <name val="Times New Roman"/>
      <family val="1"/>
    </font>
    <font>
      <sz val="9"/>
      <color rgb="FF000000"/>
      <name val="Times New Roman"/>
      <family val="1"/>
    </font>
    <font>
      <sz val="10"/>
      <color rgb="FF000000"/>
      <name val="Calibri"/>
      <family val="2"/>
    </font>
    <font>
      <vertAlign val="superscript"/>
      <sz val="10"/>
      <color theme="1"/>
      <name val="Times New Roman"/>
      <family val="1"/>
    </font>
    <font>
      <sz val="11"/>
      <color rgb="FFFF0000"/>
      <name val="Calibri"/>
      <family val="2"/>
      <scheme val="minor"/>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xf numFmtId="0" fontId="2" fillId="0" borderId="0" xfId="0" applyFont="1"/>
    <xf numFmtId="0" fontId="5" fillId="0" borderId="1" xfId="0" applyFont="1" applyBorder="1" applyAlignment="1">
      <alignment vertical="center"/>
    </xf>
    <xf numFmtId="0" fontId="5" fillId="0" borderId="1" xfId="0" applyFont="1" applyBorder="1" applyAlignment="1">
      <alignment horizontal="center" vertical="center"/>
    </xf>
    <xf numFmtId="0" fontId="2" fillId="0" borderId="1" xfId="0" applyFont="1" applyBorder="1" applyAlignment="1">
      <alignment vertical="center"/>
    </xf>
    <xf numFmtId="8" fontId="5" fillId="0" borderId="1" xfId="0" applyNumberFormat="1" applyFont="1" applyBorder="1" applyAlignment="1">
      <alignment horizontal="right" vertical="center"/>
    </xf>
    <xf numFmtId="3" fontId="5" fillId="0" borderId="1" xfId="0" applyNumberFormat="1" applyFont="1" applyBorder="1" applyAlignment="1">
      <alignment horizontal="center" vertical="center"/>
    </xf>
    <xf numFmtId="0" fontId="8" fillId="0" borderId="1" xfId="0" applyFont="1" applyBorder="1" applyAlignment="1">
      <alignment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3" fillId="0" borderId="1" xfId="0" applyFont="1" applyBorder="1" applyAlignment="1">
      <alignment vertical="center"/>
    </xf>
    <xf numFmtId="6" fontId="3" fillId="0" borderId="1" xfId="0" applyNumberFormat="1" applyFont="1" applyBorder="1" applyAlignment="1">
      <alignment horizontal="righ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vertical="center"/>
    </xf>
    <xf numFmtId="0" fontId="9" fillId="0" borderId="0" xfId="0" applyFont="1"/>
    <xf numFmtId="8" fontId="5" fillId="0" borderId="1" xfId="0" applyNumberFormat="1" applyFont="1" applyBorder="1" applyAlignment="1">
      <alignment vertical="center"/>
    </xf>
    <xf numFmtId="6" fontId="3" fillId="0" borderId="1" xfId="0" applyNumberFormat="1" applyFont="1" applyBorder="1" applyAlignment="1">
      <alignment vertical="center"/>
    </xf>
    <xf numFmtId="6" fontId="3" fillId="2" borderId="1" xfId="0" applyNumberFormat="1" applyFont="1" applyFill="1" applyBorder="1" applyAlignment="1">
      <alignment vertical="center"/>
    </xf>
    <xf numFmtId="0" fontId="5" fillId="0" borderId="1" xfId="0" applyFont="1" applyBorder="1" applyAlignment="1">
      <alignment horizontal="left" vertical="center" indent="1"/>
    </xf>
    <xf numFmtId="0" fontId="5" fillId="0" borderId="1" xfId="0" applyFont="1" applyBorder="1" applyAlignment="1">
      <alignment horizontal="left" vertical="center" indent="2"/>
    </xf>
    <xf numFmtId="2"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10" fillId="0" borderId="0" xfId="0" applyFont="1" applyAlignment="1">
      <alignment vertical="center"/>
    </xf>
    <xf numFmtId="0" fontId="11"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right" vertical="center"/>
    </xf>
    <xf numFmtId="0" fontId="13" fillId="0" borderId="0" xfId="0" applyFont="1" applyAlignment="1">
      <alignment vertical="center"/>
    </xf>
    <xf numFmtId="0" fontId="0" fillId="0" borderId="0" xfId="0" applyFont="1"/>
    <xf numFmtId="0" fontId="14" fillId="0" borderId="0" xfId="0" applyFont="1"/>
    <xf numFmtId="0" fontId="5" fillId="0" borderId="1" xfId="0" applyFont="1" applyFill="1" applyBorder="1" applyAlignment="1">
      <alignment horizontal="center" vertical="center"/>
    </xf>
    <xf numFmtId="6" fontId="1" fillId="0" borderId="0" xfId="0" applyNumberFormat="1" applyFont="1"/>
    <xf numFmtId="0" fontId="1" fillId="0" borderId="0" xfId="0" applyFont="1" applyFill="1"/>
    <xf numFmtId="0" fontId="14" fillId="0" borderId="0" xfId="0" applyFont="1" applyFill="1" applyAlignment="1">
      <alignment horizontal="right"/>
    </xf>
    <xf numFmtId="0" fontId="14" fillId="0" borderId="0" xfId="0" applyFont="1" applyFill="1"/>
    <xf numFmtId="2" fontId="1" fillId="0" borderId="0" xfId="0" applyNumberFormat="1" applyFont="1"/>
    <xf numFmtId="0" fontId="3" fillId="0" borderId="1" xfId="0" applyFont="1" applyFill="1" applyBorder="1" applyAlignment="1">
      <alignment horizontal="center" vertical="center"/>
    </xf>
    <xf numFmtId="0" fontId="13" fillId="0" borderId="0" xfId="0" applyFont="1" applyAlignment="1">
      <alignment horizontal="left" vertical="center" wrapText="1"/>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4" xfId="0" applyNumberFormat="1" applyFont="1" applyBorder="1" applyAlignment="1">
      <alignment horizontal="center" vertical="center"/>
    </xf>
    <xf numFmtId="0" fontId="2" fillId="0" borderId="1" xfId="0" applyFont="1" applyBorder="1" applyAlignment="1">
      <alignment vertical="center"/>
    </xf>
    <xf numFmtId="3" fontId="3" fillId="0" borderId="1" xfId="0" applyNumberFormat="1" applyFont="1" applyBorder="1" applyAlignment="1">
      <alignment horizontal="center" vertical="center"/>
    </xf>
    <xf numFmtId="0" fontId="6" fillId="0" borderId="0" xfId="0" applyFont="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tabSelected="1" topLeftCell="A13" zoomScale="90" zoomScaleNormal="90" workbookViewId="0">
      <selection activeCell="L34" sqref="L34"/>
    </sheetView>
  </sheetViews>
  <sheetFormatPr defaultColWidth="9.1796875" defaultRowHeight="14.5" x14ac:dyDescent="0.35"/>
  <cols>
    <col min="1" max="1" width="58.1796875" style="1" bestFit="1" customWidth="1"/>
    <col min="2" max="2" width="12.453125" style="1" customWidth="1"/>
    <col min="3" max="3" width="11.26953125" style="1" customWidth="1"/>
    <col min="4" max="4" width="10" style="1" customWidth="1"/>
    <col min="5" max="5" width="11.81640625" style="1" customWidth="1"/>
    <col min="6" max="6" width="9.1796875" style="1"/>
    <col min="7" max="7" width="11.81640625" style="1" customWidth="1"/>
    <col min="8" max="8" width="9.1796875" style="1"/>
    <col min="9" max="9" width="11.453125" style="1" customWidth="1"/>
    <col min="10" max="10" width="19" style="1" customWidth="1"/>
    <col min="11" max="11" width="17.1796875" style="1" customWidth="1"/>
    <col min="12" max="16384" width="9.1796875" style="1"/>
  </cols>
  <sheetData>
    <row r="1" spans="1:13" ht="15.5" x14ac:dyDescent="0.35">
      <c r="A1" s="16" t="s">
        <v>32</v>
      </c>
    </row>
    <row r="2" spans="1:13" x14ac:dyDescent="0.35">
      <c r="F2" s="1">
        <v>122.66</v>
      </c>
      <c r="G2" s="1">
        <v>149.84</v>
      </c>
      <c r="H2" s="1">
        <v>60.88</v>
      </c>
    </row>
    <row r="3" spans="1:13" ht="15" customHeight="1" x14ac:dyDescent="0.35">
      <c r="A3" s="40" t="s">
        <v>0</v>
      </c>
      <c r="B3" s="13" t="s">
        <v>1</v>
      </c>
      <c r="C3" s="13" t="s">
        <v>3</v>
      </c>
      <c r="D3" s="13" t="s">
        <v>5</v>
      </c>
      <c r="E3" s="13" t="s">
        <v>25</v>
      </c>
      <c r="F3" s="13" t="s">
        <v>26</v>
      </c>
      <c r="G3" s="13" t="s">
        <v>27</v>
      </c>
      <c r="H3" s="13" t="s">
        <v>7</v>
      </c>
      <c r="I3" s="14" t="s">
        <v>8</v>
      </c>
    </row>
    <row r="4" spans="1:13" ht="65" x14ac:dyDescent="0.35">
      <c r="A4" s="40"/>
      <c r="B4" s="13" t="s">
        <v>2</v>
      </c>
      <c r="C4" s="13" t="s">
        <v>4</v>
      </c>
      <c r="D4" s="13" t="s">
        <v>6</v>
      </c>
      <c r="E4" s="13" t="s">
        <v>28</v>
      </c>
      <c r="F4" s="13" t="s">
        <v>29</v>
      </c>
      <c r="G4" s="13" t="s">
        <v>30</v>
      </c>
      <c r="H4" s="13" t="s">
        <v>31</v>
      </c>
      <c r="I4" s="14" t="s">
        <v>9</v>
      </c>
    </row>
    <row r="5" spans="1:13" x14ac:dyDescent="0.35">
      <c r="A5" s="3" t="s">
        <v>10</v>
      </c>
      <c r="B5" s="4" t="s">
        <v>11</v>
      </c>
      <c r="C5" s="5"/>
      <c r="D5" s="5"/>
      <c r="E5" s="5"/>
      <c r="F5" s="5"/>
      <c r="G5" s="5"/>
      <c r="H5" s="5"/>
      <c r="I5" s="3"/>
    </row>
    <row r="6" spans="1:13" x14ac:dyDescent="0.35">
      <c r="A6" s="3" t="s">
        <v>12</v>
      </c>
      <c r="B6" s="4" t="s">
        <v>11</v>
      </c>
      <c r="C6" s="5"/>
      <c r="D6" s="5"/>
      <c r="E6" s="5"/>
      <c r="F6" s="5"/>
      <c r="G6" s="5"/>
      <c r="H6" s="5"/>
      <c r="I6" s="3"/>
    </row>
    <row r="7" spans="1:13" x14ac:dyDescent="0.35">
      <c r="A7" s="3" t="s">
        <v>13</v>
      </c>
      <c r="B7" s="4" t="s">
        <v>11</v>
      </c>
      <c r="C7" s="5"/>
      <c r="D7" s="5"/>
      <c r="E7" s="5"/>
      <c r="F7" s="5"/>
      <c r="G7" s="5"/>
      <c r="H7" s="5"/>
      <c r="I7" s="3"/>
    </row>
    <row r="8" spans="1:13" x14ac:dyDescent="0.35">
      <c r="A8" s="3" t="s">
        <v>14</v>
      </c>
      <c r="B8" s="5"/>
      <c r="C8" s="5"/>
      <c r="D8" s="5"/>
      <c r="E8" s="5"/>
      <c r="F8" s="5"/>
      <c r="G8" s="5"/>
      <c r="H8" s="5"/>
      <c r="I8" s="3"/>
    </row>
    <row r="9" spans="1:13" ht="15.5" x14ac:dyDescent="0.35">
      <c r="A9" s="20" t="s">
        <v>67</v>
      </c>
      <c r="B9" s="4">
        <v>1</v>
      </c>
      <c r="C9" s="4">
        <v>1</v>
      </c>
      <c r="D9" s="4">
        <f>B9*C9</f>
        <v>1</v>
      </c>
      <c r="E9" s="7">
        <v>828</v>
      </c>
      <c r="F9" s="4">
        <f>D9*E9</f>
        <v>828</v>
      </c>
      <c r="G9" s="4">
        <f>F9*0.05</f>
        <v>41.400000000000006</v>
      </c>
      <c r="H9" s="4">
        <f>F9*0.1</f>
        <v>82.800000000000011</v>
      </c>
      <c r="I9" s="17">
        <f>$F$2*F9+$G$2*G9+$H$2*H9</f>
        <v>112806.72</v>
      </c>
    </row>
    <row r="10" spans="1:13" x14ac:dyDescent="0.35">
      <c r="A10" s="20" t="s">
        <v>36</v>
      </c>
      <c r="B10" s="5"/>
      <c r="C10" s="5"/>
      <c r="D10" s="4"/>
      <c r="E10" s="5"/>
      <c r="F10" s="5"/>
      <c r="G10" s="9"/>
      <c r="H10" s="9"/>
      <c r="I10" s="3"/>
    </row>
    <row r="11" spans="1:13" ht="15.5" x14ac:dyDescent="0.35">
      <c r="A11" s="21" t="s">
        <v>69</v>
      </c>
      <c r="B11" s="4">
        <v>24</v>
      </c>
      <c r="C11" s="4">
        <v>1</v>
      </c>
      <c r="D11" s="4">
        <f t="shared" ref="D11:D29" si="0">B11*C11</f>
        <v>24</v>
      </c>
      <c r="E11" s="4">
        <v>39</v>
      </c>
      <c r="F11" s="7">
        <f t="shared" ref="F11:F20" si="1">D11*E11</f>
        <v>936</v>
      </c>
      <c r="G11" s="4">
        <f t="shared" ref="G11:G20" si="2">F11*0.05</f>
        <v>46.800000000000004</v>
      </c>
      <c r="H11" s="4">
        <f t="shared" ref="H11:H20" si="3">F11*0.1</f>
        <v>93.600000000000009</v>
      </c>
      <c r="I11" s="17">
        <f t="shared" ref="I11:I20" si="4">$F$2*F11+$G$2*G11+$H$2*H11</f>
        <v>127520.64</v>
      </c>
    </row>
    <row r="12" spans="1:13" ht="15.5" x14ac:dyDescent="0.35">
      <c r="A12" s="21" t="s">
        <v>70</v>
      </c>
      <c r="B12" s="4">
        <v>24</v>
      </c>
      <c r="C12" s="4">
        <v>1</v>
      </c>
      <c r="D12" s="4">
        <f t="shared" si="0"/>
        <v>24</v>
      </c>
      <c r="E12" s="4">
        <v>8</v>
      </c>
      <c r="F12" s="7">
        <f t="shared" si="1"/>
        <v>192</v>
      </c>
      <c r="G12" s="4">
        <f t="shared" si="2"/>
        <v>9.6000000000000014</v>
      </c>
      <c r="H12" s="4">
        <f t="shared" si="3"/>
        <v>19.200000000000003</v>
      </c>
      <c r="I12" s="17">
        <f t="shared" si="4"/>
        <v>26158.080000000002</v>
      </c>
    </row>
    <row r="13" spans="1:13" x14ac:dyDescent="0.35">
      <c r="A13" s="21" t="s">
        <v>37</v>
      </c>
      <c r="B13" s="4">
        <v>4</v>
      </c>
      <c r="C13" s="4">
        <v>1</v>
      </c>
      <c r="D13" s="4">
        <f t="shared" si="0"/>
        <v>4</v>
      </c>
      <c r="E13" s="4">
        <v>39</v>
      </c>
      <c r="F13" s="4">
        <f t="shared" si="1"/>
        <v>156</v>
      </c>
      <c r="G13" s="4">
        <f t="shared" si="2"/>
        <v>7.8000000000000007</v>
      </c>
      <c r="H13" s="4">
        <f t="shared" si="3"/>
        <v>15.600000000000001</v>
      </c>
      <c r="I13" s="17">
        <f t="shared" si="4"/>
        <v>21253.439999999999</v>
      </c>
      <c r="J13" s="36"/>
      <c r="K13" s="37"/>
      <c r="L13" s="38"/>
      <c r="M13" s="36"/>
    </row>
    <row r="14" spans="1:13" x14ac:dyDescent="0.35">
      <c r="A14" s="21" t="s">
        <v>38</v>
      </c>
      <c r="B14" s="4" t="s">
        <v>15</v>
      </c>
      <c r="C14" s="3"/>
      <c r="D14" s="4"/>
      <c r="E14" s="5"/>
      <c r="F14" s="5"/>
      <c r="G14" s="9"/>
      <c r="H14" s="9"/>
      <c r="I14" s="3"/>
      <c r="J14" s="36"/>
      <c r="K14" s="36"/>
      <c r="L14" s="38"/>
      <c r="M14" s="36"/>
    </row>
    <row r="15" spans="1:13" x14ac:dyDescent="0.35">
      <c r="A15" s="20" t="s">
        <v>16</v>
      </c>
      <c r="B15" s="4" t="s">
        <v>17</v>
      </c>
      <c r="C15" s="3"/>
      <c r="D15" s="4"/>
      <c r="E15" s="5"/>
      <c r="F15" s="5"/>
      <c r="G15" s="9"/>
      <c r="H15" s="9"/>
      <c r="I15" s="3"/>
      <c r="J15" s="36"/>
      <c r="K15" s="36"/>
      <c r="L15" s="36"/>
      <c r="M15" s="36"/>
    </row>
    <row r="16" spans="1:13" ht="15.5" x14ac:dyDescent="0.35">
      <c r="A16" s="20" t="s">
        <v>74</v>
      </c>
      <c r="B16" s="5"/>
      <c r="C16" s="5"/>
      <c r="D16" s="4"/>
      <c r="E16" s="5"/>
      <c r="F16" s="5"/>
      <c r="G16" s="9"/>
      <c r="H16" s="9"/>
      <c r="I16" s="3"/>
      <c r="J16" s="36"/>
      <c r="K16" s="36"/>
      <c r="L16" s="36"/>
      <c r="M16" s="36"/>
    </row>
    <row r="17" spans="1:12" x14ac:dyDescent="0.35">
      <c r="A17" s="21" t="s">
        <v>39</v>
      </c>
      <c r="B17" s="4">
        <v>2</v>
      </c>
      <c r="C17" s="4">
        <v>1</v>
      </c>
      <c r="D17" s="4">
        <f t="shared" si="0"/>
        <v>2</v>
      </c>
      <c r="E17" s="4">
        <v>17</v>
      </c>
      <c r="F17" s="4">
        <f t="shared" si="1"/>
        <v>34</v>
      </c>
      <c r="G17" s="4">
        <f t="shared" si="2"/>
        <v>1.7000000000000002</v>
      </c>
      <c r="H17" s="4">
        <f t="shared" si="3"/>
        <v>3.4000000000000004</v>
      </c>
      <c r="I17" s="17">
        <f t="shared" si="4"/>
        <v>4632.16</v>
      </c>
    </row>
    <row r="18" spans="1:12" ht="15.5" x14ac:dyDescent="0.35">
      <c r="A18" s="21" t="s">
        <v>40</v>
      </c>
      <c r="B18" s="4">
        <v>2</v>
      </c>
      <c r="C18" s="4">
        <v>1</v>
      </c>
      <c r="D18" s="4">
        <f t="shared" si="0"/>
        <v>2</v>
      </c>
      <c r="E18" s="4">
        <v>17</v>
      </c>
      <c r="F18" s="4">
        <f t="shared" si="1"/>
        <v>34</v>
      </c>
      <c r="G18" s="4">
        <f t="shared" si="2"/>
        <v>1.7000000000000002</v>
      </c>
      <c r="H18" s="4">
        <f t="shared" si="3"/>
        <v>3.4000000000000004</v>
      </c>
      <c r="I18" s="17">
        <f t="shared" si="4"/>
        <v>4632.16</v>
      </c>
    </row>
    <row r="19" spans="1:12" x14ac:dyDescent="0.35">
      <c r="A19" s="21" t="s">
        <v>41</v>
      </c>
      <c r="B19" s="4">
        <v>2</v>
      </c>
      <c r="C19" s="4">
        <v>1</v>
      </c>
      <c r="D19" s="4">
        <f t="shared" si="0"/>
        <v>2</v>
      </c>
      <c r="E19" s="4">
        <v>22</v>
      </c>
      <c r="F19" s="4">
        <f t="shared" si="1"/>
        <v>44</v>
      </c>
      <c r="G19" s="4">
        <f t="shared" si="2"/>
        <v>2.2000000000000002</v>
      </c>
      <c r="H19" s="4">
        <f t="shared" si="3"/>
        <v>4.4000000000000004</v>
      </c>
      <c r="I19" s="17">
        <f t="shared" si="4"/>
        <v>5994.56</v>
      </c>
    </row>
    <row r="20" spans="1:12" ht="15.5" x14ac:dyDescent="0.35">
      <c r="A20" s="21" t="s">
        <v>75</v>
      </c>
      <c r="B20" s="4">
        <v>2</v>
      </c>
      <c r="C20" s="4">
        <v>1.2</v>
      </c>
      <c r="D20" s="4">
        <f t="shared" si="0"/>
        <v>2.4</v>
      </c>
      <c r="E20" s="34">
        <f>SUM(E11:E12)</f>
        <v>47</v>
      </c>
      <c r="F20" s="4">
        <f t="shared" si="1"/>
        <v>112.8</v>
      </c>
      <c r="G20" s="4">
        <f t="shared" si="2"/>
        <v>5.6400000000000006</v>
      </c>
      <c r="H20" s="4">
        <f t="shared" si="3"/>
        <v>11.280000000000001</v>
      </c>
      <c r="I20" s="17">
        <f t="shared" si="4"/>
        <v>15367.871999999999</v>
      </c>
      <c r="J20" s="33"/>
    </row>
    <row r="21" spans="1:12" x14ac:dyDescent="0.35">
      <c r="A21" s="21" t="s">
        <v>42</v>
      </c>
      <c r="B21" s="4" t="s">
        <v>18</v>
      </c>
      <c r="C21" s="3"/>
      <c r="D21" s="4"/>
      <c r="E21" s="5"/>
      <c r="F21" s="5"/>
      <c r="G21" s="5"/>
      <c r="H21" s="5"/>
      <c r="I21" s="3"/>
    </row>
    <row r="22" spans="1:12" ht="15.5" x14ac:dyDescent="0.35">
      <c r="A22" s="21" t="s">
        <v>76</v>
      </c>
      <c r="B22" s="4" t="s">
        <v>11</v>
      </c>
      <c r="C22" s="5"/>
      <c r="D22" s="4"/>
      <c r="E22" s="5"/>
      <c r="F22" s="5"/>
      <c r="G22" s="5"/>
      <c r="H22" s="5"/>
      <c r="I22" s="3"/>
    </row>
    <row r="23" spans="1:12" x14ac:dyDescent="0.35">
      <c r="A23" s="8" t="s">
        <v>34</v>
      </c>
      <c r="B23" s="45"/>
      <c r="C23" s="45"/>
      <c r="D23" s="4"/>
      <c r="E23" s="5"/>
      <c r="F23" s="42">
        <f>SUM(F5:H22)</f>
        <v>2687.3199999999997</v>
      </c>
      <c r="G23" s="43"/>
      <c r="H23" s="44"/>
      <c r="I23" s="18">
        <f>SUM(I5:I22)</f>
        <v>318365.63199999993</v>
      </c>
    </row>
    <row r="24" spans="1:12" x14ac:dyDescent="0.35">
      <c r="A24" s="3" t="s">
        <v>19</v>
      </c>
      <c r="B24" s="5"/>
      <c r="C24" s="5"/>
      <c r="D24" s="4"/>
      <c r="E24" s="5"/>
      <c r="F24" s="5"/>
      <c r="G24" s="5"/>
      <c r="H24" s="5"/>
      <c r="I24" s="3"/>
    </row>
    <row r="25" spans="1:12" x14ac:dyDescent="0.35">
      <c r="A25" s="20" t="s">
        <v>35</v>
      </c>
      <c r="B25" s="4" t="s">
        <v>20</v>
      </c>
      <c r="C25" s="3"/>
      <c r="D25" s="4"/>
      <c r="E25" s="5"/>
      <c r="F25" s="5"/>
      <c r="G25" s="5"/>
      <c r="H25" s="5"/>
      <c r="I25" s="3"/>
    </row>
    <row r="26" spans="1:12" x14ac:dyDescent="0.35">
      <c r="A26" s="20" t="s">
        <v>43</v>
      </c>
      <c r="B26" s="4" t="s">
        <v>18</v>
      </c>
      <c r="C26" s="3"/>
      <c r="D26" s="4"/>
      <c r="E26" s="5"/>
      <c r="F26" s="5"/>
      <c r="G26" s="5"/>
      <c r="H26" s="5"/>
      <c r="I26" s="3"/>
    </row>
    <row r="27" spans="1:12" x14ac:dyDescent="0.35">
      <c r="A27" s="20" t="s">
        <v>21</v>
      </c>
      <c r="B27" s="4" t="s">
        <v>18</v>
      </c>
      <c r="C27" s="3"/>
      <c r="D27" s="4"/>
      <c r="E27" s="5"/>
      <c r="F27" s="5"/>
      <c r="G27" s="5"/>
      <c r="H27" s="5"/>
      <c r="I27" s="3"/>
    </row>
    <row r="28" spans="1:12" x14ac:dyDescent="0.35">
      <c r="A28" s="20" t="s">
        <v>22</v>
      </c>
      <c r="B28" s="4" t="s">
        <v>11</v>
      </c>
      <c r="C28" s="5"/>
      <c r="D28" s="4"/>
      <c r="E28" s="5"/>
      <c r="F28" s="5"/>
      <c r="G28" s="5"/>
      <c r="H28" s="5"/>
      <c r="I28" s="3"/>
    </row>
    <row r="29" spans="1:12" ht="15.5" x14ac:dyDescent="0.35">
      <c r="A29" s="20" t="s">
        <v>77</v>
      </c>
      <c r="B29" s="4">
        <v>1.5</v>
      </c>
      <c r="C29" s="4">
        <v>1</v>
      </c>
      <c r="D29" s="4">
        <f t="shared" si="0"/>
        <v>1.5</v>
      </c>
      <c r="E29" s="10">
        <v>828</v>
      </c>
      <c r="F29" s="23">
        <f t="shared" ref="F29" si="5">D29*E29</f>
        <v>1242</v>
      </c>
      <c r="G29" s="22">
        <f t="shared" ref="G29" si="6">F29*0.05</f>
        <v>62.1</v>
      </c>
      <c r="H29" s="4">
        <f t="shared" ref="H29" si="7">F29*0.1</f>
        <v>124.2</v>
      </c>
      <c r="I29" s="17">
        <f t="shared" ref="I29" si="8">$F$2*F29+$G$2*G29+$H$2*H29</f>
        <v>169210.08000000002</v>
      </c>
    </row>
    <row r="30" spans="1:12" x14ac:dyDescent="0.35">
      <c r="A30" s="20" t="s">
        <v>23</v>
      </c>
      <c r="B30" s="4" t="s">
        <v>11</v>
      </c>
      <c r="C30" s="5"/>
      <c r="D30" s="5"/>
      <c r="E30" s="5"/>
      <c r="F30" s="5"/>
      <c r="G30" s="5"/>
      <c r="H30" s="5"/>
      <c r="I30" s="3"/>
    </row>
    <row r="31" spans="1:12" x14ac:dyDescent="0.35">
      <c r="A31" s="20" t="s">
        <v>24</v>
      </c>
      <c r="B31" s="4" t="s">
        <v>11</v>
      </c>
      <c r="C31" s="5"/>
      <c r="D31" s="5"/>
      <c r="E31" s="5"/>
      <c r="F31" s="5"/>
      <c r="G31" s="5"/>
      <c r="H31" s="5"/>
      <c r="I31" s="3"/>
    </row>
    <row r="32" spans="1:12" x14ac:dyDescent="0.35">
      <c r="A32" s="8" t="s">
        <v>33</v>
      </c>
      <c r="B32" s="5"/>
      <c r="C32" s="5"/>
      <c r="D32" s="5"/>
      <c r="E32" s="5"/>
      <c r="F32" s="42">
        <f>SUM(F24:H31)</f>
        <v>1428.3</v>
      </c>
      <c r="G32" s="43"/>
      <c r="H32" s="44"/>
      <c r="I32" s="18">
        <f>SUM(I24:I31)</f>
        <v>169210.08000000002</v>
      </c>
      <c r="K32" s="32" t="s">
        <v>87</v>
      </c>
      <c r="L32" s="32" t="s">
        <v>88</v>
      </c>
    </row>
    <row r="33" spans="1:12" ht="15" x14ac:dyDescent="0.35">
      <c r="A33" s="11" t="s">
        <v>78</v>
      </c>
      <c r="B33" s="5"/>
      <c r="C33" s="5"/>
      <c r="D33" s="5"/>
      <c r="E33" s="5"/>
      <c r="F33" s="42">
        <f>ROUND(F23+F32,-1)</f>
        <v>4120</v>
      </c>
      <c r="G33" s="43"/>
      <c r="H33" s="44"/>
      <c r="I33" s="18">
        <f>ROUND(I23+I32,-3)</f>
        <v>488000</v>
      </c>
      <c r="J33" s="35"/>
      <c r="K33" s="1">
        <v>978</v>
      </c>
      <c r="L33" s="39">
        <f>F33/K33</f>
        <v>4.2126789366053172</v>
      </c>
    </row>
    <row r="34" spans="1:12" ht="15" x14ac:dyDescent="0.35">
      <c r="A34" s="15" t="s">
        <v>79</v>
      </c>
      <c r="B34" s="15"/>
      <c r="C34" s="15"/>
      <c r="D34" s="15"/>
      <c r="E34" s="15"/>
      <c r="F34" s="15"/>
      <c r="G34" s="15"/>
      <c r="H34" s="15"/>
      <c r="I34" s="19">
        <v>0</v>
      </c>
    </row>
    <row r="35" spans="1:12" ht="15" x14ac:dyDescent="0.35">
      <c r="A35" s="15" t="s">
        <v>80</v>
      </c>
      <c r="B35" s="15"/>
      <c r="C35" s="15"/>
      <c r="D35" s="15"/>
      <c r="E35" s="15"/>
      <c r="F35" s="15"/>
      <c r="G35" s="15"/>
      <c r="H35" s="15"/>
      <c r="I35" s="19">
        <f>ROUND(I33+I34,-3)</f>
        <v>488000</v>
      </c>
    </row>
    <row r="37" spans="1:12" x14ac:dyDescent="0.35">
      <c r="A37" s="24" t="s">
        <v>44</v>
      </c>
    </row>
    <row r="38" spans="1:12" ht="31.5" customHeight="1" x14ac:dyDescent="0.35">
      <c r="A38" s="41" t="s">
        <v>89</v>
      </c>
      <c r="B38" s="41"/>
      <c r="C38" s="41"/>
      <c r="D38" s="41"/>
      <c r="E38" s="41"/>
      <c r="F38" s="41"/>
      <c r="G38" s="41"/>
      <c r="H38" s="41"/>
      <c r="I38" s="41"/>
    </row>
    <row r="39" spans="1:12" ht="49.5" customHeight="1" x14ac:dyDescent="0.35">
      <c r="A39" s="41" t="s">
        <v>90</v>
      </c>
      <c r="B39" s="41"/>
      <c r="C39" s="41"/>
      <c r="D39" s="41"/>
      <c r="E39" s="41"/>
      <c r="F39" s="41"/>
      <c r="G39" s="41"/>
      <c r="H39" s="41"/>
      <c r="I39" s="41"/>
    </row>
    <row r="40" spans="1:12" ht="15.5" x14ac:dyDescent="0.35">
      <c r="A40" s="31" t="s">
        <v>68</v>
      </c>
    </row>
    <row r="41" spans="1:12" ht="33" customHeight="1" x14ac:dyDescent="0.35">
      <c r="A41" s="41" t="s">
        <v>91</v>
      </c>
      <c r="B41" s="41"/>
      <c r="C41" s="41"/>
      <c r="D41" s="41"/>
      <c r="E41" s="41"/>
      <c r="F41" s="41"/>
      <c r="G41" s="41"/>
      <c r="H41" s="41"/>
      <c r="I41" s="41"/>
    </row>
    <row r="42" spans="1:12" ht="15.5" x14ac:dyDescent="0.35">
      <c r="A42" s="31" t="s">
        <v>71</v>
      </c>
    </row>
    <row r="43" spans="1:12" ht="15.5" x14ac:dyDescent="0.35">
      <c r="A43" s="31" t="s">
        <v>72</v>
      </c>
    </row>
    <row r="44" spans="1:12" ht="16" x14ac:dyDescent="0.35">
      <c r="A44" s="2" t="s">
        <v>73</v>
      </c>
    </row>
  </sheetData>
  <mergeCells count="8">
    <mergeCell ref="A3:A4"/>
    <mergeCell ref="A38:I38"/>
    <mergeCell ref="A39:I39"/>
    <mergeCell ref="A41:I41"/>
    <mergeCell ref="F32:H32"/>
    <mergeCell ref="F33:H33"/>
    <mergeCell ref="F23:H23"/>
    <mergeCell ref="B23:C23"/>
  </mergeCells>
  <pageMargins left="0.7" right="0.7" top="0.75" bottom="0.75" header="0.3" footer="0.3"/>
  <pageSetup orientation="portrait" r:id="rId1"/>
  <ignoredErrors>
    <ignoredError sqref="E2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workbookViewId="0">
      <selection activeCell="L12" sqref="L12"/>
    </sheetView>
  </sheetViews>
  <sheetFormatPr defaultRowHeight="14.5" x14ac:dyDescent="0.35"/>
  <cols>
    <col min="1" max="1" width="43.7265625" customWidth="1"/>
    <col min="2" max="2" width="10.81640625" customWidth="1"/>
    <col min="7" max="7" width="11.54296875" customWidth="1"/>
    <col min="8" max="8" width="9.54296875" customWidth="1"/>
    <col min="9" max="9" width="11.453125" bestFit="1" customWidth="1"/>
  </cols>
  <sheetData>
    <row r="1" spans="1:10" ht="15.5" x14ac:dyDescent="0.35">
      <c r="A1" s="16" t="s">
        <v>56</v>
      </c>
    </row>
    <row r="2" spans="1:10" x14ac:dyDescent="0.35">
      <c r="F2">
        <v>51.23</v>
      </c>
      <c r="G2">
        <v>69.040000000000006</v>
      </c>
      <c r="H2">
        <v>27.73</v>
      </c>
    </row>
    <row r="3" spans="1:10" ht="15" customHeight="1" x14ac:dyDescent="0.35">
      <c r="A3" s="40" t="s">
        <v>57</v>
      </c>
      <c r="B3" s="13" t="s">
        <v>1</v>
      </c>
      <c r="C3" s="13" t="s">
        <v>3</v>
      </c>
      <c r="D3" s="13" t="s">
        <v>51</v>
      </c>
      <c r="E3" s="13" t="s">
        <v>25</v>
      </c>
      <c r="F3" s="13" t="s">
        <v>26</v>
      </c>
      <c r="G3" s="13" t="s">
        <v>27</v>
      </c>
      <c r="H3" s="13" t="s">
        <v>7</v>
      </c>
      <c r="I3" s="13" t="s">
        <v>8</v>
      </c>
    </row>
    <row r="4" spans="1:10" ht="78" x14ac:dyDescent="0.35">
      <c r="A4" s="40"/>
      <c r="B4" s="13" t="s">
        <v>58</v>
      </c>
      <c r="C4" s="13" t="s">
        <v>59</v>
      </c>
      <c r="D4" s="13" t="s">
        <v>60</v>
      </c>
      <c r="E4" s="13" t="s">
        <v>83</v>
      </c>
      <c r="F4" s="13" t="s">
        <v>29</v>
      </c>
      <c r="G4" s="13" t="s">
        <v>30</v>
      </c>
      <c r="H4" s="13" t="s">
        <v>65</v>
      </c>
      <c r="I4" s="13" t="s">
        <v>9</v>
      </c>
    </row>
    <row r="5" spans="1:10" ht="15.5" x14ac:dyDescent="0.35">
      <c r="A5" s="3" t="s">
        <v>85</v>
      </c>
      <c r="B5" s="13"/>
      <c r="C5" s="13"/>
      <c r="D5" s="13"/>
      <c r="E5" s="13"/>
      <c r="F5" s="13"/>
      <c r="G5" s="13"/>
      <c r="H5" s="13"/>
      <c r="I5" s="13"/>
    </row>
    <row r="6" spans="1:10" x14ac:dyDescent="0.35">
      <c r="A6" s="20" t="s">
        <v>84</v>
      </c>
      <c r="B6" s="4">
        <v>2</v>
      </c>
      <c r="C6" s="4">
        <v>1</v>
      </c>
      <c r="D6" s="4">
        <f>B6*C6</f>
        <v>2</v>
      </c>
      <c r="E6" s="4">
        <v>17</v>
      </c>
      <c r="F6" s="4">
        <f>D6*E6</f>
        <v>34</v>
      </c>
      <c r="G6" s="4">
        <f>F6*0.05</f>
        <v>1.7000000000000002</v>
      </c>
      <c r="H6" s="4">
        <f>F6*0.1</f>
        <v>3.4000000000000004</v>
      </c>
      <c r="I6" s="6">
        <f>$F$2*F6+$G$2*G6+$H$2*H6</f>
        <v>1953.4699999999998</v>
      </c>
    </row>
    <row r="7" spans="1:10" x14ac:dyDescent="0.35">
      <c r="A7" s="20" t="s">
        <v>61</v>
      </c>
      <c r="B7" s="4">
        <v>2</v>
      </c>
      <c r="C7" s="4">
        <v>1</v>
      </c>
      <c r="D7" s="4">
        <f t="shared" ref="D7:D10" si="0">B7*C7</f>
        <v>2</v>
      </c>
      <c r="E7" s="4">
        <v>17</v>
      </c>
      <c r="F7" s="4">
        <f t="shared" ref="F7:F10" si="1">D7*E7</f>
        <v>34</v>
      </c>
      <c r="G7" s="4">
        <f t="shared" ref="G7:G10" si="2">F7*0.05</f>
        <v>1.7000000000000002</v>
      </c>
      <c r="H7" s="4">
        <f t="shared" ref="H7:H10" si="3">F7*0.1</f>
        <v>3.4000000000000004</v>
      </c>
      <c r="I7" s="6">
        <f t="shared" ref="I7:I10" si="4">$F$2*F7+$G$2*G7+$H$2*H7</f>
        <v>1953.4699999999998</v>
      </c>
    </row>
    <row r="8" spans="1:10" x14ac:dyDescent="0.35">
      <c r="A8" s="20" t="s">
        <v>62</v>
      </c>
      <c r="B8" s="4">
        <v>2</v>
      </c>
      <c r="C8" s="4">
        <v>1</v>
      </c>
      <c r="D8" s="4">
        <f t="shared" si="0"/>
        <v>2</v>
      </c>
      <c r="E8" s="4">
        <v>22</v>
      </c>
      <c r="F8" s="4">
        <f t="shared" si="1"/>
        <v>44</v>
      </c>
      <c r="G8" s="4">
        <f t="shared" si="2"/>
        <v>2.2000000000000002</v>
      </c>
      <c r="H8" s="4">
        <f t="shared" si="3"/>
        <v>4.4000000000000004</v>
      </c>
      <c r="I8" s="6">
        <f t="shared" si="4"/>
        <v>2528.02</v>
      </c>
    </row>
    <row r="9" spans="1:10" x14ac:dyDescent="0.35">
      <c r="A9" s="20" t="s">
        <v>63</v>
      </c>
      <c r="B9" s="4">
        <v>2</v>
      </c>
      <c r="C9" s="4">
        <v>1.2</v>
      </c>
      <c r="D9" s="4">
        <f t="shared" si="0"/>
        <v>2.4</v>
      </c>
      <c r="E9" s="34">
        <f>'Table 1'!E20</f>
        <v>47</v>
      </c>
      <c r="F9" s="4">
        <f t="shared" si="1"/>
        <v>112.8</v>
      </c>
      <c r="G9" s="4">
        <f t="shared" si="2"/>
        <v>5.6400000000000006</v>
      </c>
      <c r="H9" s="4">
        <f t="shared" si="3"/>
        <v>11.280000000000001</v>
      </c>
      <c r="I9" s="6">
        <f t="shared" si="4"/>
        <v>6480.924</v>
      </c>
      <c r="J9" s="33"/>
    </row>
    <row r="10" spans="1:10" x14ac:dyDescent="0.35">
      <c r="A10" s="20" t="s">
        <v>86</v>
      </c>
      <c r="B10" s="4">
        <v>8</v>
      </c>
      <c r="C10" s="4">
        <v>1.2</v>
      </c>
      <c r="D10" s="4">
        <f t="shared" si="0"/>
        <v>9.6</v>
      </c>
      <c r="E10" s="34">
        <f>'Table 1'!E20</f>
        <v>47</v>
      </c>
      <c r="F10" s="7">
        <f t="shared" si="1"/>
        <v>451.2</v>
      </c>
      <c r="G10" s="4">
        <f t="shared" si="2"/>
        <v>22.560000000000002</v>
      </c>
      <c r="H10" s="4">
        <f t="shared" si="3"/>
        <v>45.120000000000005</v>
      </c>
      <c r="I10" s="6">
        <f t="shared" si="4"/>
        <v>25923.696</v>
      </c>
    </row>
    <row r="11" spans="1:10" ht="15.5" x14ac:dyDescent="0.35">
      <c r="A11" s="20" t="s">
        <v>64</v>
      </c>
      <c r="B11" s="4" t="s">
        <v>11</v>
      </c>
      <c r="C11" s="5"/>
      <c r="D11" s="5"/>
      <c r="E11" s="5"/>
      <c r="F11" s="5"/>
      <c r="G11" s="5"/>
      <c r="H11" s="5"/>
      <c r="I11" s="30"/>
    </row>
    <row r="12" spans="1:10" ht="15" x14ac:dyDescent="0.35">
      <c r="A12" s="11" t="s">
        <v>82</v>
      </c>
      <c r="B12" s="5"/>
      <c r="C12" s="5"/>
      <c r="D12" s="5"/>
      <c r="E12" s="5"/>
      <c r="F12" s="46">
        <f>ROUND(SUM(F6:H11),0)</f>
        <v>777</v>
      </c>
      <c r="G12" s="46"/>
      <c r="H12" s="46"/>
      <c r="I12" s="12">
        <f>ROUND(SUM(I6:I11),-2)</f>
        <v>38800</v>
      </c>
    </row>
    <row r="14" spans="1:10" x14ac:dyDescent="0.35">
      <c r="A14" s="24" t="s">
        <v>44</v>
      </c>
    </row>
    <row r="15" spans="1:10" ht="32.25" customHeight="1" x14ac:dyDescent="0.35">
      <c r="A15" s="41" t="s">
        <v>92</v>
      </c>
      <c r="B15" s="41"/>
      <c r="C15" s="41"/>
      <c r="D15" s="41"/>
      <c r="E15" s="41"/>
      <c r="F15" s="41"/>
      <c r="G15" s="41"/>
      <c r="H15" s="41"/>
      <c r="I15" s="41"/>
    </row>
    <row r="16" spans="1:10" ht="44.25" customHeight="1" x14ac:dyDescent="0.35">
      <c r="A16" s="47" t="s">
        <v>93</v>
      </c>
      <c r="B16" s="47"/>
      <c r="C16" s="47"/>
      <c r="D16" s="47"/>
      <c r="E16" s="47"/>
      <c r="F16" s="47"/>
      <c r="G16" s="47"/>
      <c r="H16" s="47"/>
      <c r="I16" s="47"/>
    </row>
    <row r="17" spans="1:9" ht="30.75" customHeight="1" x14ac:dyDescent="0.35">
      <c r="A17" s="41" t="s">
        <v>94</v>
      </c>
      <c r="B17" s="41"/>
      <c r="C17" s="41"/>
      <c r="D17" s="41"/>
      <c r="E17" s="41"/>
      <c r="F17" s="41"/>
      <c r="G17" s="41"/>
      <c r="H17" s="41"/>
      <c r="I17" s="41"/>
    </row>
    <row r="18" spans="1:9" ht="15.5" x14ac:dyDescent="0.35">
      <c r="A18" s="31" t="s">
        <v>66</v>
      </c>
    </row>
    <row r="19" spans="1:9" ht="16" x14ac:dyDescent="0.35">
      <c r="A19" s="2" t="s">
        <v>81</v>
      </c>
    </row>
  </sheetData>
  <mergeCells count="5">
    <mergeCell ref="A3:A4"/>
    <mergeCell ref="F12:H12"/>
    <mergeCell ref="A15:I15"/>
    <mergeCell ref="A16:I16"/>
    <mergeCell ref="A17:I17"/>
  </mergeCells>
  <pageMargins left="0.7" right="0.7" top="0.75" bottom="0.75" header="0.3" footer="0.3"/>
  <pageSetup orientation="portrait" verticalDpi="0" r:id="rId1"/>
  <ignoredErrors>
    <ignoredError sqref="E9:E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
  <sheetViews>
    <sheetView workbookViewId="0">
      <selection activeCell="D14" sqref="D14"/>
    </sheetView>
  </sheetViews>
  <sheetFormatPr defaultRowHeight="14.5" x14ac:dyDescent="0.35"/>
  <cols>
    <col min="2" max="2" width="12.54296875" customWidth="1"/>
    <col min="3" max="3" width="10.81640625" customWidth="1"/>
    <col min="4" max="4" width="11.54296875" customWidth="1"/>
    <col min="5" max="5" width="11.453125" customWidth="1"/>
    <col min="6" max="6" width="12.7265625" customWidth="1"/>
  </cols>
  <sheetData>
    <row r="1" spans="1:6" ht="15" x14ac:dyDescent="0.35">
      <c r="A1" s="48" t="s">
        <v>45</v>
      </c>
      <c r="B1" s="48"/>
      <c r="C1" s="48"/>
      <c r="D1" s="48"/>
      <c r="E1" s="48"/>
      <c r="F1" s="48"/>
    </row>
    <row r="2" spans="1:6" x14ac:dyDescent="0.35">
      <c r="A2" s="49"/>
      <c r="B2" s="50"/>
      <c r="C2" s="50"/>
      <c r="D2" s="25"/>
      <c r="E2" s="50"/>
      <c r="F2" s="50"/>
    </row>
    <row r="3" spans="1:6" ht="46" x14ac:dyDescent="0.35">
      <c r="A3" s="49"/>
      <c r="B3" s="50" t="s">
        <v>46</v>
      </c>
      <c r="C3" s="50"/>
      <c r="D3" s="25" t="s">
        <v>47</v>
      </c>
      <c r="E3" s="50"/>
      <c r="F3" s="50"/>
    </row>
    <row r="4" spans="1:6" x14ac:dyDescent="0.35">
      <c r="A4" s="26"/>
      <c r="B4" s="27" t="s">
        <v>1</v>
      </c>
      <c r="C4" s="27" t="s">
        <v>3</v>
      </c>
      <c r="D4" s="27" t="s">
        <v>51</v>
      </c>
      <c r="E4" s="27" t="s">
        <v>25</v>
      </c>
      <c r="F4" s="27" t="s">
        <v>26</v>
      </c>
    </row>
    <row r="5" spans="1:6" ht="91" x14ac:dyDescent="0.35">
      <c r="A5" s="27" t="s">
        <v>48</v>
      </c>
      <c r="B5" s="26" t="s">
        <v>49</v>
      </c>
      <c r="C5" s="26" t="s">
        <v>50</v>
      </c>
      <c r="D5" s="26" t="s">
        <v>52</v>
      </c>
      <c r="E5" s="26" t="s">
        <v>53</v>
      </c>
      <c r="F5" s="26" t="s">
        <v>55</v>
      </c>
    </row>
    <row r="6" spans="1:6" x14ac:dyDescent="0.35">
      <c r="A6" s="28">
        <v>1</v>
      </c>
      <c r="B6" s="28">
        <f>17+22</f>
        <v>39</v>
      </c>
      <c r="C6" s="28">
        <v>0</v>
      </c>
      <c r="D6" s="29">
        <v>794</v>
      </c>
      <c r="E6" s="28">
        <v>22</v>
      </c>
      <c r="F6" s="29">
        <f>B6+C6+D6-E6</f>
        <v>811</v>
      </c>
    </row>
    <row r="7" spans="1:6" x14ac:dyDescent="0.35">
      <c r="A7" s="28">
        <v>2</v>
      </c>
      <c r="B7" s="28">
        <f t="shared" ref="B7:B8" si="0">17+22</f>
        <v>39</v>
      </c>
      <c r="C7" s="28">
        <v>0</v>
      </c>
      <c r="D7" s="29">
        <f>F6</f>
        <v>811</v>
      </c>
      <c r="E7" s="28">
        <v>22</v>
      </c>
      <c r="F7" s="29">
        <f>B7+C7+D7-E7</f>
        <v>828</v>
      </c>
    </row>
    <row r="8" spans="1:6" x14ac:dyDescent="0.35">
      <c r="A8" s="28">
        <v>3</v>
      </c>
      <c r="B8" s="28">
        <f t="shared" si="0"/>
        <v>39</v>
      </c>
      <c r="C8" s="28">
        <v>0</v>
      </c>
      <c r="D8" s="29">
        <f t="shared" ref="D8" si="1">F7</f>
        <v>828</v>
      </c>
      <c r="E8" s="28">
        <v>22</v>
      </c>
      <c r="F8" s="29">
        <f t="shared" ref="F8" si="2">B8+C8+D8-E8</f>
        <v>845</v>
      </c>
    </row>
    <row r="9" spans="1:6" x14ac:dyDescent="0.35">
      <c r="A9" s="28" t="s">
        <v>54</v>
      </c>
      <c r="B9" s="28">
        <f>AVERAGE(B6:B8)</f>
        <v>39</v>
      </c>
      <c r="C9" s="28">
        <f t="shared" ref="C9:F9" si="3">AVERAGE(C6:C8)</f>
        <v>0</v>
      </c>
      <c r="D9" s="29">
        <f t="shared" si="3"/>
        <v>811</v>
      </c>
      <c r="E9" s="28">
        <f t="shared" si="3"/>
        <v>22</v>
      </c>
      <c r="F9" s="29">
        <f t="shared" si="3"/>
        <v>828</v>
      </c>
    </row>
  </sheetData>
  <mergeCells count="5">
    <mergeCell ref="A1:F1"/>
    <mergeCell ref="A2:A3"/>
    <mergeCell ref="B2:C2"/>
    <mergeCell ref="B3:C3"/>
    <mergeCell ref="E2: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cp:lastPrinted>2021-02-28T22:07:21Z</cp:lastPrinted>
  <dcterms:created xsi:type="dcterms:W3CDTF">2017-09-22T12:12:35Z</dcterms:created>
  <dcterms:modified xsi:type="dcterms:W3CDTF">2021-06-10T12:30:13Z</dcterms:modified>
</cp:coreProperties>
</file>