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codeName="{1AED2BDD-1FA3-CEF2-32D4-FBADEFEB71EE}"/>
  <workbookPr codeName="ThisWorkbook" defaultThemeVersion="124226"/>
  <mc:AlternateContent xmlns:mc="http://schemas.openxmlformats.org/markup-compatibility/2006">
    <mc:Choice Requires="x15">
      <x15ac:absPath xmlns:x15ac="http://schemas.microsoft.com/office/spreadsheetml/2010/11/ac" url="C:\Users\KSleasma\Documents\"/>
    </mc:Choice>
  </mc:AlternateContent>
  <xr:revisionPtr revIDLastSave="0" documentId="13_ncr:1_{95C8364B-A07A-46E3-88F7-4D33BA1CDAAF}" xr6:coauthVersionLast="44" xr6:coauthVersionMax="45" xr10:uidLastSave="{00000000-0000-0000-0000-000000000000}"/>
  <workbookProtection workbookAlgorithmName="SHA-512" workbookHashValue="/W1DXg7zn+QyhMiTa9cQWhyMCdpVtyuDwYkb7fVFhUMnP1R7IQ/ZzJr+SrbpmDwAmBC302y7czfkWtBH/v3CKA==" workbookSaltValue="oOxlz6dMed2X/fp82w2OSA==" workbookSpinCount="100000" lockStructure="1"/>
  <bookViews>
    <workbookView xWindow="-110" yWindow="-110" windowWidth="19420" windowHeight="10420" tabRatio="926" xr2:uid="{00000000-000D-0000-FFFF-FFFF00000000}"/>
  </bookViews>
  <sheets>
    <sheet name="Instructions" sheetId="2" r:id="rId1"/>
    <sheet name="Section 1" sheetId="1" r:id="rId2"/>
    <sheet name="Section 2" sheetId="3" r:id="rId3"/>
    <sheet name="Section 3" sheetId="4" r:id="rId4"/>
    <sheet name="Section 4" sheetId="17" state="hidden" r:id="rId5"/>
    <sheet name="Summary" sheetId="8" r:id="rId6"/>
    <sheet name="Reference List" sheetId="13" r:id="rId7"/>
    <sheet name="Lists" sheetId="7" state="hidden" r:id="rId8"/>
    <sheet name="Checks" sheetId="11" state="hidden" r:id="rId9"/>
    <sheet name="OutputForCSV" sheetId="10" state="hidden" r:id="rId10"/>
    <sheet name="TempOutput" sheetId="16" state="hidden" r:id="rId11"/>
    <sheet name="Data for Summary" sheetId="12" state="hidden" r:id="rId12"/>
  </sheets>
  <definedNames>
    <definedName name="AllError">Checks!$D$23</definedName>
    <definedName name="ClassIPurpose">Lists!$H$3:$H$6</definedName>
    <definedName name="CompName">OutputForCSV!$G$1</definedName>
    <definedName name="Countries">Lists!$B$3:$B$203</definedName>
    <definedName name="CSVDate">Lists!$L$3</definedName>
    <definedName name="CSVS2End">Lists!$S$3</definedName>
    <definedName name="CSVS3End">Lists!$S$5</definedName>
    <definedName name="CSVS3Start">Lists!$S$4</definedName>
    <definedName name="CSVS4End">Lists!$S$7</definedName>
    <definedName name="CSVS4Start">Lists!$S$6</definedName>
    <definedName name="DateCheck">Checks!$D$4</definedName>
    <definedName name="EndDate">Lists!$G$4</definedName>
    <definedName name="EndRowS2">'Section 2'!$A$115</definedName>
    <definedName name="FormVersion">OutputForCSV!$E$1</definedName>
    <definedName name="HeelsIntendedUses">Lists!$K$5:$K$8</definedName>
    <definedName name="ImporterCol">'Section 2'!$K$1</definedName>
    <definedName name="ImportNum">'Section 2'!$K$2</definedName>
    <definedName name="LastCol">OutputForCSV!$U$1</definedName>
    <definedName name="LastRow">OutputForCSV!$B$116</definedName>
    <definedName name="LockStatus">Instructions!$H$15</definedName>
    <definedName name="MaxOutput">Lists!$S$8</definedName>
    <definedName name="MeBrNewIntendedUses">Lists!$J$5:$J$11</definedName>
    <definedName name="MeBrPurpose">Lists!$H$3:$H$7</definedName>
    <definedName name="MeBrTransactionType">Lists!$I$3:$I$4</definedName>
    <definedName name="NewIntendedUses">Lists!$J$5:$J$12</definedName>
    <definedName name="_xlnm.Print_Area" localSheetId="0">Instructions!$B$2:$D$22</definedName>
    <definedName name="_xlnm.Print_Area" localSheetId="6">'Reference List'!$B$2:$K$76</definedName>
    <definedName name="_xlnm.Print_Area" localSheetId="1">'Section 1'!$B$2:$G$14</definedName>
    <definedName name="_xlnm.Print_Area" localSheetId="2">'Section 2'!$B$4:$N$116</definedName>
    <definedName name="_xlnm.Print_Area" localSheetId="3">'Section 3'!$C$2:$H$27</definedName>
    <definedName name="_xlnm.Print_Area" localSheetId="4">'Section 4'!$C$2:$I$18</definedName>
    <definedName name="_xlnm.Print_Area" localSheetId="5">Summary!$C$2:$P$19</definedName>
    <definedName name="Purpose">Lists!$H$3:$H$4</definedName>
    <definedName name="Q1Q3Complete">Checks!$D$20</definedName>
    <definedName name="Q4Complete">Checks!$D$21</definedName>
    <definedName name="Q4Inventory">Checks!$D$19</definedName>
    <definedName name="ReportingQuarter">Lists!$E$3:$E$6</definedName>
    <definedName name="ReportingYear">Lists!$D$3:$D$14</definedName>
    <definedName name="ReportQtr">'Section 1'!$D$12</definedName>
    <definedName name="ReportType">Lists!$M$3</definedName>
    <definedName name="ReportYr">'Section 1'!$D$11</definedName>
    <definedName name="RowComplete">Checks!$D$5</definedName>
    <definedName name="Sec1Status">Checks!$D$3</definedName>
    <definedName name="Sec2Error">Checks!$D$9</definedName>
    <definedName name="Sec2Filled">Checks!$D$10</definedName>
    <definedName name="Sec2inSec3TDQ">Checks!$D$17</definedName>
    <definedName name="Sec2inSec3TransDest">Checks!$D$17</definedName>
    <definedName name="Sec2inSec3Use">Checks!$D$14</definedName>
    <definedName name="Sec2ValidIntendedUse">Checks!$D$8</definedName>
    <definedName name="Sec2ValidTransactionType">Checks!$D$7</definedName>
    <definedName name="Sec3Complete">Checks!$D$11</definedName>
    <definedName name="Sec3Error">Checks!$D$16</definedName>
    <definedName name="Sec3inSec2TDQ">Checks!$D$18</definedName>
    <definedName name="Sec3inSec2Use">Checks!$D$15</definedName>
    <definedName name="Sec3PasteRow">Lists!$S$9</definedName>
    <definedName name="Sec3ValidPurpose">Checks!$D$13</definedName>
    <definedName name="Sec4Error">Checks!$D$22</definedName>
    <definedName name="Sec4PasteRow">Lists!$S$10</definedName>
    <definedName name="StartDate">Lists!$G$3</definedName>
    <definedName name="StartRowS2">'Section 2'!$A$16</definedName>
    <definedName name="SubmissionType">Lists!$C$3:$C$4</definedName>
    <definedName name="SubTSelection">'Section 1'!$D$10</definedName>
    <definedName name="Table2">Lists!$J$4:$K$10</definedName>
    <definedName name="ValidCountry">Checks!$D$6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6" i="3" l="1"/>
  <c r="F17" i="3"/>
  <c r="C16" i="3" l="1"/>
  <c r="Z17" i="3" l="1"/>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6" i="3"/>
  <c r="AA17" i="3" l="1"/>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6" i="3"/>
  <c r="K16" i="4"/>
  <c r="K17" i="4"/>
  <c r="K18" i="4"/>
  <c r="K19" i="4"/>
  <c r="K20" i="4"/>
  <c r="K21" i="4"/>
  <c r="K22" i="4"/>
  <c r="K23" i="4"/>
  <c r="K24" i="4"/>
  <c r="K15" i="4"/>
  <c r="U17" i="3" l="1"/>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6" i="3"/>
  <c r="M10" i="17" l="1"/>
  <c r="G29" i="4"/>
  <c r="G30" i="4"/>
  <c r="G31" i="4"/>
  <c r="G32" i="4"/>
  <c r="G28" i="4"/>
  <c r="M127" i="3"/>
  <c r="M128" i="3"/>
  <c r="M129" i="3"/>
  <c r="M126" i="3"/>
  <c r="M118" i="3"/>
  <c r="M119" i="3"/>
  <c r="M120" i="3"/>
  <c r="M121" i="3"/>
  <c r="M122" i="3"/>
  <c r="M123" i="3"/>
  <c r="M124" i="3"/>
  <c r="M125" i="3"/>
  <c r="M117" i="3"/>
  <c r="L118" i="3"/>
  <c r="L117" i="3"/>
  <c r="E311" i="3"/>
  <c r="E312" i="3"/>
  <c r="E305" i="3"/>
  <c r="E306" i="3"/>
  <c r="E307" i="3"/>
  <c r="E308" i="3"/>
  <c r="E309" i="3"/>
  <c r="E310" i="3"/>
  <c r="E296" i="3"/>
  <c r="E297" i="3"/>
  <c r="E298" i="3"/>
  <c r="E299" i="3"/>
  <c r="E300" i="3"/>
  <c r="E301" i="3"/>
  <c r="E302" i="3"/>
  <c r="E303" i="3"/>
  <c r="E304"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17" i="3"/>
  <c r="D16" i="1"/>
  <c r="D15" i="1"/>
  <c r="W17" i="3"/>
  <c r="X17" i="3"/>
  <c r="Y17" i="3"/>
  <c r="W18" i="3"/>
  <c r="X18" i="3"/>
  <c r="Y18" i="3"/>
  <c r="W19" i="3"/>
  <c r="V19" i="3" s="1"/>
  <c r="X19" i="3"/>
  <c r="Y19" i="3"/>
  <c r="W20" i="3"/>
  <c r="X20" i="3"/>
  <c r="Y20" i="3"/>
  <c r="W21" i="3"/>
  <c r="V21" i="3" s="1"/>
  <c r="X21" i="3"/>
  <c r="Y21" i="3"/>
  <c r="W22" i="3"/>
  <c r="X22" i="3"/>
  <c r="Y22" i="3"/>
  <c r="W23" i="3"/>
  <c r="V23" i="3" s="1"/>
  <c r="X23" i="3"/>
  <c r="Y23" i="3"/>
  <c r="W24" i="3"/>
  <c r="X24" i="3"/>
  <c r="Y24" i="3"/>
  <c r="W25" i="3"/>
  <c r="X25" i="3"/>
  <c r="Y25" i="3"/>
  <c r="W26" i="3"/>
  <c r="X26" i="3"/>
  <c r="Y26" i="3"/>
  <c r="W27" i="3"/>
  <c r="V27" i="3" s="1"/>
  <c r="X27" i="3"/>
  <c r="Y27" i="3"/>
  <c r="W28" i="3"/>
  <c r="X28" i="3"/>
  <c r="Y28" i="3"/>
  <c r="W29" i="3"/>
  <c r="V29" i="3" s="1"/>
  <c r="X29" i="3"/>
  <c r="Y29" i="3"/>
  <c r="W30" i="3"/>
  <c r="X30" i="3"/>
  <c r="Y30" i="3"/>
  <c r="W31" i="3"/>
  <c r="V31" i="3" s="1"/>
  <c r="X31" i="3"/>
  <c r="Y31" i="3"/>
  <c r="W32" i="3"/>
  <c r="X32" i="3"/>
  <c r="Y32" i="3"/>
  <c r="W33" i="3"/>
  <c r="X33" i="3"/>
  <c r="Y33" i="3"/>
  <c r="W34" i="3"/>
  <c r="X34" i="3"/>
  <c r="Y34" i="3"/>
  <c r="W35" i="3"/>
  <c r="V35" i="3" s="1"/>
  <c r="X35" i="3"/>
  <c r="Y35" i="3"/>
  <c r="W36" i="3"/>
  <c r="X36" i="3"/>
  <c r="Y36" i="3"/>
  <c r="W37" i="3"/>
  <c r="V37" i="3" s="1"/>
  <c r="X37" i="3"/>
  <c r="Y37" i="3"/>
  <c r="W38" i="3"/>
  <c r="X38" i="3"/>
  <c r="Y38" i="3"/>
  <c r="W39" i="3"/>
  <c r="V39" i="3" s="1"/>
  <c r="X39" i="3"/>
  <c r="Y39" i="3"/>
  <c r="W40" i="3"/>
  <c r="X40" i="3"/>
  <c r="Y40" i="3"/>
  <c r="W41" i="3"/>
  <c r="X41" i="3"/>
  <c r="Y41" i="3"/>
  <c r="W42" i="3"/>
  <c r="X42" i="3"/>
  <c r="Y42" i="3"/>
  <c r="W43" i="3"/>
  <c r="V43" i="3" s="1"/>
  <c r="X43" i="3"/>
  <c r="Y43" i="3"/>
  <c r="W44" i="3"/>
  <c r="X44" i="3"/>
  <c r="Y44" i="3"/>
  <c r="W45" i="3"/>
  <c r="V45" i="3" s="1"/>
  <c r="X45" i="3"/>
  <c r="Y45" i="3"/>
  <c r="W46" i="3"/>
  <c r="X46" i="3"/>
  <c r="Y46" i="3"/>
  <c r="W47" i="3"/>
  <c r="V47" i="3" s="1"/>
  <c r="X47" i="3"/>
  <c r="Y47" i="3"/>
  <c r="W48" i="3"/>
  <c r="X48" i="3"/>
  <c r="Y48" i="3"/>
  <c r="W49" i="3"/>
  <c r="X49" i="3"/>
  <c r="Y49" i="3"/>
  <c r="W50" i="3"/>
  <c r="X50" i="3"/>
  <c r="Y50" i="3"/>
  <c r="W51" i="3"/>
  <c r="V51" i="3" s="1"/>
  <c r="X51" i="3"/>
  <c r="Y51" i="3"/>
  <c r="W52" i="3"/>
  <c r="X52" i="3"/>
  <c r="Y52" i="3"/>
  <c r="W53" i="3"/>
  <c r="V53" i="3" s="1"/>
  <c r="X53" i="3"/>
  <c r="Y53" i="3"/>
  <c r="W54" i="3"/>
  <c r="X54" i="3"/>
  <c r="Y54" i="3"/>
  <c r="W55" i="3"/>
  <c r="V55" i="3" s="1"/>
  <c r="X55" i="3"/>
  <c r="Y55" i="3"/>
  <c r="W56" i="3"/>
  <c r="X56" i="3"/>
  <c r="Y56" i="3"/>
  <c r="W57" i="3"/>
  <c r="X57" i="3"/>
  <c r="Y57" i="3"/>
  <c r="W58" i="3"/>
  <c r="X58" i="3"/>
  <c r="Y58" i="3"/>
  <c r="W59" i="3"/>
  <c r="V59" i="3" s="1"/>
  <c r="X59" i="3"/>
  <c r="Y59" i="3"/>
  <c r="W60" i="3"/>
  <c r="X60" i="3"/>
  <c r="Y60" i="3"/>
  <c r="W61" i="3"/>
  <c r="V61" i="3" s="1"/>
  <c r="X61" i="3"/>
  <c r="Y61" i="3"/>
  <c r="W62" i="3"/>
  <c r="X62" i="3"/>
  <c r="Y62" i="3"/>
  <c r="W63" i="3"/>
  <c r="V63" i="3" s="1"/>
  <c r="X63" i="3"/>
  <c r="Y63" i="3"/>
  <c r="W64" i="3"/>
  <c r="X64" i="3"/>
  <c r="Y64" i="3"/>
  <c r="W65" i="3"/>
  <c r="X65" i="3"/>
  <c r="Y65" i="3"/>
  <c r="W66" i="3"/>
  <c r="X66" i="3"/>
  <c r="Y66" i="3"/>
  <c r="W67" i="3"/>
  <c r="V67" i="3" s="1"/>
  <c r="X67" i="3"/>
  <c r="Y67" i="3"/>
  <c r="W68" i="3"/>
  <c r="X68" i="3"/>
  <c r="Y68" i="3"/>
  <c r="W69" i="3"/>
  <c r="V69" i="3" s="1"/>
  <c r="X69" i="3"/>
  <c r="Y69" i="3"/>
  <c r="W70" i="3"/>
  <c r="X70" i="3"/>
  <c r="Y70" i="3"/>
  <c r="W71" i="3"/>
  <c r="V71" i="3" s="1"/>
  <c r="X71" i="3"/>
  <c r="Y71" i="3"/>
  <c r="W72" i="3"/>
  <c r="X72" i="3"/>
  <c r="Y72" i="3"/>
  <c r="W73" i="3"/>
  <c r="X73" i="3"/>
  <c r="Y73" i="3"/>
  <c r="W74" i="3"/>
  <c r="X74" i="3"/>
  <c r="Y74" i="3"/>
  <c r="W75" i="3"/>
  <c r="V75" i="3" s="1"/>
  <c r="X75" i="3"/>
  <c r="Y75" i="3"/>
  <c r="W76" i="3"/>
  <c r="X76" i="3"/>
  <c r="Y76" i="3"/>
  <c r="W77" i="3"/>
  <c r="V77" i="3" s="1"/>
  <c r="X77" i="3"/>
  <c r="Y77" i="3"/>
  <c r="W78" i="3"/>
  <c r="X78" i="3"/>
  <c r="Y78" i="3"/>
  <c r="W79" i="3"/>
  <c r="V79" i="3" s="1"/>
  <c r="X79" i="3"/>
  <c r="Y79" i="3"/>
  <c r="W80" i="3"/>
  <c r="X80" i="3"/>
  <c r="Y80" i="3"/>
  <c r="W81" i="3"/>
  <c r="X81" i="3"/>
  <c r="Y81" i="3"/>
  <c r="W82" i="3"/>
  <c r="X82" i="3"/>
  <c r="Y82" i="3"/>
  <c r="W83" i="3"/>
  <c r="V83" i="3" s="1"/>
  <c r="X83" i="3"/>
  <c r="Y83" i="3"/>
  <c r="W84" i="3"/>
  <c r="X84" i="3"/>
  <c r="Y84" i="3"/>
  <c r="W85" i="3"/>
  <c r="V85" i="3" s="1"/>
  <c r="X85" i="3"/>
  <c r="Y85" i="3"/>
  <c r="W86" i="3"/>
  <c r="X86" i="3"/>
  <c r="Y86" i="3"/>
  <c r="W87" i="3"/>
  <c r="V87" i="3" s="1"/>
  <c r="X87" i="3"/>
  <c r="Y87" i="3"/>
  <c r="W88" i="3"/>
  <c r="X88" i="3"/>
  <c r="Y88" i="3"/>
  <c r="W89" i="3"/>
  <c r="X89" i="3"/>
  <c r="Y89" i="3"/>
  <c r="W90" i="3"/>
  <c r="X90" i="3"/>
  <c r="Y90" i="3"/>
  <c r="W91" i="3"/>
  <c r="V91" i="3" s="1"/>
  <c r="X91" i="3"/>
  <c r="Y91" i="3"/>
  <c r="W92" i="3"/>
  <c r="X92" i="3"/>
  <c r="Y92" i="3"/>
  <c r="W93" i="3"/>
  <c r="V93" i="3" s="1"/>
  <c r="X93" i="3"/>
  <c r="Y93" i="3"/>
  <c r="W94" i="3"/>
  <c r="X94" i="3"/>
  <c r="Y94" i="3"/>
  <c r="W95" i="3"/>
  <c r="V95" i="3" s="1"/>
  <c r="X95" i="3"/>
  <c r="Y95" i="3"/>
  <c r="W96" i="3"/>
  <c r="X96" i="3"/>
  <c r="Y96" i="3"/>
  <c r="W97" i="3"/>
  <c r="X97" i="3"/>
  <c r="Y97" i="3"/>
  <c r="W98" i="3"/>
  <c r="X98" i="3"/>
  <c r="Y98" i="3"/>
  <c r="W99" i="3"/>
  <c r="V99" i="3" s="1"/>
  <c r="X99" i="3"/>
  <c r="Y99" i="3"/>
  <c r="W100" i="3"/>
  <c r="X100" i="3"/>
  <c r="Y100" i="3"/>
  <c r="W101" i="3"/>
  <c r="V101" i="3" s="1"/>
  <c r="X101" i="3"/>
  <c r="Y101" i="3"/>
  <c r="W102" i="3"/>
  <c r="X102" i="3"/>
  <c r="Y102" i="3"/>
  <c r="W103" i="3"/>
  <c r="V103" i="3" s="1"/>
  <c r="X103" i="3"/>
  <c r="Y103" i="3"/>
  <c r="W104" i="3"/>
  <c r="X104" i="3"/>
  <c r="Y104" i="3"/>
  <c r="W105" i="3"/>
  <c r="X105" i="3"/>
  <c r="Y105" i="3"/>
  <c r="W106" i="3"/>
  <c r="X106" i="3"/>
  <c r="Y106" i="3"/>
  <c r="W107" i="3"/>
  <c r="V107" i="3" s="1"/>
  <c r="X107" i="3"/>
  <c r="Y107" i="3"/>
  <c r="W108" i="3"/>
  <c r="X108" i="3"/>
  <c r="Y108" i="3"/>
  <c r="W109" i="3"/>
  <c r="V109" i="3" s="1"/>
  <c r="X109" i="3"/>
  <c r="Y109" i="3"/>
  <c r="W110" i="3"/>
  <c r="X110" i="3"/>
  <c r="Y110" i="3"/>
  <c r="W111" i="3"/>
  <c r="V111" i="3" s="1"/>
  <c r="X111" i="3"/>
  <c r="Y111" i="3"/>
  <c r="W112" i="3"/>
  <c r="X112" i="3"/>
  <c r="Y112" i="3"/>
  <c r="W113" i="3"/>
  <c r="X113" i="3"/>
  <c r="Y113" i="3"/>
  <c r="W114" i="3"/>
  <c r="X114" i="3"/>
  <c r="Y114" i="3"/>
  <c r="W115" i="3"/>
  <c r="V115" i="3" s="1"/>
  <c r="X115" i="3"/>
  <c r="Y115" i="3"/>
  <c r="Y16" i="3"/>
  <c r="X16" i="3"/>
  <c r="W16" i="3"/>
  <c r="O24" i="4"/>
  <c r="O23" i="4"/>
  <c r="O22" i="4"/>
  <c r="O21" i="4"/>
  <c r="O20" i="4"/>
  <c r="O19" i="4"/>
  <c r="O18" i="4"/>
  <c r="O17" i="4"/>
  <c r="O16" i="4"/>
  <c r="O15" i="4"/>
  <c r="N16" i="4"/>
  <c r="N17" i="4"/>
  <c r="N18" i="4"/>
  <c r="N19" i="4"/>
  <c r="N20" i="4"/>
  <c r="N21" i="4"/>
  <c r="N22" i="4"/>
  <c r="N23" i="4"/>
  <c r="N24" i="4"/>
  <c r="N15" i="4"/>
  <c r="M24" i="4"/>
  <c r="M23" i="4"/>
  <c r="M22" i="4"/>
  <c r="M21" i="4"/>
  <c r="M20" i="4"/>
  <c r="M19" i="4"/>
  <c r="M18" i="4"/>
  <c r="M17" i="4"/>
  <c r="M16" i="4"/>
  <c r="M15" i="4"/>
  <c r="F13" i="1"/>
  <c r="I13" i="1"/>
  <c r="P16" i="4"/>
  <c r="P17" i="4"/>
  <c r="P18" i="4"/>
  <c r="P19" i="4"/>
  <c r="P20" i="4"/>
  <c r="P21" i="4"/>
  <c r="P22" i="4"/>
  <c r="P23" i="4"/>
  <c r="P24" i="4"/>
  <c r="P25" i="4"/>
  <c r="P26" i="4"/>
  <c r="P15" i="4"/>
  <c r="AC17" i="3"/>
  <c r="AC18" i="3"/>
  <c r="AC19" i="3"/>
  <c r="AC20" i="3"/>
  <c r="AC21" i="3"/>
  <c r="AC22" i="3"/>
  <c r="AC23" i="3"/>
  <c r="AC24" i="3"/>
  <c r="AC25" i="3"/>
  <c r="AC26"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0" i="3"/>
  <c r="AC81" i="3"/>
  <c r="AC82" i="3"/>
  <c r="AC83" i="3"/>
  <c r="AC84" i="3"/>
  <c r="AC85" i="3"/>
  <c r="AC86" i="3"/>
  <c r="AC87" i="3"/>
  <c r="AC88" i="3"/>
  <c r="AC89" i="3"/>
  <c r="AC90" i="3"/>
  <c r="AC91" i="3"/>
  <c r="AC92" i="3"/>
  <c r="AC93" i="3"/>
  <c r="AC94" i="3"/>
  <c r="AC95" i="3"/>
  <c r="AC96" i="3"/>
  <c r="AC97" i="3"/>
  <c r="AC98" i="3"/>
  <c r="AC99" i="3"/>
  <c r="AC100" i="3"/>
  <c r="AC101" i="3"/>
  <c r="AC102" i="3"/>
  <c r="AC103" i="3"/>
  <c r="AC104" i="3"/>
  <c r="AC105" i="3"/>
  <c r="AC106" i="3"/>
  <c r="AC107" i="3"/>
  <c r="AC108" i="3"/>
  <c r="AC109" i="3"/>
  <c r="AC110" i="3"/>
  <c r="AC111" i="3"/>
  <c r="AC112" i="3"/>
  <c r="AC113" i="3"/>
  <c r="AC114" i="3"/>
  <c r="AC115" i="3"/>
  <c r="AC16" i="3"/>
  <c r="AB17" i="3"/>
  <c r="AB18" i="3"/>
  <c r="AB19" i="3"/>
  <c r="AB20" i="3"/>
  <c r="AB21" i="3"/>
  <c r="AB22" i="3"/>
  <c r="AB23" i="3"/>
  <c r="AB24" i="3"/>
  <c r="AB25" i="3"/>
  <c r="AB26"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0" i="3"/>
  <c r="AB81" i="3"/>
  <c r="AB82" i="3"/>
  <c r="AB83" i="3"/>
  <c r="AB84" i="3"/>
  <c r="AB85" i="3"/>
  <c r="AB86" i="3"/>
  <c r="AB87" i="3"/>
  <c r="AB88" i="3"/>
  <c r="AB89" i="3"/>
  <c r="AB90" i="3"/>
  <c r="AB91" i="3"/>
  <c r="AB92" i="3"/>
  <c r="AB93" i="3"/>
  <c r="AB94" i="3"/>
  <c r="AB95" i="3"/>
  <c r="AB96" i="3"/>
  <c r="AB97" i="3"/>
  <c r="AB98" i="3"/>
  <c r="AB99" i="3"/>
  <c r="AB100" i="3"/>
  <c r="AB101" i="3"/>
  <c r="AB102" i="3"/>
  <c r="AB103" i="3"/>
  <c r="AB104" i="3"/>
  <c r="AB105" i="3"/>
  <c r="AB106" i="3"/>
  <c r="AB107" i="3"/>
  <c r="AB108" i="3"/>
  <c r="AB109" i="3"/>
  <c r="AB110" i="3"/>
  <c r="AB111" i="3"/>
  <c r="AB112" i="3"/>
  <c r="AB113" i="3"/>
  <c r="AB114" i="3"/>
  <c r="AB115" i="3"/>
  <c r="AB16" i="3"/>
  <c r="F12" i="1"/>
  <c r="I12" i="1"/>
  <c r="F10" i="1"/>
  <c r="I10" i="1"/>
  <c r="K1" i="10"/>
  <c r="E8" i="3"/>
  <c r="D112" i="10"/>
  <c r="C112" i="10" s="1"/>
  <c r="Q24" i="4"/>
  <c r="Q23" i="4"/>
  <c r="Q22" i="4"/>
  <c r="Q21" i="4"/>
  <c r="Q20" i="4"/>
  <c r="Q19" i="4"/>
  <c r="Q18" i="4"/>
  <c r="Q17" i="4"/>
  <c r="Q16" i="4"/>
  <c r="Q15" i="4"/>
  <c r="E6" i="17"/>
  <c r="E5" i="17"/>
  <c r="F115" i="3"/>
  <c r="C102" i="12" s="1"/>
  <c r="F114" i="3"/>
  <c r="C114" i="3" s="1"/>
  <c r="R114" i="3" s="1"/>
  <c r="F113" i="3"/>
  <c r="C113" i="3" s="1"/>
  <c r="F112" i="3"/>
  <c r="C112" i="3" s="1"/>
  <c r="F111" i="3"/>
  <c r="F110" i="3"/>
  <c r="C110" i="3" s="1"/>
  <c r="T110" i="3" s="1"/>
  <c r="F109" i="3"/>
  <c r="C96" i="12" s="1"/>
  <c r="F108" i="3"/>
  <c r="C95" i="12" s="1"/>
  <c r="F107" i="3"/>
  <c r="F106" i="3"/>
  <c r="C106" i="3" s="1"/>
  <c r="T106" i="3" s="1"/>
  <c r="F105" i="3"/>
  <c r="C105" i="3" s="1"/>
  <c r="R105" i="3" s="1"/>
  <c r="F104" i="3"/>
  <c r="C104" i="3" s="1"/>
  <c r="T104" i="3" s="1"/>
  <c r="F103" i="3"/>
  <c r="F102" i="3"/>
  <c r="C102" i="3" s="1"/>
  <c r="F101" i="3"/>
  <c r="C88" i="12" s="1"/>
  <c r="F100" i="3"/>
  <c r="C87" i="12" s="1"/>
  <c r="D87" i="12" s="1"/>
  <c r="F99" i="3"/>
  <c r="C86" i="12" s="1"/>
  <c r="E86" i="12" s="1"/>
  <c r="F98" i="3"/>
  <c r="F97" i="3"/>
  <c r="C84" i="12" s="1"/>
  <c r="D84" i="12" s="1"/>
  <c r="F96" i="3"/>
  <c r="C96" i="3" s="1"/>
  <c r="T96" i="3" s="1"/>
  <c r="F95" i="3"/>
  <c r="F94" i="3"/>
  <c r="C94" i="3" s="1"/>
  <c r="T94" i="3" s="1"/>
  <c r="F93" i="3"/>
  <c r="C80" i="12" s="1"/>
  <c r="F92" i="3"/>
  <c r="C92" i="3" s="1"/>
  <c r="F91" i="3"/>
  <c r="F90" i="3"/>
  <c r="C77" i="12" s="1"/>
  <c r="F77" i="12" s="1"/>
  <c r="F89" i="3"/>
  <c r="C76" i="12" s="1"/>
  <c r="F88" i="3"/>
  <c r="C88" i="3" s="1"/>
  <c r="T88" i="3" s="1"/>
  <c r="F87" i="3"/>
  <c r="F86" i="3"/>
  <c r="F85" i="3"/>
  <c r="C85" i="3" s="1"/>
  <c r="F84" i="3"/>
  <c r="C71" i="12" s="1"/>
  <c r="D71" i="12" s="1"/>
  <c r="F83" i="3"/>
  <c r="F82" i="3"/>
  <c r="C82" i="3" s="1"/>
  <c r="T82" i="3" s="1"/>
  <c r="F81" i="3"/>
  <c r="C81" i="3" s="1"/>
  <c r="F80" i="3"/>
  <c r="C80" i="3" s="1"/>
  <c r="F79" i="3"/>
  <c r="C66" i="12" s="1"/>
  <c r="D66" i="12" s="1"/>
  <c r="F78" i="3"/>
  <c r="C78" i="3" s="1"/>
  <c r="T78" i="3" s="1"/>
  <c r="F77" i="3"/>
  <c r="C64" i="12" s="1"/>
  <c r="F76" i="3"/>
  <c r="C76" i="3" s="1"/>
  <c r="F75" i="3"/>
  <c r="F74" i="3"/>
  <c r="C61" i="12" s="1"/>
  <c r="F61" i="12" s="1"/>
  <c r="F73" i="3"/>
  <c r="C60" i="12" s="1"/>
  <c r="F72" i="3"/>
  <c r="C59" i="12" s="1"/>
  <c r="F71" i="3"/>
  <c r="C58" i="12" s="1"/>
  <c r="D58" i="12" s="1"/>
  <c r="F70" i="3"/>
  <c r="C70" i="3" s="1"/>
  <c r="F69" i="3"/>
  <c r="C69" i="3" s="1"/>
  <c r="F68" i="3"/>
  <c r="C68" i="3" s="1"/>
  <c r="T68" i="3" s="1"/>
  <c r="F67" i="3"/>
  <c r="F66" i="3"/>
  <c r="C66" i="3" s="1"/>
  <c r="R66" i="3" s="1"/>
  <c r="F65" i="3"/>
  <c r="C52" i="12" s="1"/>
  <c r="D52" i="12" s="1"/>
  <c r="F64" i="3"/>
  <c r="C64" i="3" s="1"/>
  <c r="F63" i="3"/>
  <c r="C50" i="12" s="1"/>
  <c r="D50" i="12" s="1"/>
  <c r="F62" i="3"/>
  <c r="C62" i="3" s="1"/>
  <c r="T62" i="3" s="1"/>
  <c r="F61" i="3"/>
  <c r="C61" i="3" s="1"/>
  <c r="F60" i="3"/>
  <c r="C60" i="3" s="1"/>
  <c r="T60" i="3" s="1"/>
  <c r="F59" i="3"/>
  <c r="C46" i="12" s="1"/>
  <c r="F58" i="3"/>
  <c r="C45" i="12" s="1"/>
  <c r="F45" i="12" s="1"/>
  <c r="F57" i="3"/>
  <c r="C57" i="3" s="1"/>
  <c r="F56" i="3"/>
  <c r="C43" i="12" s="1"/>
  <c r="F55" i="3"/>
  <c r="C42" i="12" s="1"/>
  <c r="D42" i="12" s="1"/>
  <c r="F54" i="3"/>
  <c r="C54" i="3" s="1"/>
  <c r="F53" i="3"/>
  <c r="C53" i="3" s="1"/>
  <c r="R53" i="3" s="1"/>
  <c r="F52" i="3"/>
  <c r="C39" i="12" s="1"/>
  <c r="D39" i="12" s="1"/>
  <c r="F51" i="3"/>
  <c r="C38" i="12" s="1"/>
  <c r="F50" i="3"/>
  <c r="C50" i="3" s="1"/>
  <c r="T50" i="3" s="1"/>
  <c r="F49" i="3"/>
  <c r="C49" i="3" s="1"/>
  <c r="F48" i="3"/>
  <c r="F47" i="3"/>
  <c r="F46" i="3"/>
  <c r="C33" i="12" s="1"/>
  <c r="F45" i="3"/>
  <c r="C32" i="12" s="1"/>
  <c r="F44" i="3"/>
  <c r="C44" i="3" s="1"/>
  <c r="F43" i="3"/>
  <c r="F42" i="3"/>
  <c r="C42" i="3" s="1"/>
  <c r="R42" i="3" s="1"/>
  <c r="F41" i="3"/>
  <c r="C28" i="12" s="1"/>
  <c r="F40" i="3"/>
  <c r="C27" i="12" s="1"/>
  <c r="F39" i="3"/>
  <c r="C39" i="3" s="1"/>
  <c r="T39" i="3" s="1"/>
  <c r="F38" i="3"/>
  <c r="C38" i="3" s="1"/>
  <c r="F37" i="3"/>
  <c r="C24" i="12" s="1"/>
  <c r="F36" i="3"/>
  <c r="C23" i="12" s="1"/>
  <c r="F35" i="3"/>
  <c r="F34" i="3"/>
  <c r="C34" i="3" s="1"/>
  <c r="R34" i="3" s="1"/>
  <c r="F33" i="3"/>
  <c r="C20" i="12" s="1"/>
  <c r="F32" i="3"/>
  <c r="C32" i="3" s="1"/>
  <c r="T32" i="3" s="1"/>
  <c r="F31" i="3"/>
  <c r="F30" i="3"/>
  <c r="F29" i="3"/>
  <c r="C29" i="3" s="1"/>
  <c r="F28" i="3"/>
  <c r="C28" i="3" s="1"/>
  <c r="R28" i="3" s="1"/>
  <c r="F27" i="3"/>
  <c r="C27" i="3" s="1"/>
  <c r="R27" i="3" s="1"/>
  <c r="F26" i="3"/>
  <c r="C26" i="3" s="1"/>
  <c r="T26" i="3" s="1"/>
  <c r="F25" i="3"/>
  <c r="C25" i="3" s="1"/>
  <c r="R25" i="3" s="1"/>
  <c r="F24" i="3"/>
  <c r="C24" i="3" s="1"/>
  <c r="T24" i="3" s="1"/>
  <c r="F23" i="3"/>
  <c r="F22" i="3"/>
  <c r="C9" i="12" s="1"/>
  <c r="F21" i="3"/>
  <c r="C8" i="12" s="1"/>
  <c r="D8" i="12" s="1"/>
  <c r="F20" i="3"/>
  <c r="C7" i="12" s="1"/>
  <c r="F19" i="3"/>
  <c r="F18" i="3"/>
  <c r="C18" i="3" s="1"/>
  <c r="R18" i="3" s="1"/>
  <c r="C17" i="3"/>
  <c r="F15" i="3"/>
  <c r="K17" i="17"/>
  <c r="M17" i="17" s="1"/>
  <c r="K16" i="17"/>
  <c r="L16" i="17" s="1"/>
  <c r="M16" i="17"/>
  <c r="A16" i="17"/>
  <c r="K15" i="17"/>
  <c r="L15" i="17" s="1"/>
  <c r="A15" i="17"/>
  <c r="A17" i="17"/>
  <c r="E5" i="8"/>
  <c r="E6" i="8"/>
  <c r="A115" i="16"/>
  <c r="A114" i="16"/>
  <c r="A113" i="16"/>
  <c r="A112" i="16"/>
  <c r="A111" i="16"/>
  <c r="A110" i="16"/>
  <c r="A109" i="16"/>
  <c r="A108" i="16"/>
  <c r="A107" i="16"/>
  <c r="A106" i="16"/>
  <c r="A105" i="16"/>
  <c r="A104" i="16"/>
  <c r="A103" i="16"/>
  <c r="A102" i="16"/>
  <c r="A101" i="16"/>
  <c r="A100" i="16"/>
  <c r="A99" i="16"/>
  <c r="A98" i="16"/>
  <c r="A97" i="16"/>
  <c r="A96" i="16"/>
  <c r="A95" i="16"/>
  <c r="A94" i="16"/>
  <c r="A93" i="16"/>
  <c r="A92" i="16"/>
  <c r="A91" i="16"/>
  <c r="A90" i="16"/>
  <c r="A89" i="16"/>
  <c r="A88" i="16"/>
  <c r="A87" i="16"/>
  <c r="A86" i="16"/>
  <c r="A85" i="16"/>
  <c r="A84" i="16"/>
  <c r="A83" i="16"/>
  <c r="A82" i="16"/>
  <c r="A81" i="16"/>
  <c r="A80" i="16"/>
  <c r="A79" i="16"/>
  <c r="A78" i="16"/>
  <c r="A77" i="16"/>
  <c r="A76" i="16"/>
  <c r="A75" i="16"/>
  <c r="A74" i="16"/>
  <c r="A73" i="16"/>
  <c r="A72" i="16"/>
  <c r="A71" i="16"/>
  <c r="A70" i="16"/>
  <c r="A69" i="16"/>
  <c r="A68" i="16"/>
  <c r="A67" i="16"/>
  <c r="A66" i="16"/>
  <c r="A65" i="16"/>
  <c r="A64" i="16"/>
  <c r="A63" i="16"/>
  <c r="A62" i="16"/>
  <c r="A61" i="16"/>
  <c r="A60" i="16"/>
  <c r="A59" i="16"/>
  <c r="A58" i="16"/>
  <c r="A57" i="16"/>
  <c r="A5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4" i="16"/>
  <c r="A13" i="16"/>
  <c r="A12" i="16"/>
  <c r="A11" i="16"/>
  <c r="A10" i="16"/>
  <c r="A9" i="16"/>
  <c r="A8" i="16"/>
  <c r="A7" i="16"/>
  <c r="A6" i="16"/>
  <c r="A5" i="16"/>
  <c r="A4" i="16"/>
  <c r="A3" i="16"/>
  <c r="A2" i="16"/>
  <c r="M25" i="4"/>
  <c r="N25" i="4"/>
  <c r="O25" i="4"/>
  <c r="M26" i="4"/>
  <c r="N26" i="4"/>
  <c r="O26" i="4"/>
  <c r="C41" i="3"/>
  <c r="R41" i="3" s="1"/>
  <c r="C65" i="3"/>
  <c r="C98" i="3"/>
  <c r="C71" i="3"/>
  <c r="T71" i="3" s="1"/>
  <c r="C55" i="3"/>
  <c r="C115" i="3"/>
  <c r="T115" i="3" s="1"/>
  <c r="C99" i="3"/>
  <c r="T99" i="3" s="1"/>
  <c r="C51" i="3"/>
  <c r="T51" i="3" s="1"/>
  <c r="C35" i="3"/>
  <c r="E102" i="12"/>
  <c r="C111" i="3"/>
  <c r="C79" i="3"/>
  <c r="R79" i="3" s="1"/>
  <c r="C63" i="3"/>
  <c r="T63" i="3" s="1"/>
  <c r="C31" i="3"/>
  <c r="T31" i="3" s="1"/>
  <c r="C107" i="3"/>
  <c r="T107" i="3" s="1"/>
  <c r="C59" i="3"/>
  <c r="C43" i="3"/>
  <c r="C90" i="3"/>
  <c r="T90" i="3" s="1"/>
  <c r="C86" i="3"/>
  <c r="C58" i="3"/>
  <c r="C46" i="3"/>
  <c r="T46" i="3" s="1"/>
  <c r="C19" i="3"/>
  <c r="T19" i="3" s="1"/>
  <c r="C22" i="3"/>
  <c r="T22" i="3" s="1"/>
  <c r="C23" i="3"/>
  <c r="T23" i="3" s="1"/>
  <c r="C41" i="12"/>
  <c r="D41" i="12" s="1"/>
  <c r="C57" i="12"/>
  <c r="F57" i="12" s="1"/>
  <c r="C69" i="12"/>
  <c r="F69" i="12" s="1"/>
  <c r="C73" i="12"/>
  <c r="E73" i="12" s="1"/>
  <c r="C85" i="12"/>
  <c r="F85" i="12" s="1"/>
  <c r="C89" i="12"/>
  <c r="F89" i="12" s="1"/>
  <c r="C94" i="12"/>
  <c r="E94" i="12" s="1"/>
  <c r="C98" i="12"/>
  <c r="D98" i="12" s="1"/>
  <c r="C101" i="12"/>
  <c r="F101" i="12" s="1"/>
  <c r="C103" i="12"/>
  <c r="D103" i="12" s="1"/>
  <c r="E66" i="12"/>
  <c r="F58" i="12"/>
  <c r="E50" i="12"/>
  <c r="E46" i="12"/>
  <c r="E38" i="12"/>
  <c r="C30" i="3"/>
  <c r="T30" i="3" s="1"/>
  <c r="C30" i="12"/>
  <c r="D30" i="12" s="1"/>
  <c r="C26" i="12"/>
  <c r="F26" i="12" s="1"/>
  <c r="C25" i="12"/>
  <c r="F25" i="12" s="1"/>
  <c r="C22" i="12"/>
  <c r="F22" i="12" s="1"/>
  <c r="C18" i="12"/>
  <c r="D18" i="12" s="1"/>
  <c r="C17" i="12"/>
  <c r="D17" i="12" s="1"/>
  <c r="C14" i="12"/>
  <c r="E14" i="12" s="1"/>
  <c r="C12" i="12"/>
  <c r="D12" i="12" s="1"/>
  <c r="C10" i="12"/>
  <c r="D10" i="12" s="1"/>
  <c r="C6" i="12"/>
  <c r="D6" i="12" s="1"/>
  <c r="J1" i="10"/>
  <c r="I1" i="10"/>
  <c r="H1" i="10"/>
  <c r="G1" i="10"/>
  <c r="A15" i="4"/>
  <c r="J15" i="4" s="1"/>
  <c r="E6" i="4"/>
  <c r="E5" i="4"/>
  <c r="E7" i="3"/>
  <c r="K2" i="3"/>
  <c r="I11" i="1"/>
  <c r="F11" i="1"/>
  <c r="F9" i="1"/>
  <c r="D5" i="1"/>
  <c r="L3" i="7" s="1"/>
  <c r="A16" i="4"/>
  <c r="J16" i="4" s="1"/>
  <c r="A17" i="4"/>
  <c r="J17" i="4" s="1"/>
  <c r="A18" i="4"/>
  <c r="J18" i="4" s="1"/>
  <c r="A19" i="4"/>
  <c r="J19" i="4" s="1"/>
  <c r="A21" i="4"/>
  <c r="J21" i="4" s="1"/>
  <c r="A20" i="4"/>
  <c r="J20" i="4" s="1"/>
  <c r="A22" i="4"/>
  <c r="J22" i="4" s="1"/>
  <c r="A23" i="4"/>
  <c r="J23" i="4" s="1"/>
  <c r="A24" i="4"/>
  <c r="J24" i="4" s="1"/>
  <c r="C13" i="12" l="1"/>
  <c r="D13" i="12" s="1"/>
  <c r="C37" i="12"/>
  <c r="C74" i="3"/>
  <c r="R74" i="3" s="1"/>
  <c r="V114" i="3"/>
  <c r="V106" i="3"/>
  <c r="V98" i="3"/>
  <c r="V90" i="3"/>
  <c r="V82" i="3"/>
  <c r="V74" i="3"/>
  <c r="V66" i="3"/>
  <c r="V58" i="3"/>
  <c r="V50" i="3"/>
  <c r="V42" i="3"/>
  <c r="V34" i="3"/>
  <c r="V26" i="3"/>
  <c r="V18" i="3"/>
  <c r="V108" i="3"/>
  <c r="V100" i="3"/>
  <c r="V92" i="3"/>
  <c r="V76" i="3"/>
  <c r="V68" i="3"/>
  <c r="V20" i="3"/>
  <c r="V113" i="3"/>
  <c r="V105" i="3"/>
  <c r="V97" i="3"/>
  <c r="V89" i="3"/>
  <c r="V81" i="3"/>
  <c r="V73" i="3"/>
  <c r="V65" i="3"/>
  <c r="V57" i="3"/>
  <c r="V49" i="3"/>
  <c r="V41" i="3"/>
  <c r="V33" i="3"/>
  <c r="V25" i="3"/>
  <c r="V17" i="3"/>
  <c r="E41" i="12"/>
  <c r="V84" i="3"/>
  <c r="V60" i="3"/>
  <c r="V52" i="3"/>
  <c r="V44" i="3"/>
  <c r="V36" i="3"/>
  <c r="V28" i="3"/>
  <c r="C5" i="12"/>
  <c r="E5" i="12" s="1"/>
  <c r="C93" i="3"/>
  <c r="V110" i="3"/>
  <c r="V102" i="3"/>
  <c r="V94" i="3"/>
  <c r="V86" i="3"/>
  <c r="V78" i="3"/>
  <c r="V70" i="3"/>
  <c r="V62" i="3"/>
  <c r="V54" i="3"/>
  <c r="V46" i="3"/>
  <c r="V38" i="3"/>
  <c r="V30" i="3"/>
  <c r="V22" i="3"/>
  <c r="C93" i="12"/>
  <c r="F93" i="12" s="1"/>
  <c r="C53" i="12"/>
  <c r="F53" i="12" s="1"/>
  <c r="V112" i="3"/>
  <c r="V104" i="3"/>
  <c r="V96" i="3"/>
  <c r="V88" i="3"/>
  <c r="V80" i="3"/>
  <c r="V72" i="3"/>
  <c r="V64" i="3"/>
  <c r="V56" i="3"/>
  <c r="V48" i="3"/>
  <c r="V40" i="3"/>
  <c r="V32" i="3"/>
  <c r="V24" i="3"/>
  <c r="L21" i="4"/>
  <c r="L23" i="4"/>
  <c r="T114" i="3"/>
  <c r="V16" i="3"/>
  <c r="F103" i="12"/>
  <c r="E42" i="12"/>
  <c r="F50" i="12"/>
  <c r="F66" i="12"/>
  <c r="D37" i="12"/>
  <c r="F42" i="12"/>
  <c r="E58" i="12"/>
  <c r="D85" i="12"/>
  <c r="D69" i="12"/>
  <c r="F73" i="12"/>
  <c r="C16" i="12"/>
  <c r="F16" i="12" s="1"/>
  <c r="C63" i="12"/>
  <c r="D63" i="12" s="1"/>
  <c r="E69" i="12"/>
  <c r="C100" i="12"/>
  <c r="D100" i="12" s="1"/>
  <c r="C47" i="12"/>
  <c r="D47" i="12" s="1"/>
  <c r="F17" i="12"/>
  <c r="C37" i="3"/>
  <c r="R37" i="3" s="1"/>
  <c r="E10" i="12"/>
  <c r="E53" i="12"/>
  <c r="C79" i="12"/>
  <c r="D79" i="12" s="1"/>
  <c r="D53" i="12"/>
  <c r="C77" i="3"/>
  <c r="R77" i="3" s="1"/>
  <c r="C97" i="3"/>
  <c r="T97" i="3" s="1"/>
  <c r="F9" i="12"/>
  <c r="D9" i="12"/>
  <c r="D33" i="12"/>
  <c r="E33" i="12"/>
  <c r="D88" i="12"/>
  <c r="F88" i="12"/>
  <c r="E88" i="12"/>
  <c r="E17" i="12"/>
  <c r="F30" i="12"/>
  <c r="E61" i="12"/>
  <c r="C68" i="12"/>
  <c r="D68" i="12" s="1"/>
  <c r="C36" i="12"/>
  <c r="D36" i="12" s="1"/>
  <c r="C45" i="3"/>
  <c r="T45" i="3" s="1"/>
  <c r="C101" i="3"/>
  <c r="R101" i="3" s="1"/>
  <c r="C89" i="3"/>
  <c r="R89" i="3" s="1"/>
  <c r="F12" i="12"/>
  <c r="F18" i="12"/>
  <c r="C4" i="12"/>
  <c r="E4" i="12" s="1"/>
  <c r="C21" i="12"/>
  <c r="D21" i="12" s="1"/>
  <c r="C29" i="12"/>
  <c r="F47" i="12"/>
  <c r="C97" i="12"/>
  <c r="D97" i="12" s="1"/>
  <c r="C81" i="12"/>
  <c r="C72" i="12"/>
  <c r="C65" i="12"/>
  <c r="F65" i="12" s="1"/>
  <c r="C56" i="12"/>
  <c r="C49" i="12"/>
  <c r="C40" i="12"/>
  <c r="C21" i="3"/>
  <c r="T21" i="3" s="1"/>
  <c r="C73" i="3"/>
  <c r="R73" i="3" s="1"/>
  <c r="T27" i="3"/>
  <c r="R39" i="3"/>
  <c r="T25" i="3"/>
  <c r="E20" i="12"/>
  <c r="D20" i="12"/>
  <c r="F20" i="12"/>
  <c r="D32" i="12"/>
  <c r="E32" i="12"/>
  <c r="F32" i="12"/>
  <c r="D96" i="12"/>
  <c r="E96" i="12"/>
  <c r="D24" i="12"/>
  <c r="F24" i="12"/>
  <c r="E24" i="12"/>
  <c r="E28" i="12"/>
  <c r="F28" i="12"/>
  <c r="D60" i="12"/>
  <c r="F60" i="12"/>
  <c r="E60" i="12"/>
  <c r="D64" i="12"/>
  <c r="F64" i="12"/>
  <c r="E64" i="12"/>
  <c r="R85" i="3"/>
  <c r="T85" i="3"/>
  <c r="D76" i="12"/>
  <c r="E76" i="12"/>
  <c r="D80" i="12"/>
  <c r="E80" i="12"/>
  <c r="A115" i="3"/>
  <c r="C83" i="12"/>
  <c r="E83" i="12" s="1"/>
  <c r="C51" i="12"/>
  <c r="E51" i="12" s="1"/>
  <c r="C35" i="12"/>
  <c r="D35" i="12" s="1"/>
  <c r="E114" i="10"/>
  <c r="E25" i="12"/>
  <c r="E30" i="12"/>
  <c r="E52" i="12"/>
  <c r="C92" i="12"/>
  <c r="D92" i="12" s="1"/>
  <c r="C44" i="12"/>
  <c r="C109" i="3"/>
  <c r="T109" i="3" s="1"/>
  <c r="A112" i="10"/>
  <c r="S6" i="7" s="1"/>
  <c r="C33" i="3"/>
  <c r="T33" i="3" s="1"/>
  <c r="D114" i="10"/>
  <c r="C114" i="10" s="1"/>
  <c r="F41" i="12"/>
  <c r="C67" i="12"/>
  <c r="E67" i="12" s="1"/>
  <c r="C84" i="3"/>
  <c r="T84" i="3" s="1"/>
  <c r="C40" i="3"/>
  <c r="T40" i="3" s="1"/>
  <c r="F13" i="12"/>
  <c r="E26" i="12"/>
  <c r="C11" i="12"/>
  <c r="E11" i="12" s="1"/>
  <c r="D25" i="12"/>
  <c r="E93" i="12"/>
  <c r="F52" i="12"/>
  <c r="E84" i="12"/>
  <c r="E98" i="12"/>
  <c r="D89" i="12"/>
  <c r="D73" i="12"/>
  <c r="D57" i="12"/>
  <c r="C48" i="12"/>
  <c r="T34" i="3"/>
  <c r="C100" i="3"/>
  <c r="T100" i="3" s="1"/>
  <c r="T44" i="3"/>
  <c r="R44" i="3"/>
  <c r="E7" i="12"/>
  <c r="F7" i="12"/>
  <c r="D7" i="12"/>
  <c r="E23" i="12"/>
  <c r="F23" i="12"/>
  <c r="D23" i="12"/>
  <c r="D27" i="12"/>
  <c r="F27" i="12"/>
  <c r="R64" i="3"/>
  <c r="T64" i="3"/>
  <c r="D59" i="12"/>
  <c r="F59" i="12"/>
  <c r="E59" i="12"/>
  <c r="F95" i="12"/>
  <c r="D95" i="12"/>
  <c r="E95" i="12"/>
  <c r="D43" i="12"/>
  <c r="F43" i="12"/>
  <c r="E43" i="12"/>
  <c r="D14" i="12"/>
  <c r="C15" i="12"/>
  <c r="C31" i="12"/>
  <c r="C99" i="12"/>
  <c r="C108" i="3"/>
  <c r="T108" i="3" s="1"/>
  <c r="C56" i="3"/>
  <c r="T56" i="3" s="1"/>
  <c r="C48" i="3"/>
  <c r="C36" i="3"/>
  <c r="T36" i="3" s="1"/>
  <c r="L17" i="17"/>
  <c r="M15" i="17"/>
  <c r="E12" i="12"/>
  <c r="F8" i="12"/>
  <c r="D5" i="12"/>
  <c r="C19" i="12"/>
  <c r="E19" i="12" s="1"/>
  <c r="C20" i="3"/>
  <c r="T20" i="3" s="1"/>
  <c r="C72" i="3"/>
  <c r="T72" i="3" s="1"/>
  <c r="C52" i="3"/>
  <c r="T52" i="3" s="1"/>
  <c r="D11" i="11"/>
  <c r="E6" i="12"/>
  <c r="E8" i="12"/>
  <c r="F5" i="12"/>
  <c r="D28" i="12"/>
  <c r="F14" i="12"/>
  <c r="E103" i="12"/>
  <c r="E47" i="12"/>
  <c r="E85" i="12"/>
  <c r="F80" i="12"/>
  <c r="E92" i="12"/>
  <c r="C91" i="12"/>
  <c r="C75" i="12"/>
  <c r="C55" i="12"/>
  <c r="D55" i="12" s="1"/>
  <c r="C3" i="12"/>
  <c r="E3" i="12" s="1"/>
  <c r="E115" i="10"/>
  <c r="D113" i="10"/>
  <c r="F113" i="10"/>
  <c r="F115" i="10"/>
  <c r="E39" i="12"/>
  <c r="E71" i="12"/>
  <c r="E87" i="12"/>
  <c r="F98" i="12"/>
  <c r="R58" i="3"/>
  <c r="T58" i="3"/>
  <c r="R111" i="3"/>
  <c r="T111" i="3"/>
  <c r="E113" i="10"/>
  <c r="R99" i="3"/>
  <c r="E110" i="10"/>
  <c r="G110" i="10" s="1"/>
  <c r="E27" i="12"/>
  <c r="E13" i="12"/>
  <c r="E9" i="12"/>
  <c r="E18" i="12"/>
  <c r="F10" i="12"/>
  <c r="D26" i="12"/>
  <c r="D22" i="12"/>
  <c r="F39" i="12"/>
  <c r="F71" i="12"/>
  <c r="F87" i="12"/>
  <c r="F33" i="12"/>
  <c r="E45" i="12"/>
  <c r="E57" i="12"/>
  <c r="E77" i="12"/>
  <c r="E89" i="12"/>
  <c r="F96" i="12"/>
  <c r="D94" i="12"/>
  <c r="F94" i="12"/>
  <c r="T53" i="3"/>
  <c r="D115" i="10"/>
  <c r="R102" i="3"/>
  <c r="T102" i="3"/>
  <c r="F6" i="12"/>
  <c r="R32" i="3"/>
  <c r="E108" i="10"/>
  <c r="G108" i="10" s="1"/>
  <c r="E22" i="12"/>
  <c r="E101" i="12"/>
  <c r="D101" i="12"/>
  <c r="D93" i="12"/>
  <c r="D77" i="12"/>
  <c r="D61" i="12"/>
  <c r="D45" i="12"/>
  <c r="T74" i="3"/>
  <c r="R43" i="3"/>
  <c r="T43" i="3"/>
  <c r="R35" i="3"/>
  <c r="T35" i="3"/>
  <c r="F114" i="10"/>
  <c r="C47" i="3"/>
  <c r="C34" i="12"/>
  <c r="D38" i="12"/>
  <c r="F38" i="12"/>
  <c r="D46" i="12"/>
  <c r="F46" i="12"/>
  <c r="C54" i="12"/>
  <c r="C67" i="3"/>
  <c r="T67" i="3" s="1"/>
  <c r="C62" i="12"/>
  <c r="C75" i="3"/>
  <c r="T75" i="3" s="1"/>
  <c r="C83" i="3"/>
  <c r="T83" i="3" s="1"/>
  <c r="C70" i="12"/>
  <c r="C74" i="12"/>
  <c r="C87" i="3"/>
  <c r="T87" i="3" s="1"/>
  <c r="C91" i="3"/>
  <c r="T91" i="3" s="1"/>
  <c r="C78" i="12"/>
  <c r="C82" i="12"/>
  <c r="C95" i="3"/>
  <c r="D86" i="12"/>
  <c r="F86" i="12"/>
  <c r="C103" i="3"/>
  <c r="T103" i="3" s="1"/>
  <c r="C90" i="12"/>
  <c r="F102" i="12"/>
  <c r="D102" i="12"/>
  <c r="F76" i="12"/>
  <c r="F84" i="12"/>
  <c r="G3" i="7"/>
  <c r="D7" i="11"/>
  <c r="L20" i="4"/>
  <c r="L24" i="4"/>
  <c r="L22" i="4"/>
  <c r="R115" i="3"/>
  <c r="R30" i="3"/>
  <c r="R107" i="3"/>
  <c r="T28" i="3"/>
  <c r="T79" i="3"/>
  <c r="T41" i="3"/>
  <c r="R90" i="3"/>
  <c r="R71" i="3"/>
  <c r="R88" i="3"/>
  <c r="R63" i="3"/>
  <c r="R22" i="3"/>
  <c r="R110" i="3"/>
  <c r="R96" i="3"/>
  <c r="R78" i="3"/>
  <c r="R31" i="3"/>
  <c r="R19" i="3"/>
  <c r="T42" i="3"/>
  <c r="T66" i="3"/>
  <c r="T105" i="3"/>
  <c r="R16" i="3"/>
  <c r="T16" i="3"/>
  <c r="R104" i="3"/>
  <c r="R68" i="3"/>
  <c r="R62" i="3"/>
  <c r="R24" i="3"/>
  <c r="R82" i="3"/>
  <c r="R60" i="3"/>
  <c r="R50" i="3"/>
  <c r="T18" i="3"/>
  <c r="R94" i="3"/>
  <c r="R26" i="3"/>
  <c r="S8" i="7"/>
  <c r="T29" i="3"/>
  <c r="R29" i="3"/>
  <c r="T54" i="3"/>
  <c r="R54" i="3"/>
  <c r="T86" i="3"/>
  <c r="R86" i="3"/>
  <c r="T112" i="3"/>
  <c r="R112" i="3"/>
  <c r="T17" i="3"/>
  <c r="R17" i="3"/>
  <c r="R57" i="3"/>
  <c r="T57" i="3"/>
  <c r="T49" i="3"/>
  <c r="R49" i="3"/>
  <c r="R46" i="3"/>
  <c r="R23" i="3"/>
  <c r="T38" i="3"/>
  <c r="R38" i="3"/>
  <c r="T70" i="3"/>
  <c r="R70" i="3"/>
  <c r="T59" i="3"/>
  <c r="R59" i="3"/>
  <c r="T55" i="3"/>
  <c r="R55" i="3"/>
  <c r="T80" i="3"/>
  <c r="R80" i="3"/>
  <c r="R106" i="3"/>
  <c r="R51" i="3"/>
  <c r="R69" i="3"/>
  <c r="T69" i="3"/>
  <c r="T93" i="3"/>
  <c r="R93" i="3"/>
  <c r="T98" i="3"/>
  <c r="R98" i="3"/>
  <c r="T92" i="3"/>
  <c r="R92" i="3"/>
  <c r="T76" i="3"/>
  <c r="R76" i="3"/>
  <c r="T61" i="3"/>
  <c r="R61" i="3"/>
  <c r="T113" i="3"/>
  <c r="R113" i="3"/>
  <c r="T81" i="3"/>
  <c r="R81" i="3"/>
  <c r="T65" i="3"/>
  <c r="R65" i="3"/>
  <c r="L19" i="4"/>
  <c r="L18" i="4"/>
  <c r="L17" i="4"/>
  <c r="L15" i="4"/>
  <c r="L16" i="4"/>
  <c r="D3" i="11"/>
  <c r="D6" i="11"/>
  <c r="D8" i="11"/>
  <c r="D13" i="11"/>
  <c r="D14" i="11"/>
  <c r="D15" i="11"/>
  <c r="E105" i="10"/>
  <c r="G105" i="10" s="1"/>
  <c r="E103" i="10"/>
  <c r="G103" i="10" s="1"/>
  <c r="E109" i="10"/>
  <c r="G109" i="10" s="1"/>
  <c r="E106" i="10"/>
  <c r="G106" i="10" s="1"/>
  <c r="E107" i="10"/>
  <c r="G107" i="10" s="1"/>
  <c r="E111" i="10"/>
  <c r="G111" i="10" s="1"/>
  <c r="E104" i="10"/>
  <c r="G104" i="10" s="1"/>
  <c r="E102" i="10"/>
  <c r="G102" i="10" s="1"/>
  <c r="F1" i="10"/>
  <c r="G4" i="7"/>
  <c r="E16" i="12" l="1"/>
  <c r="F100" i="12"/>
  <c r="D16" i="12"/>
  <c r="F37" i="12"/>
  <c r="E37" i="12"/>
  <c r="E100" i="12"/>
  <c r="F79" i="12"/>
  <c r="R97" i="3"/>
  <c r="R45" i="3"/>
  <c r="F63" i="12"/>
  <c r="E63" i="12"/>
  <c r="E36" i="12"/>
  <c r="R83" i="3"/>
  <c r="R21" i="3"/>
  <c r="D4" i="12"/>
  <c r="R52" i="3"/>
  <c r="T77" i="3"/>
  <c r="F97" i="12"/>
  <c r="E79" i="12"/>
  <c r="T101" i="3"/>
  <c r="T73" i="3"/>
  <c r="D67" i="12"/>
  <c r="F67" i="12"/>
  <c r="E97" i="12"/>
  <c r="F68" i="12"/>
  <c r="R36" i="3"/>
  <c r="E21" i="12"/>
  <c r="T37" i="3"/>
  <c r="F4" i="12"/>
  <c r="R75" i="3"/>
  <c r="F3" i="12"/>
  <c r="F12" i="8" s="1"/>
  <c r="D40" i="12"/>
  <c r="F40" i="12"/>
  <c r="E40" i="12"/>
  <c r="F29" i="12"/>
  <c r="D29" i="12"/>
  <c r="E29" i="12"/>
  <c r="E55" i="12"/>
  <c r="D49" i="12"/>
  <c r="E49" i="12"/>
  <c r="F49" i="12"/>
  <c r="D81" i="12"/>
  <c r="F81" i="12"/>
  <c r="E81" i="12"/>
  <c r="R72" i="3"/>
  <c r="F21" i="12"/>
  <c r="E68" i="12"/>
  <c r="D56" i="12"/>
  <c r="F56" i="12"/>
  <c r="E56" i="12"/>
  <c r="D72" i="12"/>
  <c r="F72" i="12"/>
  <c r="F92" i="12"/>
  <c r="F55" i="12"/>
  <c r="D83" i="12"/>
  <c r="E72" i="12"/>
  <c r="T89" i="3"/>
  <c r="F36" i="12"/>
  <c r="D65" i="12"/>
  <c r="E65" i="12"/>
  <c r="D23" i="10"/>
  <c r="D74" i="10"/>
  <c r="R33" i="3"/>
  <c r="D24" i="10"/>
  <c r="D108" i="10"/>
  <c r="F110" i="10"/>
  <c r="F108" i="10"/>
  <c r="D32" i="10"/>
  <c r="R100" i="3"/>
  <c r="R87" i="3"/>
  <c r="R108" i="3"/>
  <c r="D3" i="12"/>
  <c r="D94" i="10"/>
  <c r="D48" i="12"/>
  <c r="F48" i="12"/>
  <c r="E48" i="12"/>
  <c r="D15" i="10"/>
  <c r="M15" i="10" s="1"/>
  <c r="D98" i="10"/>
  <c r="D50" i="10"/>
  <c r="R40" i="3"/>
  <c r="R109" i="3"/>
  <c r="D18" i="10"/>
  <c r="R91" i="3"/>
  <c r="R84" i="3"/>
  <c r="D54" i="10"/>
  <c r="M54" i="10" s="1"/>
  <c r="D38" i="10"/>
  <c r="D83" i="10"/>
  <c r="D36" i="10"/>
  <c r="R103" i="3"/>
  <c r="R56" i="3"/>
  <c r="F11" i="12"/>
  <c r="D57" i="10"/>
  <c r="M57" i="10" s="1"/>
  <c r="D64" i="10"/>
  <c r="D7" i="10"/>
  <c r="D51" i="12"/>
  <c r="D11" i="12"/>
  <c r="D44" i="12"/>
  <c r="F44" i="12"/>
  <c r="E44" i="12"/>
  <c r="D60" i="10"/>
  <c r="D19" i="10"/>
  <c r="D13" i="10"/>
  <c r="D61" i="10"/>
  <c r="D30" i="10"/>
  <c r="R20" i="3"/>
  <c r="D75" i="10"/>
  <c r="A114" i="10"/>
  <c r="O12" i="8"/>
  <c r="F83" i="12"/>
  <c r="F51" i="12"/>
  <c r="E35" i="12"/>
  <c r="F35" i="12"/>
  <c r="R48" i="3"/>
  <c r="T48" i="3"/>
  <c r="D8" i="10"/>
  <c r="M8" i="10" s="1"/>
  <c r="D45" i="10"/>
  <c r="D91" i="10"/>
  <c r="M91" i="10" s="1"/>
  <c r="D68" i="10"/>
  <c r="D77" i="10"/>
  <c r="M77" i="10" s="1"/>
  <c r="D10" i="11"/>
  <c r="D84" i="10"/>
  <c r="D100" i="10"/>
  <c r="D44" i="10"/>
  <c r="D90" i="10"/>
  <c r="D59" i="10"/>
  <c r="M59" i="10" s="1"/>
  <c r="D81" i="10"/>
  <c r="D20" i="10"/>
  <c r="M20" i="10" s="1"/>
  <c r="D27" i="10"/>
  <c r="D43" i="10"/>
  <c r="M43" i="10" s="1"/>
  <c r="D29" i="10"/>
  <c r="D25" i="10"/>
  <c r="D89" i="10"/>
  <c r="D51" i="10"/>
  <c r="M51" i="10" s="1"/>
  <c r="D21" i="10"/>
  <c r="M12" i="8"/>
  <c r="D35" i="10"/>
  <c r="D75" i="12"/>
  <c r="E75" i="12"/>
  <c r="F75" i="12"/>
  <c r="F19" i="12"/>
  <c r="D19" i="12"/>
  <c r="D15" i="12"/>
  <c r="E15" i="12"/>
  <c r="F15" i="12"/>
  <c r="F31" i="12"/>
  <c r="E31" i="12"/>
  <c r="D31" i="12"/>
  <c r="D22" i="10"/>
  <c r="M22" i="10" s="1"/>
  <c r="D101" i="10"/>
  <c r="D46" i="10"/>
  <c r="D9" i="10"/>
  <c r="D53" i="10"/>
  <c r="M53" i="10" s="1"/>
  <c r="D93" i="10"/>
  <c r="M93" i="10" s="1"/>
  <c r="D40" i="10"/>
  <c r="D17" i="10"/>
  <c r="M17" i="10" s="1"/>
  <c r="D86" i="10"/>
  <c r="D16" i="10"/>
  <c r="M16" i="10" s="1"/>
  <c r="D65" i="10"/>
  <c r="D41" i="10"/>
  <c r="D12" i="10"/>
  <c r="D48" i="10"/>
  <c r="D58" i="10"/>
  <c r="D87" i="10"/>
  <c r="D92" i="10"/>
  <c r="M92" i="10" s="1"/>
  <c r="D4" i="10"/>
  <c r="M4" i="10" s="1"/>
  <c r="D66" i="10"/>
  <c r="M66" i="10" s="1"/>
  <c r="D14" i="10"/>
  <c r="D67" i="10"/>
  <c r="D78" i="10"/>
  <c r="M78" i="10" s="1"/>
  <c r="D63" i="10"/>
  <c r="D10" i="10"/>
  <c r="D71" i="10"/>
  <c r="M71" i="10" s="1"/>
  <c r="D72" i="10"/>
  <c r="M72" i="10" s="1"/>
  <c r="D37" i="10"/>
  <c r="D99" i="10"/>
  <c r="D28" i="10"/>
  <c r="M28" i="10" s="1"/>
  <c r="D69" i="10"/>
  <c r="M69" i="10" s="1"/>
  <c r="D88" i="10"/>
  <c r="D34" i="10"/>
  <c r="D73" i="10"/>
  <c r="D26" i="10"/>
  <c r="M26" i="10" s="1"/>
  <c r="D55" i="10"/>
  <c r="M55" i="10" s="1"/>
  <c r="D5" i="10"/>
  <c r="D52" i="10"/>
  <c r="M52" i="10" s="1"/>
  <c r="D70" i="10"/>
  <c r="D39" i="10"/>
  <c r="D79" i="10"/>
  <c r="D11" i="10"/>
  <c r="M11" i="10" s="1"/>
  <c r="D62" i="10"/>
  <c r="M62" i="10" s="1"/>
  <c r="D85" i="10"/>
  <c r="D95" i="10"/>
  <c r="M95" i="10" s="1"/>
  <c r="D80" i="10"/>
  <c r="M80" i="10" s="1"/>
  <c r="D96" i="10"/>
  <c r="D6" i="10"/>
  <c r="D49" i="10"/>
  <c r="M49" i="10" s="1"/>
  <c r="D91" i="12"/>
  <c r="E91" i="12"/>
  <c r="F91" i="12"/>
  <c r="D99" i="12"/>
  <c r="E99" i="12"/>
  <c r="F99" i="12"/>
  <c r="D78" i="12"/>
  <c r="F78" i="12"/>
  <c r="E78" i="12"/>
  <c r="D70" i="12"/>
  <c r="F70" i="12"/>
  <c r="E70" i="12"/>
  <c r="D110" i="10"/>
  <c r="D47" i="10"/>
  <c r="D42" i="10"/>
  <c r="R67" i="3"/>
  <c r="D31" i="10"/>
  <c r="D56" i="10"/>
  <c r="M56" i="10" s="1"/>
  <c r="D82" i="10"/>
  <c r="D54" i="12"/>
  <c r="F54" i="12"/>
  <c r="E54" i="12"/>
  <c r="D76" i="10"/>
  <c r="D3" i="10"/>
  <c r="D2" i="10"/>
  <c r="M2" i="10" s="1"/>
  <c r="D33" i="10"/>
  <c r="D90" i="12"/>
  <c r="F90" i="12"/>
  <c r="E90" i="12"/>
  <c r="T95" i="3"/>
  <c r="R95" i="3"/>
  <c r="D34" i="12"/>
  <c r="E34" i="12"/>
  <c r="F34" i="12"/>
  <c r="C113" i="10"/>
  <c r="A113" i="10"/>
  <c r="D97" i="10"/>
  <c r="M97" i="10" s="1"/>
  <c r="D82" i="12"/>
  <c r="F82" i="12"/>
  <c r="E82" i="12"/>
  <c r="D74" i="12"/>
  <c r="E74" i="12"/>
  <c r="F74" i="12"/>
  <c r="D62" i="12"/>
  <c r="F62" i="12"/>
  <c r="E62" i="12"/>
  <c r="T47" i="3"/>
  <c r="R47" i="3"/>
  <c r="C115" i="10"/>
  <c r="A115" i="10"/>
  <c r="I3" i="12"/>
  <c r="D17" i="11"/>
  <c r="D16" i="11"/>
  <c r="D18" i="11"/>
  <c r="D104" i="10"/>
  <c r="F104" i="10"/>
  <c r="D105" i="10"/>
  <c r="F105" i="10"/>
  <c r="F107" i="10"/>
  <c r="D107" i="10"/>
  <c r="D109" i="10"/>
  <c r="F109" i="10"/>
  <c r="F111" i="10"/>
  <c r="D111" i="10"/>
  <c r="D102" i="10"/>
  <c r="F102" i="10"/>
  <c r="D106" i="10"/>
  <c r="F106" i="10"/>
  <c r="F103" i="10"/>
  <c r="D103" i="10"/>
  <c r="S68" i="3"/>
  <c r="P68" i="3" s="1"/>
  <c r="S63" i="3"/>
  <c r="P63" i="3" s="1"/>
  <c r="S88" i="3"/>
  <c r="P88" i="3" s="1"/>
  <c r="S65" i="3"/>
  <c r="P65" i="3" s="1"/>
  <c r="S69" i="3"/>
  <c r="P69" i="3" s="1"/>
  <c r="S102" i="3"/>
  <c r="P102" i="3" s="1"/>
  <c r="S74" i="3"/>
  <c r="P74" i="3" s="1"/>
  <c r="S35" i="3"/>
  <c r="P35" i="3" s="1"/>
  <c r="S98" i="3"/>
  <c r="P98" i="3" s="1"/>
  <c r="S109" i="3"/>
  <c r="P109" i="3" s="1"/>
  <c r="S97" i="3"/>
  <c r="P97" i="3" s="1"/>
  <c r="S49" i="3"/>
  <c r="P49" i="3" s="1"/>
  <c r="S45" i="3"/>
  <c r="P45" i="3" s="1"/>
  <c r="S44" i="3"/>
  <c r="P44" i="3" s="1"/>
  <c r="S25" i="3"/>
  <c r="P25" i="3" s="1"/>
  <c r="S47" i="3"/>
  <c r="S66" i="3"/>
  <c r="P66" i="3" s="1"/>
  <c r="S91" i="3"/>
  <c r="P91" i="3" s="1"/>
  <c r="S93" i="3"/>
  <c r="P93" i="3" s="1"/>
  <c r="S94" i="3"/>
  <c r="P94" i="3" s="1"/>
  <c r="S33" i="3"/>
  <c r="P33" i="3" s="1"/>
  <c r="S28" i="3"/>
  <c r="P28" i="3" s="1"/>
  <c r="S40" i="3"/>
  <c r="P40" i="3" s="1"/>
  <c r="S24" i="3"/>
  <c r="P24" i="3" s="1"/>
  <c r="S29" i="3"/>
  <c r="P29" i="3" s="1"/>
  <c r="S76" i="3"/>
  <c r="P76" i="3" s="1"/>
  <c r="S115" i="3"/>
  <c r="P115" i="3" s="1"/>
  <c r="S83" i="3"/>
  <c r="P83" i="3" s="1"/>
  <c r="S107" i="3"/>
  <c r="P107" i="3" s="1"/>
  <c r="S87" i="3"/>
  <c r="P87" i="3" s="1"/>
  <c r="S59" i="3"/>
  <c r="P59" i="3" s="1"/>
  <c r="S112" i="3"/>
  <c r="P112" i="3" s="1"/>
  <c r="S92" i="3"/>
  <c r="P92" i="3" s="1"/>
  <c r="S16" i="3"/>
  <c r="S58" i="3"/>
  <c r="P58" i="3" s="1"/>
  <c r="S36" i="3"/>
  <c r="P36" i="3" s="1"/>
  <c r="S21" i="3"/>
  <c r="P21" i="3" s="1"/>
  <c r="S84" i="3"/>
  <c r="P84" i="3" s="1"/>
  <c r="S101" i="3"/>
  <c r="S51" i="3"/>
  <c r="P51" i="3" s="1"/>
  <c r="S95" i="3"/>
  <c r="S67" i="3"/>
  <c r="P67" i="3" s="1"/>
  <c r="S110" i="3"/>
  <c r="P110" i="3" s="1"/>
  <c r="S100" i="3"/>
  <c r="P100" i="3" s="1"/>
  <c r="S43" i="3"/>
  <c r="P43" i="3" s="1"/>
  <c r="S70" i="3"/>
  <c r="P70" i="3" s="1"/>
  <c r="S42" i="3"/>
  <c r="P42" i="3" s="1"/>
  <c r="S26" i="3"/>
  <c r="P26" i="3" s="1"/>
  <c r="S31" i="3"/>
  <c r="P31" i="3" s="1"/>
  <c r="S89" i="3"/>
  <c r="S96" i="3"/>
  <c r="P96" i="3" s="1"/>
  <c r="S62" i="3"/>
  <c r="P62" i="3" s="1"/>
  <c r="S38" i="3"/>
  <c r="P38" i="3" s="1"/>
  <c r="S18" i="3"/>
  <c r="P18" i="3" s="1"/>
  <c r="S72" i="3"/>
  <c r="P72" i="3" s="1"/>
  <c r="S27" i="3"/>
  <c r="P27" i="3" s="1"/>
  <c r="S79" i="3"/>
  <c r="P79" i="3" s="1"/>
  <c r="S81" i="3"/>
  <c r="P81" i="3" s="1"/>
  <c r="S108" i="3"/>
  <c r="P108" i="3" s="1"/>
  <c r="S86" i="3"/>
  <c r="P86" i="3" s="1"/>
  <c r="S54" i="3"/>
  <c r="P54" i="3" s="1"/>
  <c r="S19" i="3"/>
  <c r="P19" i="3" s="1"/>
  <c r="S111" i="3"/>
  <c r="P111" i="3" s="1"/>
  <c r="S99" i="3"/>
  <c r="P99" i="3" s="1"/>
  <c r="S53" i="3"/>
  <c r="P53" i="3" s="1"/>
  <c r="S104" i="3"/>
  <c r="P104" i="3" s="1"/>
  <c r="S78" i="3"/>
  <c r="P78" i="3" s="1"/>
  <c r="S30" i="3"/>
  <c r="P30" i="3" s="1"/>
  <c r="S37" i="3"/>
  <c r="S80" i="3"/>
  <c r="P80" i="3" s="1"/>
  <c r="S23" i="3"/>
  <c r="P23" i="3" s="1"/>
  <c r="S85" i="3"/>
  <c r="P85" i="3" s="1"/>
  <c r="S113" i="3"/>
  <c r="P113" i="3" s="1"/>
  <c r="S61" i="3"/>
  <c r="P61" i="3" s="1"/>
  <c r="S114" i="3"/>
  <c r="P114" i="3" s="1"/>
  <c r="S20" i="3"/>
  <c r="P20" i="3" s="1"/>
  <c r="S22" i="3"/>
  <c r="P22" i="3" s="1"/>
  <c r="S39" i="3"/>
  <c r="P39" i="3" s="1"/>
  <c r="S105" i="3"/>
  <c r="P105" i="3" s="1"/>
  <c r="S57" i="3"/>
  <c r="P57" i="3" s="1"/>
  <c r="S90" i="3"/>
  <c r="P90" i="3" s="1"/>
  <c r="S34" i="3"/>
  <c r="P34" i="3" s="1"/>
  <c r="S71" i="3"/>
  <c r="P71" i="3" s="1"/>
  <c r="S73" i="3"/>
  <c r="P73" i="3" s="1"/>
  <c r="S48" i="3"/>
  <c r="S46" i="3"/>
  <c r="P46" i="3" s="1"/>
  <c r="S56" i="3"/>
  <c r="P56" i="3" s="1"/>
  <c r="S64" i="3"/>
  <c r="P64" i="3" s="1"/>
  <c r="S77" i="3"/>
  <c r="P77" i="3" s="1"/>
  <c r="S103" i="3"/>
  <c r="P103" i="3" s="1"/>
  <c r="S75" i="3"/>
  <c r="P75" i="3" s="1"/>
  <c r="S55" i="3"/>
  <c r="P55" i="3" s="1"/>
  <c r="S106" i="3"/>
  <c r="P106" i="3" s="1"/>
  <c r="S60" i="3"/>
  <c r="P60" i="3" s="1"/>
  <c r="S82" i="3"/>
  <c r="P82" i="3" s="1"/>
  <c r="S50" i="3"/>
  <c r="P50" i="3" s="1"/>
  <c r="S32" i="3"/>
  <c r="P32" i="3" s="1"/>
  <c r="S17" i="3"/>
  <c r="P17" i="3" s="1"/>
  <c r="S52" i="3"/>
  <c r="P52" i="3" s="1"/>
  <c r="S41" i="3"/>
  <c r="P41" i="3" s="1"/>
  <c r="E12" i="8" l="1"/>
  <c r="K12" i="8"/>
  <c r="G18" i="8" s="1"/>
  <c r="P48" i="3"/>
  <c r="P101" i="3"/>
  <c r="L12" i="8"/>
  <c r="H12" i="8"/>
  <c r="J12" i="8"/>
  <c r="E18" i="8" s="1"/>
  <c r="G12" i="8"/>
  <c r="I12" i="8"/>
  <c r="P37" i="3"/>
  <c r="P89" i="3"/>
  <c r="N76" i="10"/>
  <c r="M76" i="10"/>
  <c r="F79" i="10"/>
  <c r="M79" i="10"/>
  <c r="I34" i="10"/>
  <c r="M34" i="10"/>
  <c r="E10" i="10"/>
  <c r="M10" i="10"/>
  <c r="A87" i="10"/>
  <c r="M87" i="10"/>
  <c r="J61" i="10"/>
  <c r="M61" i="10"/>
  <c r="H50" i="10"/>
  <c r="M50" i="10"/>
  <c r="G42" i="10"/>
  <c r="M42" i="10"/>
  <c r="H6" i="10"/>
  <c r="M6" i="10"/>
  <c r="N37" i="10"/>
  <c r="M37" i="10"/>
  <c r="I63" i="10"/>
  <c r="M63" i="10"/>
  <c r="N58" i="10"/>
  <c r="M58" i="10"/>
  <c r="N40" i="10"/>
  <c r="M40" i="10"/>
  <c r="N29" i="10"/>
  <c r="M29" i="10"/>
  <c r="N100" i="10"/>
  <c r="M100" i="10"/>
  <c r="N75" i="10"/>
  <c r="M75" i="10"/>
  <c r="N7" i="10"/>
  <c r="M7" i="10"/>
  <c r="N18" i="10"/>
  <c r="M18" i="10"/>
  <c r="N74" i="10"/>
  <c r="M74" i="10"/>
  <c r="E47" i="10"/>
  <c r="M47" i="10"/>
  <c r="L96" i="10"/>
  <c r="M96" i="10"/>
  <c r="A70" i="10"/>
  <c r="M70" i="10"/>
  <c r="C48" i="10"/>
  <c r="M48" i="10"/>
  <c r="G101" i="10"/>
  <c r="M101" i="10"/>
  <c r="I84" i="10"/>
  <c r="M84" i="10"/>
  <c r="J19" i="10"/>
  <c r="M19" i="10"/>
  <c r="E64" i="10"/>
  <c r="M64" i="10"/>
  <c r="F94" i="10"/>
  <c r="M94" i="10"/>
  <c r="N23" i="10"/>
  <c r="M23" i="10"/>
  <c r="I5" i="10"/>
  <c r="M5" i="10"/>
  <c r="E99" i="10"/>
  <c r="M99" i="10"/>
  <c r="F14" i="10"/>
  <c r="M14" i="10"/>
  <c r="L41" i="10"/>
  <c r="M41" i="10"/>
  <c r="H9" i="10"/>
  <c r="M9" i="10"/>
  <c r="J25" i="10"/>
  <c r="M25" i="10"/>
  <c r="C44" i="10"/>
  <c r="M44" i="10"/>
  <c r="I83" i="10"/>
  <c r="M83" i="10"/>
  <c r="A33" i="10"/>
  <c r="M33" i="10"/>
  <c r="N82" i="10"/>
  <c r="M82" i="10"/>
  <c r="N85" i="10"/>
  <c r="M85" i="10"/>
  <c r="E39" i="10"/>
  <c r="M39" i="10"/>
  <c r="N88" i="10"/>
  <c r="M88" i="10"/>
  <c r="C65" i="10"/>
  <c r="M65" i="10"/>
  <c r="N46" i="10"/>
  <c r="M46" i="10"/>
  <c r="N21" i="10"/>
  <c r="M21" i="10"/>
  <c r="E81" i="10"/>
  <c r="M81" i="10"/>
  <c r="N68" i="10"/>
  <c r="M68" i="10"/>
  <c r="N13" i="10"/>
  <c r="M13" i="10"/>
  <c r="N38" i="10"/>
  <c r="M38" i="10"/>
  <c r="N98" i="10"/>
  <c r="M98" i="10"/>
  <c r="N3" i="10"/>
  <c r="M3" i="10"/>
  <c r="N31" i="10"/>
  <c r="M31" i="10"/>
  <c r="N73" i="10"/>
  <c r="M73" i="10"/>
  <c r="N67" i="10"/>
  <c r="M67" i="10"/>
  <c r="N12" i="10"/>
  <c r="M12" i="10"/>
  <c r="N86" i="10"/>
  <c r="M86" i="10"/>
  <c r="N35" i="10"/>
  <c r="M35" i="10"/>
  <c r="N89" i="10"/>
  <c r="M89" i="10"/>
  <c r="N27" i="10"/>
  <c r="M27" i="10"/>
  <c r="N90" i="10"/>
  <c r="M90" i="10"/>
  <c r="N45" i="10"/>
  <c r="M45" i="10"/>
  <c r="N30" i="10"/>
  <c r="M30" i="10"/>
  <c r="E60" i="10"/>
  <c r="M60" i="10"/>
  <c r="N36" i="10"/>
  <c r="M36" i="10"/>
  <c r="J32" i="10"/>
  <c r="M32" i="10"/>
  <c r="N24" i="10"/>
  <c r="M24" i="10"/>
  <c r="C23" i="10"/>
  <c r="C98" i="10"/>
  <c r="H23" i="10"/>
  <c r="I23" i="10"/>
  <c r="L23" i="10"/>
  <c r="J23" i="10"/>
  <c r="A23" i="10"/>
  <c r="F23" i="10"/>
  <c r="E23" i="10"/>
  <c r="L74" i="10"/>
  <c r="E32" i="10"/>
  <c r="A29" i="10"/>
  <c r="F68" i="10"/>
  <c r="I46" i="10"/>
  <c r="H40" i="10"/>
  <c r="I74" i="10"/>
  <c r="C32" i="10"/>
  <c r="K23" i="10"/>
  <c r="H74" i="10"/>
  <c r="F74" i="10"/>
  <c r="E50" i="10"/>
  <c r="J74" i="10"/>
  <c r="A74" i="10"/>
  <c r="L39" i="10"/>
  <c r="H24" i="10"/>
  <c r="G44" i="10"/>
  <c r="L61" i="10"/>
  <c r="E88" i="10"/>
  <c r="C74" i="10"/>
  <c r="E74" i="10"/>
  <c r="L24" i="10"/>
  <c r="G74" i="10"/>
  <c r="E63" i="10"/>
  <c r="H18" i="10"/>
  <c r="A98" i="10"/>
  <c r="A47" i="10"/>
  <c r="G23" i="10"/>
  <c r="C94" i="10"/>
  <c r="J24" i="10"/>
  <c r="A24" i="10"/>
  <c r="K74" i="10"/>
  <c r="C24" i="10"/>
  <c r="F24" i="10"/>
  <c r="E24" i="10"/>
  <c r="G24" i="10"/>
  <c r="I24" i="10"/>
  <c r="K24" i="10"/>
  <c r="E44" i="10"/>
  <c r="F61" i="10"/>
  <c r="I94" i="10"/>
  <c r="C5" i="10"/>
  <c r="I41" i="10"/>
  <c r="L94" i="10"/>
  <c r="C9" i="10"/>
  <c r="N97" i="10"/>
  <c r="L66" i="10"/>
  <c r="N66" i="10"/>
  <c r="L65" i="10"/>
  <c r="L81" i="10"/>
  <c r="F7" i="10"/>
  <c r="G7" i="10"/>
  <c r="H37" i="10"/>
  <c r="E18" i="10"/>
  <c r="H13" i="10"/>
  <c r="E46" i="10"/>
  <c r="H58" i="10"/>
  <c r="C40" i="10"/>
  <c r="G38" i="10"/>
  <c r="C75" i="10"/>
  <c r="E49" i="10"/>
  <c r="N49" i="10"/>
  <c r="A95" i="10"/>
  <c r="N95" i="10"/>
  <c r="E79" i="10"/>
  <c r="N79" i="10"/>
  <c r="N5" i="10"/>
  <c r="L34" i="10"/>
  <c r="N34" i="10"/>
  <c r="N99" i="10"/>
  <c r="G10" i="10"/>
  <c r="N10" i="10"/>
  <c r="N14" i="10"/>
  <c r="J87" i="10"/>
  <c r="N87" i="10"/>
  <c r="H41" i="10"/>
  <c r="N41" i="10"/>
  <c r="C17" i="10"/>
  <c r="N17" i="10"/>
  <c r="E9" i="10"/>
  <c r="N9" i="10"/>
  <c r="I25" i="10"/>
  <c r="N25" i="10"/>
  <c r="C20" i="10"/>
  <c r="N20" i="10"/>
  <c r="A44" i="10"/>
  <c r="N44" i="10"/>
  <c r="H77" i="10"/>
  <c r="N77" i="10"/>
  <c r="G8" i="10"/>
  <c r="N8" i="10"/>
  <c r="E61" i="10"/>
  <c r="N61" i="10"/>
  <c r="J83" i="10"/>
  <c r="N83" i="10"/>
  <c r="J50" i="10"/>
  <c r="N50" i="10"/>
  <c r="A6" i="10"/>
  <c r="N6" i="10"/>
  <c r="H55" i="10"/>
  <c r="N55" i="10"/>
  <c r="J63" i="10"/>
  <c r="N63" i="10"/>
  <c r="A65" i="10"/>
  <c r="N65" i="10"/>
  <c r="J81" i="10"/>
  <c r="N81" i="10"/>
  <c r="K94" i="10"/>
  <c r="N94" i="10"/>
  <c r="I58" i="10"/>
  <c r="A100" i="10"/>
  <c r="L68" i="10"/>
  <c r="E94" i="10"/>
  <c r="J85" i="10"/>
  <c r="E21" i="10"/>
  <c r="I85" i="10"/>
  <c r="J55" i="10"/>
  <c r="H88" i="10"/>
  <c r="A37" i="10"/>
  <c r="J98" i="10"/>
  <c r="J94" i="10"/>
  <c r="I13" i="10"/>
  <c r="C38" i="10"/>
  <c r="J58" i="10"/>
  <c r="F46" i="10"/>
  <c r="C6" i="10"/>
  <c r="G2" i="10"/>
  <c r="N2" i="10"/>
  <c r="N56" i="10"/>
  <c r="J47" i="10"/>
  <c r="N47" i="10"/>
  <c r="I96" i="10"/>
  <c r="N96" i="10"/>
  <c r="J62" i="10"/>
  <c r="N62" i="10"/>
  <c r="G70" i="10"/>
  <c r="N70" i="10"/>
  <c r="E26" i="10"/>
  <c r="N26" i="10"/>
  <c r="L69" i="10"/>
  <c r="N69" i="10"/>
  <c r="L72" i="10"/>
  <c r="N72" i="10"/>
  <c r="N78" i="10"/>
  <c r="E4" i="10"/>
  <c r="N4" i="10"/>
  <c r="J48" i="10"/>
  <c r="N48" i="10"/>
  <c r="C16" i="10"/>
  <c r="N16" i="10"/>
  <c r="E93" i="10"/>
  <c r="N93" i="10"/>
  <c r="F101" i="10"/>
  <c r="N101" i="10"/>
  <c r="L51" i="10"/>
  <c r="N51" i="10"/>
  <c r="H43" i="10"/>
  <c r="N43" i="10"/>
  <c r="N59" i="10"/>
  <c r="L84" i="10"/>
  <c r="N84" i="10"/>
  <c r="I91" i="10"/>
  <c r="N91" i="10"/>
  <c r="N19" i="10"/>
  <c r="I64" i="10"/>
  <c r="N64" i="10"/>
  <c r="N54" i="10"/>
  <c r="J15" i="10"/>
  <c r="N15" i="10"/>
  <c r="G94" i="10"/>
  <c r="K32" i="10"/>
  <c r="N32" i="10"/>
  <c r="F33" i="10"/>
  <c r="N33" i="10"/>
  <c r="J42" i="10"/>
  <c r="N42" i="10"/>
  <c r="C39" i="10"/>
  <c r="N39" i="10"/>
  <c r="I98" i="10"/>
  <c r="A94" i="10"/>
  <c r="A13" i="10"/>
  <c r="F98" i="10"/>
  <c r="L88" i="10"/>
  <c r="L21" i="10"/>
  <c r="A85" i="10"/>
  <c r="C55" i="10"/>
  <c r="A18" i="10"/>
  <c r="L37" i="10"/>
  <c r="G29" i="10"/>
  <c r="E100" i="10"/>
  <c r="J66" i="10"/>
  <c r="H94" i="10"/>
  <c r="A75" i="10"/>
  <c r="N80" i="10"/>
  <c r="E11" i="10"/>
  <c r="N11" i="10"/>
  <c r="C52" i="10"/>
  <c r="N52" i="10"/>
  <c r="F28" i="10"/>
  <c r="N28" i="10"/>
  <c r="N71" i="10"/>
  <c r="A92" i="10"/>
  <c r="N92" i="10"/>
  <c r="H53" i="10"/>
  <c r="N53" i="10"/>
  <c r="F22" i="10"/>
  <c r="N22" i="10"/>
  <c r="C60" i="10"/>
  <c r="N60" i="10"/>
  <c r="E57" i="10"/>
  <c r="N57" i="10"/>
  <c r="A108" i="10"/>
  <c r="C108" i="10"/>
  <c r="A78" i="10"/>
  <c r="H19" i="10"/>
  <c r="A26" i="10"/>
  <c r="G69" i="10"/>
  <c r="E59" i="10"/>
  <c r="G54" i="10"/>
  <c r="C78" i="10"/>
  <c r="J78" i="10"/>
  <c r="A43" i="10"/>
  <c r="I4" i="10"/>
  <c r="L43" i="10"/>
  <c r="L54" i="10"/>
  <c r="L62" i="10"/>
  <c r="A15" i="10"/>
  <c r="H72" i="10"/>
  <c r="I101" i="10"/>
  <c r="G64" i="10"/>
  <c r="I99" i="10"/>
  <c r="L20" i="10"/>
  <c r="J20" i="10"/>
  <c r="J64" i="10"/>
  <c r="F95" i="10"/>
  <c r="C95" i="10"/>
  <c r="J79" i="10"/>
  <c r="L70" i="10"/>
  <c r="E15" i="10"/>
  <c r="A48" i="10"/>
  <c r="A93" i="10"/>
  <c r="F59" i="10"/>
  <c r="H93" i="10"/>
  <c r="H59" i="10"/>
  <c r="I43" i="10"/>
  <c r="J91" i="10"/>
  <c r="H49" i="10"/>
  <c r="G56" i="10"/>
  <c r="E78" i="10"/>
  <c r="A4" i="10"/>
  <c r="C101" i="10"/>
  <c r="E19" i="10"/>
  <c r="F84" i="10"/>
  <c r="L32" i="10"/>
  <c r="I32" i="10"/>
  <c r="I59" i="10"/>
  <c r="E43" i="10"/>
  <c r="A54" i="10"/>
  <c r="F43" i="10"/>
  <c r="A96" i="10"/>
  <c r="J93" i="10"/>
  <c r="F32" i="10"/>
  <c r="C54" i="10"/>
  <c r="E96" i="10"/>
  <c r="E54" i="10"/>
  <c r="C19" i="10"/>
  <c r="I72" i="10"/>
  <c r="I15" i="10"/>
  <c r="C62" i="10"/>
  <c r="F70" i="10"/>
  <c r="L26" i="10"/>
  <c r="I69" i="10"/>
  <c r="G15" i="10"/>
  <c r="C72" i="10"/>
  <c r="G32" i="10"/>
  <c r="E84" i="10"/>
  <c r="H54" i="10"/>
  <c r="H32" i="10"/>
  <c r="F48" i="10"/>
  <c r="F4" i="10"/>
  <c r="C4" i="10"/>
  <c r="I48" i="10"/>
  <c r="L16" i="10"/>
  <c r="H101" i="10"/>
  <c r="F64" i="10"/>
  <c r="G51" i="10"/>
  <c r="C93" i="10"/>
  <c r="J54" i="10"/>
  <c r="A32" i="10"/>
  <c r="H4" i="10"/>
  <c r="A16" i="10"/>
  <c r="E101" i="10"/>
  <c r="G59" i="10"/>
  <c r="J51" i="10"/>
  <c r="H84" i="10"/>
  <c r="L93" i="10"/>
  <c r="L19" i="10"/>
  <c r="G91" i="10"/>
  <c r="A91" i="10"/>
  <c r="I54" i="10"/>
  <c r="G19" i="10"/>
  <c r="F26" i="10"/>
  <c r="I62" i="10"/>
  <c r="H62" i="10"/>
  <c r="A62" i="10"/>
  <c r="C70" i="10"/>
  <c r="G26" i="10"/>
  <c r="H26" i="10"/>
  <c r="A69" i="10"/>
  <c r="F15" i="10"/>
  <c r="A72" i="10"/>
  <c r="L91" i="10"/>
  <c r="J84" i="10"/>
  <c r="L64" i="10"/>
  <c r="G48" i="10"/>
  <c r="A101" i="10"/>
  <c r="F78" i="10"/>
  <c r="L101" i="10"/>
  <c r="L78" i="10"/>
  <c r="E16" i="10"/>
  <c r="H15" i="10"/>
  <c r="G43" i="10"/>
  <c r="C84" i="10"/>
  <c r="L59" i="10"/>
  <c r="F54" i="10"/>
  <c r="E51" i="10"/>
  <c r="G4" i="10"/>
  <c r="F16" i="10"/>
  <c r="I19" i="10"/>
  <c r="A19" i="10"/>
  <c r="A64" i="10"/>
  <c r="H51" i="10"/>
  <c r="F51" i="10"/>
  <c r="C91" i="10"/>
  <c r="H91" i="10"/>
  <c r="F19" i="10"/>
  <c r="J70" i="10"/>
  <c r="F62" i="10"/>
  <c r="C26" i="10"/>
  <c r="F69" i="10"/>
  <c r="E72" i="10"/>
  <c r="C59" i="10"/>
  <c r="H16" i="10"/>
  <c r="L4" i="10"/>
  <c r="C43" i="10"/>
  <c r="J60" i="10"/>
  <c r="L42" i="10"/>
  <c r="L95" i="10"/>
  <c r="C49" i="10"/>
  <c r="I33" i="10"/>
  <c r="G17" i="10"/>
  <c r="H8" i="10"/>
  <c r="F9" i="10"/>
  <c r="G61" i="10"/>
  <c r="F10" i="10"/>
  <c r="C79" i="10"/>
  <c r="C53" i="10"/>
  <c r="L10" i="10"/>
  <c r="H20" i="10"/>
  <c r="E41" i="10"/>
  <c r="I14" i="10"/>
  <c r="J9" i="10"/>
  <c r="G97" i="10"/>
  <c r="H60" i="10"/>
  <c r="G14" i="10"/>
  <c r="I61" i="10"/>
  <c r="I50" i="10"/>
  <c r="C61" i="10"/>
  <c r="A10" i="10"/>
  <c r="F50" i="10"/>
  <c r="G95" i="10"/>
  <c r="A50" i="10"/>
  <c r="J41" i="10"/>
  <c r="E33" i="10"/>
  <c r="H33" i="10"/>
  <c r="L80" i="10"/>
  <c r="J80" i="10"/>
  <c r="A80" i="10"/>
  <c r="H80" i="10"/>
  <c r="G80" i="10"/>
  <c r="F80" i="10"/>
  <c r="I11" i="10"/>
  <c r="L11" i="10"/>
  <c r="F11" i="10"/>
  <c r="A11" i="10"/>
  <c r="G11" i="10"/>
  <c r="H73" i="10"/>
  <c r="G73" i="10"/>
  <c r="E73" i="10"/>
  <c r="F73" i="10"/>
  <c r="I73" i="10"/>
  <c r="L73" i="10"/>
  <c r="A73" i="10"/>
  <c r="A71" i="10"/>
  <c r="F71" i="10"/>
  <c r="C71" i="10"/>
  <c r="I71" i="10"/>
  <c r="G71" i="10"/>
  <c r="J71" i="10"/>
  <c r="L71" i="10"/>
  <c r="H67" i="10"/>
  <c r="L67" i="10"/>
  <c r="J67" i="10"/>
  <c r="A67" i="10"/>
  <c r="F67" i="10"/>
  <c r="C67" i="10"/>
  <c r="I67" i="10"/>
  <c r="I12" i="10"/>
  <c r="L12" i="10"/>
  <c r="F12" i="10"/>
  <c r="H12" i="10"/>
  <c r="C12" i="10"/>
  <c r="G12" i="10"/>
  <c r="A12" i="10"/>
  <c r="L86" i="10"/>
  <c r="A86" i="10"/>
  <c r="C86" i="10"/>
  <c r="I86" i="10"/>
  <c r="E86" i="10"/>
  <c r="J86" i="10"/>
  <c r="H86" i="10"/>
  <c r="G86" i="10"/>
  <c r="G22" i="10"/>
  <c r="L22" i="10"/>
  <c r="E22" i="10"/>
  <c r="I22" i="10"/>
  <c r="C35" i="10"/>
  <c r="G35" i="10"/>
  <c r="J35" i="10"/>
  <c r="H35" i="10"/>
  <c r="F35" i="10"/>
  <c r="E35" i="10"/>
  <c r="A35" i="10"/>
  <c r="I35" i="10"/>
  <c r="J89" i="10"/>
  <c r="G89" i="10"/>
  <c r="F89" i="10"/>
  <c r="I89" i="10"/>
  <c r="A89" i="10"/>
  <c r="H89" i="10"/>
  <c r="L89" i="10"/>
  <c r="C27" i="10"/>
  <c r="H27" i="10"/>
  <c r="J27" i="10"/>
  <c r="L27" i="10"/>
  <c r="I27" i="10"/>
  <c r="F27" i="10"/>
  <c r="J90" i="10"/>
  <c r="G90" i="10"/>
  <c r="L90" i="10"/>
  <c r="I90" i="10"/>
  <c r="F90" i="10"/>
  <c r="C90" i="10"/>
  <c r="H90" i="10"/>
  <c r="J45" i="10"/>
  <c r="F45" i="10"/>
  <c r="G45" i="10"/>
  <c r="C45" i="10"/>
  <c r="E45" i="10"/>
  <c r="L45" i="10"/>
  <c r="H45" i="10"/>
  <c r="E30" i="10"/>
  <c r="C30" i="10"/>
  <c r="J30" i="10"/>
  <c r="F30" i="10"/>
  <c r="I30" i="10"/>
  <c r="L30" i="10"/>
  <c r="H30" i="10"/>
  <c r="G30" i="10"/>
  <c r="A60" i="10"/>
  <c r="F60" i="10"/>
  <c r="F36" i="10"/>
  <c r="C36" i="10"/>
  <c r="A36" i="10"/>
  <c r="E36" i="10"/>
  <c r="H36" i="10"/>
  <c r="G36" i="10"/>
  <c r="J36" i="10"/>
  <c r="G53" i="10"/>
  <c r="E71" i="10"/>
  <c r="L60" i="10"/>
  <c r="C80" i="10"/>
  <c r="C11" i="10"/>
  <c r="A52" i="10"/>
  <c r="E67" i="10"/>
  <c r="E89" i="10"/>
  <c r="I36" i="10"/>
  <c r="I60" i="10"/>
  <c r="G60" i="10"/>
  <c r="H11" i="10"/>
  <c r="J73" i="10"/>
  <c r="E80" i="10"/>
  <c r="C73" i="10"/>
  <c r="I45" i="10"/>
  <c r="H22" i="10"/>
  <c r="E76" i="10"/>
  <c r="H76" i="10"/>
  <c r="L76" i="10"/>
  <c r="I76" i="10"/>
  <c r="A76" i="10"/>
  <c r="J76" i="10"/>
  <c r="G76" i="10"/>
  <c r="C76" i="10"/>
  <c r="J52" i="10"/>
  <c r="L52" i="10"/>
  <c r="G52" i="10"/>
  <c r="F52" i="10"/>
  <c r="E52" i="10"/>
  <c r="H52" i="10"/>
  <c r="I52" i="10"/>
  <c r="C28" i="10"/>
  <c r="G28" i="10"/>
  <c r="E28" i="10"/>
  <c r="A28" i="10"/>
  <c r="H28" i="10"/>
  <c r="I28" i="10"/>
  <c r="L28" i="10"/>
  <c r="G92" i="10"/>
  <c r="F92" i="10"/>
  <c r="L92" i="10"/>
  <c r="I92" i="10"/>
  <c r="J92" i="10"/>
  <c r="C92" i="10"/>
  <c r="E92" i="10"/>
  <c r="L53" i="10"/>
  <c r="A53" i="10"/>
  <c r="J53" i="10"/>
  <c r="J57" i="10"/>
  <c r="F57" i="10"/>
  <c r="C57" i="10"/>
  <c r="H57" i="10"/>
  <c r="L57" i="10"/>
  <c r="A57" i="10"/>
  <c r="G57" i="10"/>
  <c r="H92" i="10"/>
  <c r="E12" i="10"/>
  <c r="J22" i="10"/>
  <c r="E53" i="10"/>
  <c r="E27" i="10"/>
  <c r="G27" i="10"/>
  <c r="C22" i="10"/>
  <c r="I57" i="10"/>
  <c r="I80" i="10"/>
  <c r="J11" i="10"/>
  <c r="A90" i="10"/>
  <c r="J12" i="10"/>
  <c r="I53" i="10"/>
  <c r="C89" i="10"/>
  <c r="L97" i="10"/>
  <c r="J97" i="10"/>
  <c r="H82" i="10"/>
  <c r="E82" i="10"/>
  <c r="A82" i="10"/>
  <c r="F82" i="10"/>
  <c r="C82" i="10"/>
  <c r="I82" i="10"/>
  <c r="C42" i="10"/>
  <c r="A42" i="10"/>
  <c r="F42" i="10"/>
  <c r="I42" i="10"/>
  <c r="I49" i="10"/>
  <c r="J49" i="10"/>
  <c r="A49" i="10"/>
  <c r="G49" i="10"/>
  <c r="G79" i="10"/>
  <c r="A79" i="10"/>
  <c r="F5" i="10"/>
  <c r="A5" i="10"/>
  <c r="G5" i="10"/>
  <c r="G34" i="10"/>
  <c r="J34" i="10"/>
  <c r="C34" i="10"/>
  <c r="J99" i="10"/>
  <c r="H99" i="10"/>
  <c r="C10" i="10"/>
  <c r="J10" i="10"/>
  <c r="L14" i="10"/>
  <c r="C14" i="10"/>
  <c r="A14" i="10"/>
  <c r="I87" i="10"/>
  <c r="E87" i="10"/>
  <c r="H87" i="10"/>
  <c r="F87" i="10"/>
  <c r="C87" i="10"/>
  <c r="C41" i="10"/>
  <c r="G41" i="10"/>
  <c r="G9" i="10"/>
  <c r="G25" i="10"/>
  <c r="F25" i="10"/>
  <c r="E25" i="10"/>
  <c r="H25" i="10"/>
  <c r="E20" i="10"/>
  <c r="A20" i="10"/>
  <c r="L77" i="10"/>
  <c r="A77" i="10"/>
  <c r="C77" i="10"/>
  <c r="E77" i="10"/>
  <c r="F8" i="10"/>
  <c r="L8" i="10"/>
  <c r="H83" i="10"/>
  <c r="L83" i="10"/>
  <c r="A83" i="10"/>
  <c r="P95" i="3"/>
  <c r="H14" i="10"/>
  <c r="I17" i="10"/>
  <c r="L99" i="10"/>
  <c r="I20" i="10"/>
  <c r="F20" i="10"/>
  <c r="F83" i="10"/>
  <c r="L44" i="10"/>
  <c r="H10" i="10"/>
  <c r="C83" i="10"/>
  <c r="A61" i="10"/>
  <c r="L79" i="10"/>
  <c r="J95" i="10"/>
  <c r="I95" i="10"/>
  <c r="I79" i="10"/>
  <c r="J5" i="10"/>
  <c r="E5" i="10"/>
  <c r="H34" i="10"/>
  <c r="E17" i="10"/>
  <c r="C99" i="10"/>
  <c r="F77" i="10"/>
  <c r="I9" i="10"/>
  <c r="I10" i="10"/>
  <c r="G83" i="10"/>
  <c r="F41" i="10"/>
  <c r="H42" i="10"/>
  <c r="G99" i="10"/>
  <c r="L17" i="10"/>
  <c r="H44" i="10"/>
  <c r="C25" i="10"/>
  <c r="L82" i="10"/>
  <c r="F49" i="10"/>
  <c r="F17" i="10"/>
  <c r="J77" i="10"/>
  <c r="E8" i="10"/>
  <c r="G50" i="10"/>
  <c r="J44" i="10"/>
  <c r="A8" i="10"/>
  <c r="E95" i="10"/>
  <c r="H79" i="10"/>
  <c r="L5" i="10"/>
  <c r="F34" i="10"/>
  <c r="E34" i="10"/>
  <c r="J17" i="10"/>
  <c r="F99" i="10"/>
  <c r="C8" i="10"/>
  <c r="L25" i="10"/>
  <c r="G77" i="10"/>
  <c r="A99" i="10"/>
  <c r="G87" i="10"/>
  <c r="E14" i="10"/>
  <c r="L87" i="10"/>
  <c r="A17" i="10"/>
  <c r="C50" i="10"/>
  <c r="I44" i="10"/>
  <c r="A9" i="10"/>
  <c r="J8" i="10"/>
  <c r="I77" i="10"/>
  <c r="F44" i="10"/>
  <c r="G82" i="10"/>
  <c r="H97" i="10"/>
  <c r="L33" i="10"/>
  <c r="J2" i="10"/>
  <c r="K2" i="10"/>
  <c r="G47" i="10"/>
  <c r="K47" i="10"/>
  <c r="K85" i="10"/>
  <c r="K88" i="10"/>
  <c r="K37" i="10"/>
  <c r="C58" i="10"/>
  <c r="K58" i="10"/>
  <c r="G40" i="10"/>
  <c r="K40" i="10"/>
  <c r="K46" i="10"/>
  <c r="G21" i="10"/>
  <c r="K21" i="10"/>
  <c r="E29" i="10"/>
  <c r="K29" i="10"/>
  <c r="L100" i="10"/>
  <c r="K100" i="10"/>
  <c r="E68" i="10"/>
  <c r="K68" i="10"/>
  <c r="H75" i="10"/>
  <c r="K75" i="10"/>
  <c r="G13" i="10"/>
  <c r="K13" i="10"/>
  <c r="K7" i="10"/>
  <c r="I38" i="10"/>
  <c r="K38" i="10"/>
  <c r="K18" i="10"/>
  <c r="E98" i="10"/>
  <c r="K98" i="10"/>
  <c r="G58" i="10"/>
  <c r="G65" i="10"/>
  <c r="J100" i="10"/>
  <c r="H100" i="10"/>
  <c r="A7" i="10"/>
  <c r="C68" i="10"/>
  <c r="A81" i="10"/>
  <c r="A68" i="10"/>
  <c r="E13" i="10"/>
  <c r="A38" i="10"/>
  <c r="F38" i="10"/>
  <c r="E38" i="10"/>
  <c r="G98" i="10"/>
  <c r="I39" i="10"/>
  <c r="I21" i="10"/>
  <c r="H63" i="10"/>
  <c r="G85" i="10"/>
  <c r="C85" i="10"/>
  <c r="A39" i="10"/>
  <c r="I55" i="10"/>
  <c r="C88" i="10"/>
  <c r="L18" i="10"/>
  <c r="I18" i="10"/>
  <c r="F37" i="10"/>
  <c r="G37" i="10"/>
  <c r="E37" i="10"/>
  <c r="I47" i="10"/>
  <c r="C13" i="10"/>
  <c r="C29" i="10"/>
  <c r="I68" i="10"/>
  <c r="F13" i="10"/>
  <c r="H47" i="10"/>
  <c r="L47" i="10"/>
  <c r="H46" i="10"/>
  <c r="C46" i="10"/>
  <c r="J46" i="10"/>
  <c r="F58" i="10"/>
  <c r="L40" i="10"/>
  <c r="G100" i="10"/>
  <c r="H81" i="10"/>
  <c r="I29" i="10"/>
  <c r="H29" i="10"/>
  <c r="I75" i="10"/>
  <c r="L56" i="10"/>
  <c r="J75" i="10"/>
  <c r="A2" i="10"/>
  <c r="C56" i="10"/>
  <c r="H2" i="10"/>
  <c r="D5" i="11"/>
  <c r="I3" i="10"/>
  <c r="K3" i="10"/>
  <c r="J31" i="10"/>
  <c r="K31" i="10"/>
  <c r="H96" i="10"/>
  <c r="K96" i="10"/>
  <c r="K62" i="10"/>
  <c r="I70" i="10"/>
  <c r="K70" i="10"/>
  <c r="J26" i="10"/>
  <c r="K26" i="10"/>
  <c r="H69" i="10"/>
  <c r="K69" i="10"/>
  <c r="G72" i="10"/>
  <c r="K72" i="10"/>
  <c r="I78" i="10"/>
  <c r="K78" i="10"/>
  <c r="J4" i="10"/>
  <c r="K4" i="10"/>
  <c r="K48" i="10"/>
  <c r="I16" i="10"/>
  <c r="K16" i="10"/>
  <c r="I93" i="10"/>
  <c r="K93" i="10"/>
  <c r="K101" i="10"/>
  <c r="A51" i="10"/>
  <c r="K51" i="10"/>
  <c r="J43" i="10"/>
  <c r="K43" i="10"/>
  <c r="J59" i="10"/>
  <c r="K59" i="10"/>
  <c r="K84" i="10"/>
  <c r="E91" i="10"/>
  <c r="K91" i="10"/>
  <c r="K19" i="10"/>
  <c r="H64" i="10"/>
  <c r="K64" i="10"/>
  <c r="K54" i="10"/>
  <c r="K15" i="10"/>
  <c r="J16" i="10"/>
  <c r="F91" i="10"/>
  <c r="G81" i="10"/>
  <c r="I56" i="10"/>
  <c r="E75" i="10"/>
  <c r="L75" i="10"/>
  <c r="E56" i="10"/>
  <c r="A56" i="10"/>
  <c r="A31" i="10"/>
  <c r="F2" i="10"/>
  <c r="F76" i="10"/>
  <c r="K76" i="10"/>
  <c r="K80" i="10"/>
  <c r="K11" i="10"/>
  <c r="K52" i="10"/>
  <c r="K73" i="10"/>
  <c r="J28" i="10"/>
  <c r="K28" i="10"/>
  <c r="H71" i="10"/>
  <c r="K71" i="10"/>
  <c r="G67" i="10"/>
  <c r="K67" i="10"/>
  <c r="K92" i="10"/>
  <c r="K12" i="10"/>
  <c r="F86" i="10"/>
  <c r="K86" i="10"/>
  <c r="F53" i="10"/>
  <c r="K53" i="10"/>
  <c r="A22" i="10"/>
  <c r="K22" i="10"/>
  <c r="L35" i="10"/>
  <c r="K35" i="10"/>
  <c r="K89" i="10"/>
  <c r="A27" i="10"/>
  <c r="K27" i="10"/>
  <c r="E90" i="10"/>
  <c r="K90" i="10"/>
  <c r="A45" i="10"/>
  <c r="K45" i="10"/>
  <c r="A30" i="10"/>
  <c r="K30" i="10"/>
  <c r="K60" i="10"/>
  <c r="K57" i="10"/>
  <c r="L36" i="10"/>
  <c r="K36" i="10"/>
  <c r="K56" i="10"/>
  <c r="F6" i="10"/>
  <c r="K6" i="10"/>
  <c r="K39" i="10"/>
  <c r="K55" i="10"/>
  <c r="K63" i="10"/>
  <c r="F66" i="10"/>
  <c r="K66" i="10"/>
  <c r="K65" i="10"/>
  <c r="I81" i="10"/>
  <c r="K81" i="10"/>
  <c r="J65" i="10"/>
  <c r="E6" i="10"/>
  <c r="G6" i="10"/>
  <c r="J6" i="10"/>
  <c r="G68" i="10"/>
  <c r="H68" i="10"/>
  <c r="L98" i="10"/>
  <c r="E7" i="10"/>
  <c r="L38" i="10"/>
  <c r="F55" i="10"/>
  <c r="H39" i="10"/>
  <c r="C21" i="10"/>
  <c r="L55" i="10"/>
  <c r="J88" i="10"/>
  <c r="A21" i="10"/>
  <c r="F21" i="10"/>
  <c r="H21" i="10"/>
  <c r="C63" i="10"/>
  <c r="A63" i="10"/>
  <c r="H85" i="10"/>
  <c r="F85" i="10"/>
  <c r="F39" i="10"/>
  <c r="G39" i="10"/>
  <c r="G55" i="10"/>
  <c r="A55" i="10"/>
  <c r="A88" i="10"/>
  <c r="G88" i="10"/>
  <c r="C18" i="10"/>
  <c r="C37" i="10"/>
  <c r="I66" i="10"/>
  <c r="J40" i="10"/>
  <c r="F29" i="10"/>
  <c r="I6" i="10"/>
  <c r="L29" i="10"/>
  <c r="F100" i="10"/>
  <c r="A46" i="10"/>
  <c r="C66" i="10"/>
  <c r="E40" i="10"/>
  <c r="F47" i="10"/>
  <c r="G66" i="10"/>
  <c r="A58" i="10"/>
  <c r="F65" i="10"/>
  <c r="F40" i="10"/>
  <c r="J29" i="10"/>
  <c r="H65" i="10"/>
  <c r="C100" i="10"/>
  <c r="L7" i="10"/>
  <c r="I7" i="10"/>
  <c r="J38" i="10"/>
  <c r="F81" i="10"/>
  <c r="J68" i="10"/>
  <c r="F93" i="10"/>
  <c r="L13" i="10"/>
  <c r="H7" i="10"/>
  <c r="C96" i="10"/>
  <c r="F96" i="10"/>
  <c r="C7" i="10"/>
  <c r="H98" i="10"/>
  <c r="E69" i="10"/>
  <c r="E62" i="10"/>
  <c r="F63" i="10"/>
  <c r="F18" i="10"/>
  <c r="E85" i="10"/>
  <c r="J21" i="10"/>
  <c r="G63" i="10"/>
  <c r="L63" i="10"/>
  <c r="L85" i="10"/>
  <c r="G62" i="10"/>
  <c r="J39" i="10"/>
  <c r="H70" i="10"/>
  <c r="E70" i="10"/>
  <c r="E55" i="10"/>
  <c r="I26" i="10"/>
  <c r="F88" i="10"/>
  <c r="I88" i="10"/>
  <c r="J69" i="10"/>
  <c r="C69" i="10"/>
  <c r="G18" i="10"/>
  <c r="J18" i="10"/>
  <c r="L15" i="10"/>
  <c r="C15" i="10"/>
  <c r="J37" i="10"/>
  <c r="I37" i="10"/>
  <c r="J72" i="10"/>
  <c r="F72" i="10"/>
  <c r="H66" i="10"/>
  <c r="G46" i="10"/>
  <c r="C64" i="10"/>
  <c r="H38" i="10"/>
  <c r="A59" i="10"/>
  <c r="G96" i="10"/>
  <c r="C81" i="10"/>
  <c r="I100" i="10"/>
  <c r="A84" i="10"/>
  <c r="J13" i="10"/>
  <c r="I40" i="10"/>
  <c r="E66" i="10"/>
  <c r="E58" i="10"/>
  <c r="L48" i="10"/>
  <c r="G78" i="10"/>
  <c r="E48" i="10"/>
  <c r="I65" i="10"/>
  <c r="C47" i="10"/>
  <c r="A66" i="10"/>
  <c r="L58" i="10"/>
  <c r="H48" i="10"/>
  <c r="E65" i="10"/>
  <c r="G16" i="10"/>
  <c r="A40" i="10"/>
  <c r="L46" i="10"/>
  <c r="J101" i="10"/>
  <c r="H78" i="10"/>
  <c r="I51" i="10"/>
  <c r="G93" i="10"/>
  <c r="L6" i="10"/>
  <c r="C51" i="10"/>
  <c r="J7" i="10"/>
  <c r="J96" i="10"/>
  <c r="G84" i="10"/>
  <c r="C2" i="10"/>
  <c r="J56" i="10"/>
  <c r="F56" i="10"/>
  <c r="E31" i="10"/>
  <c r="F75" i="10"/>
  <c r="E2" i="10"/>
  <c r="L2" i="10"/>
  <c r="E3" i="10"/>
  <c r="G75" i="10"/>
  <c r="I2" i="10"/>
  <c r="H56" i="10"/>
  <c r="K97" i="10"/>
  <c r="J33" i="10"/>
  <c r="K33" i="10"/>
  <c r="J82" i="10"/>
  <c r="K82" i="10"/>
  <c r="E42" i="10"/>
  <c r="K42" i="10"/>
  <c r="L49" i="10"/>
  <c r="K49" i="10"/>
  <c r="H95" i="10"/>
  <c r="K95" i="10"/>
  <c r="K79" i="10"/>
  <c r="H5" i="10"/>
  <c r="K5" i="10"/>
  <c r="A34" i="10"/>
  <c r="K34" i="10"/>
  <c r="K99" i="10"/>
  <c r="K10" i="10"/>
  <c r="J14" i="10"/>
  <c r="K14" i="10"/>
  <c r="K87" i="10"/>
  <c r="A41" i="10"/>
  <c r="K41" i="10"/>
  <c r="H17" i="10"/>
  <c r="K17" i="10"/>
  <c r="L9" i="10"/>
  <c r="K9" i="10"/>
  <c r="A25" i="10"/>
  <c r="K25" i="10"/>
  <c r="G20" i="10"/>
  <c r="K20" i="10"/>
  <c r="K44" i="10"/>
  <c r="K77" i="10"/>
  <c r="I8" i="10"/>
  <c r="K8" i="10"/>
  <c r="H61" i="10"/>
  <c r="K61" i="10"/>
  <c r="E83" i="10"/>
  <c r="K83" i="10"/>
  <c r="L50" i="10"/>
  <c r="K50" i="10"/>
  <c r="C33" i="10"/>
  <c r="G33" i="10"/>
  <c r="S7" i="7"/>
  <c r="F31" i="10"/>
  <c r="G31" i="10"/>
  <c r="C31" i="10"/>
  <c r="C3" i="10"/>
  <c r="L3" i="10"/>
  <c r="A110" i="10"/>
  <c r="C110" i="10"/>
  <c r="H31" i="10"/>
  <c r="G3" i="10"/>
  <c r="J3" i="10"/>
  <c r="I31" i="10"/>
  <c r="F97" i="10"/>
  <c r="C97" i="10"/>
  <c r="E97" i="10"/>
  <c r="P47" i="3"/>
  <c r="A3" i="10"/>
  <c r="L31" i="10"/>
  <c r="H3" i="10"/>
  <c r="F3" i="10"/>
  <c r="I97" i="10"/>
  <c r="A97" i="10"/>
  <c r="A106" i="10"/>
  <c r="C106" i="10"/>
  <c r="C111" i="10"/>
  <c r="A111" i="10"/>
  <c r="A103" i="10"/>
  <c r="C103" i="10"/>
  <c r="C102" i="10"/>
  <c r="A102" i="10"/>
  <c r="C105" i="10"/>
  <c r="A105" i="10"/>
  <c r="A109" i="10"/>
  <c r="C109" i="10"/>
  <c r="D29" i="11"/>
  <c r="C107" i="10"/>
  <c r="A107" i="10"/>
  <c r="C104" i="10"/>
  <c r="A104" i="10"/>
  <c r="P16" i="3"/>
  <c r="D4" i="11"/>
  <c r="N12" i="8" l="1"/>
  <c r="D28" i="11"/>
  <c r="D30" i="11" s="1"/>
  <c r="D9" i="11"/>
  <c r="D23" i="11" s="1"/>
  <c r="S3" i="7"/>
  <c r="S9" i="7" s="1"/>
  <c r="S4" i="7"/>
  <c r="S5" i="7"/>
  <c r="S1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Golla</author>
  </authors>
  <commentList>
    <comment ref="C9" authorId="0" shapeId="0" xr:uid="{00000000-0006-0000-0100-000001000000}">
      <text>
        <r>
          <rPr>
            <sz val="8"/>
            <color indexed="81"/>
            <rFont val="Tahoma"/>
            <family val="2"/>
          </rPr>
          <t>The company name must match the organization name under which this report is submitted to EPA through CDX.</t>
        </r>
      </text>
    </comment>
    <comment ref="C13" authorId="0" shapeId="0" xr:uid="{00000000-0006-0000-0100-000002000000}">
      <text>
        <r>
          <rPr>
            <sz val="8"/>
            <color indexed="81"/>
            <rFont val="Tahoma"/>
            <family val="2"/>
          </rPr>
          <t>Per Customs and Border Patrol, this number could be the: 
 - Internal Revenue Service (IRS) Employer Identification Number (EIN): NN-NNNNNNN;
 - IRS EIN with suffix: NN-NNNNNNNXX;
 - Social Security Number (SSN): NNN-NN-NNNN; or
 - CBP assigned number: YYDDPP-NNNNN.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Emily Golla</author>
    <author>Daniel Lieberman</author>
    <author>Bremner, Cecilia</author>
    <author>Cory Jemison</author>
  </authors>
  <commentList>
    <comment ref="C13" authorId="0" shapeId="0" xr:uid="{00000000-0006-0000-0200-000001000000}">
      <text>
        <r>
          <rPr>
            <sz val="8"/>
            <color indexed="81"/>
            <rFont val="Tahoma"/>
            <family val="2"/>
          </rPr>
          <t>The transaction number is autopopulated.</t>
        </r>
      </text>
    </comment>
    <comment ref="D13" authorId="1" shapeId="0" xr:uid="{00000000-0006-0000-0200-000002000000}">
      <text>
        <r>
          <rPr>
            <sz val="8"/>
            <color indexed="81"/>
            <rFont val="Tahoma"/>
            <family val="2"/>
          </rPr>
          <t>Enter the date for when the shipment entered the United States.</t>
        </r>
      </text>
    </comment>
    <comment ref="E13" authorId="0" shapeId="0" xr:uid="{00000000-0006-0000-0200-000003000000}">
      <text>
        <r>
          <rPr>
            <sz val="8"/>
            <color indexed="81"/>
            <rFont val="Tahoma"/>
            <family val="2"/>
          </rPr>
          <t xml:space="preserve">Select the country from which the shipment was imported.
If </t>
        </r>
        <r>
          <rPr>
            <b/>
            <sz val="8"/>
            <color indexed="81"/>
            <rFont val="Tahoma"/>
            <family val="2"/>
          </rPr>
          <t>copying and pasting data</t>
        </r>
        <r>
          <rPr>
            <sz val="8"/>
            <color indexed="81"/>
            <rFont val="Tahoma"/>
            <family val="2"/>
          </rPr>
          <t xml:space="preserve"> into the table, please refer to the Reference List for the valid list of countries.</t>
        </r>
      </text>
    </comment>
    <comment ref="F13" authorId="2" shapeId="0" xr:uid="{00000000-0006-0000-0200-000004000000}">
      <text>
        <r>
          <rPr>
            <sz val="8"/>
            <color indexed="81"/>
            <rFont val="Tahoma"/>
            <family val="2"/>
          </rPr>
          <t>This field is autopopulated.</t>
        </r>
      </text>
    </comment>
    <comment ref="G13" authorId="0" shapeId="0" xr:uid="{00000000-0006-0000-0200-000005000000}">
      <text>
        <r>
          <rPr>
            <sz val="8"/>
            <color indexed="81"/>
            <rFont val="Tahoma"/>
            <family val="2"/>
          </rPr>
          <t xml:space="preserve">Enter the total quantity (kg) of methyl bromide imported.  </t>
        </r>
      </text>
    </comment>
    <comment ref="H13" authorId="0" shapeId="0" xr:uid="{00000000-0006-0000-0200-000006000000}">
      <text>
        <r>
          <rPr>
            <sz val="8"/>
            <color indexed="81"/>
            <rFont val="Tahoma"/>
            <family val="2"/>
          </rPr>
          <t>Enter the 10-digit commodity code of the chemical imported as it appears on Customs documentation.  
Refer to the Reference List for a list of commonly used commodity codes.</t>
        </r>
      </text>
    </comment>
    <comment ref="I13" authorId="1" shapeId="0" xr:uid="{00000000-0006-0000-0200-000007000000}">
      <text>
        <r>
          <rPr>
            <sz val="8"/>
            <color indexed="81"/>
            <rFont val="Tahoma"/>
            <family val="2"/>
          </rPr>
          <t>Enter the name of the port where the shipment entered the United States.</t>
        </r>
      </text>
    </comment>
    <comment ref="J13" authorId="1" shapeId="0" xr:uid="{00000000-0006-0000-0200-000008000000}">
      <text>
        <r>
          <rPr>
            <sz val="8"/>
            <color indexed="81"/>
            <rFont val="Tahoma"/>
            <family val="2"/>
          </rPr>
          <t xml:space="preserve">Enter the Customs Entry Summary Number for the shipment.  This number identifies the specific shipment. The Customs Entry Summary Number is generally three (3) letters followed by nine (9) digits. </t>
        </r>
      </text>
    </comment>
    <comment ref="K13" authorId="0" shapeId="0" xr:uid="{00000000-0006-0000-0200-000009000000}">
      <text>
        <r>
          <rPr>
            <sz val="8"/>
            <color indexed="81"/>
            <rFont val="Tahoma"/>
            <family val="2"/>
          </rPr>
          <t>Enter the Importer Number of the shipment.  Your company's Importer Number as entered in Section 1 of this report will automatically populate for each transaction entered.  Revise the number if the Importer Number of the shipment is different from your company's Importer Number.
The number entered should have no dashes.</t>
        </r>
      </text>
    </comment>
    <comment ref="L13" authorId="1" shapeId="0" xr:uid="{00000000-0006-0000-0200-00000A000000}">
      <text>
        <r>
          <rPr>
            <sz val="8"/>
            <color indexed="81"/>
            <rFont val="Tahoma"/>
            <family val="2"/>
          </rPr>
          <t xml:space="preserve">Select the transaction type of the material. The transaction type can be New or Heels.
If </t>
        </r>
        <r>
          <rPr>
            <b/>
            <sz val="8"/>
            <color indexed="81"/>
            <rFont val="Tahoma"/>
            <family val="2"/>
          </rPr>
          <t>copying and pasting data</t>
        </r>
        <r>
          <rPr>
            <sz val="8"/>
            <color indexed="81"/>
            <rFont val="Tahoma"/>
            <family val="2"/>
          </rPr>
          <t xml:space="preserve"> into the table, please refer to the Reference List for the valid list of transaction types.</t>
        </r>
      </text>
    </comment>
    <comment ref="M13" authorId="0" shapeId="0" xr:uid="{00000000-0006-0000-0200-00000B000000}">
      <text>
        <r>
          <rPr>
            <sz val="8"/>
            <color indexed="81"/>
            <rFont val="Tahoma"/>
            <family val="2"/>
          </rPr>
          <t xml:space="preserve">Select the intended use of the material. </t>
        </r>
        <r>
          <rPr>
            <u/>
            <sz val="8"/>
            <color indexed="81"/>
            <rFont val="Tahoma"/>
            <family val="2"/>
          </rPr>
          <t>Note that the Transaction Type in Column L must be selected prior to completing this field.</t>
        </r>
        <r>
          <rPr>
            <sz val="8"/>
            <color indexed="81"/>
            <rFont val="Tahoma"/>
            <family val="2"/>
          </rPr>
          <t xml:space="preserve">
 - If the material is </t>
        </r>
        <r>
          <rPr>
            <b/>
            <sz val="8"/>
            <color indexed="81"/>
            <rFont val="Tahoma"/>
            <family val="2"/>
          </rPr>
          <t>New</t>
        </r>
        <r>
          <rPr>
            <sz val="8"/>
            <color indexed="81"/>
            <rFont val="Tahoma"/>
            <family val="2"/>
          </rPr>
          <t xml:space="preserve">, the intended use can be In-House Transformation, 2nd Party Transformation, In-House Destruction, 2nd Party Destruction, Quarantine and Preshipment (QPS), Emergency Use, or Global Lab. 
 - If the material is a </t>
        </r>
        <r>
          <rPr>
            <b/>
            <sz val="8"/>
            <color indexed="81"/>
            <rFont val="Tahoma"/>
            <family val="2"/>
          </rPr>
          <t>Heel</t>
        </r>
        <r>
          <rPr>
            <sz val="8"/>
            <color indexed="81"/>
            <rFont val="Tahoma"/>
            <family val="2"/>
          </rPr>
          <t xml:space="preserve">, the intended use can be Included in Future Shipment, Transformation, Destruction, or Non-Emissive Use.
If </t>
        </r>
        <r>
          <rPr>
            <b/>
            <sz val="8"/>
            <color indexed="81"/>
            <rFont val="Tahoma"/>
            <family val="2"/>
          </rPr>
          <t>copying and pasting data</t>
        </r>
        <r>
          <rPr>
            <sz val="8"/>
            <color indexed="81"/>
            <rFont val="Tahoma"/>
            <family val="2"/>
          </rPr>
          <t xml:space="preserve"> into the table, please refer to the Reference List for the valid list of intended uses.</t>
        </r>
      </text>
    </comment>
    <comment ref="R14" authorId="3" shapeId="0" xr:uid="{00000000-0006-0000-0200-00000C000000}">
      <text>
        <r>
          <rPr>
            <b/>
            <sz val="9"/>
            <color indexed="81"/>
            <rFont val="Tahoma"/>
            <family val="2"/>
          </rPr>
          <t>Cory Jemison:</t>
        </r>
        <r>
          <rPr>
            <sz val="9"/>
            <color indexed="81"/>
            <rFont val="Tahoma"/>
            <family val="2"/>
          </rPr>
          <t xml:space="preserve">
0=OK
1=Flag.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Emily Golla</author>
    <author>Cory Jemison</author>
    <author>Benjamin Eskin</author>
  </authors>
  <commentList>
    <comment ref="D12" authorId="0" shapeId="0" xr:uid="{00000000-0006-0000-0300-000001000000}">
      <text>
        <r>
          <rPr>
            <sz val="8"/>
            <color indexed="81"/>
            <rFont val="Tahoma"/>
            <family val="2"/>
          </rPr>
          <t>Enter the name of the company that received or purchased methyl bromide during the quarter for transformation, destruction, QPS, global lab, or emergency use.</t>
        </r>
      </text>
    </comment>
    <comment ref="F12" authorId="0" shapeId="0" xr:uid="{00000000-0006-0000-0300-000002000000}">
      <text>
        <r>
          <rPr>
            <sz val="8"/>
            <color indexed="81"/>
            <rFont val="Tahoma"/>
            <family val="2"/>
          </rPr>
          <t xml:space="preserve">Enter the quantity (kg) of methyl bromide shipped to or purchased by the recipient company during the reporting period.  </t>
        </r>
      </text>
    </comment>
    <comment ref="G12" authorId="0" shapeId="0" xr:uid="{00000000-0006-0000-0300-000003000000}">
      <text>
        <r>
          <rPr>
            <sz val="8"/>
            <color indexed="81"/>
            <rFont val="Tahoma"/>
            <family val="2"/>
          </rPr>
          <t>Identify whether the material will be (1) transformed, (2) destroyed, (3) used for QPS, (4) distributed for global lab, or (5) emergency use.</t>
        </r>
      </text>
    </comment>
    <comment ref="K14" authorId="1" shapeId="0" xr:uid="{00000000-0006-0000-0300-000004000000}">
      <text>
        <r>
          <rPr>
            <b/>
            <sz val="9"/>
            <color indexed="81"/>
            <rFont val="Tahoma"/>
            <family val="2"/>
          </rPr>
          <t>Cory Jemison:</t>
        </r>
        <r>
          <rPr>
            <sz val="9"/>
            <color indexed="81"/>
            <rFont val="Tahoma"/>
            <family val="2"/>
          </rPr>
          <t xml:space="preserve">
If requests for global lab or emergency use are identified in Section 3, import for global lab or emergency use, accordingly, must also appear in Section 2. </t>
        </r>
      </text>
    </comment>
    <comment ref="L14" authorId="2" shapeId="0" xr:uid="{00000000-0006-0000-0300-000005000000}">
      <text>
        <r>
          <rPr>
            <b/>
            <sz val="9"/>
            <color indexed="81"/>
            <rFont val="Tahoma"/>
            <family val="2"/>
          </rPr>
          <t>Benjamin Eskin:</t>
        </r>
        <r>
          <rPr>
            <sz val="9"/>
            <color indexed="81"/>
            <rFont val="Tahoma"/>
            <family val="2"/>
          </rPr>
          <t xml:space="preserve">
If a chemical is selected in Section 3 with a 2nd transformation or destruction or QPS selected as the purpose, but import of that chemical for second party transformation or second party destruction, accordingly isn't identified in Section 2 , the user is notified with a warning message.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Jette, Gabrielle</author>
    <author>Bremner, Cecilia</author>
  </authors>
  <commentList>
    <comment ref="L9" authorId="0" shapeId="0" xr:uid="{00000000-0006-0000-0400-000001000000}">
      <text>
        <r>
          <rPr>
            <b/>
            <sz val="9"/>
            <color indexed="81"/>
            <rFont val="Tahoma"/>
            <family val="2"/>
          </rPr>
          <t>Jette, Gabrielle:</t>
        </r>
        <r>
          <rPr>
            <sz val="9"/>
            <color indexed="81"/>
            <rFont val="Tahoma"/>
            <family val="2"/>
          </rPr>
          <t xml:space="preserve">
If Reporting Quarter = 4, then Year-End Inventory must be entered</t>
        </r>
      </text>
    </comment>
    <comment ref="M9" authorId="0" shapeId="0" xr:uid="{00000000-0006-0000-0400-000002000000}">
      <text>
        <r>
          <rPr>
            <b/>
            <sz val="9"/>
            <color indexed="81"/>
            <rFont val="Tahoma"/>
            <family val="2"/>
          </rPr>
          <t>Jette, Gabrielle:</t>
        </r>
        <r>
          <rPr>
            <sz val="9"/>
            <color indexed="81"/>
            <rFont val="Tahoma"/>
            <family val="2"/>
          </rPr>
          <t xml:space="preserve">
If the Reporting Quarter does not equal 4, Section 4 must be left blank </t>
        </r>
      </text>
    </comment>
    <comment ref="E10" authorId="1" shapeId="0" xr:uid="{00000000-0006-0000-0400-000003000000}">
      <text>
        <r>
          <rPr>
            <sz val="9"/>
            <color indexed="81"/>
            <rFont val="Tahoma"/>
            <family val="2"/>
          </rPr>
          <t>E</t>
        </r>
        <r>
          <rPr>
            <sz val="8"/>
            <color indexed="81"/>
            <rFont val="Tahoma"/>
            <family val="2"/>
          </rPr>
          <t>nter the quantity (kg) of critical use methyl bromide owned by the reporting company at the end of the control period.</t>
        </r>
      </text>
    </comment>
    <comment ref="D13" authorId="0" shapeId="0" xr:uid="{00000000-0006-0000-0400-000004000000}">
      <text>
        <r>
          <rPr>
            <sz val="8"/>
            <color indexed="81"/>
            <rFont val="Tahoma"/>
            <family val="2"/>
          </rPr>
          <t>Enter the name of the company(s) for which critical use methyl bromide is being held.</t>
        </r>
      </text>
    </comment>
    <comment ref="F13" authorId="0" shapeId="0" xr:uid="{00000000-0006-0000-0400-000005000000}">
      <text>
        <r>
          <rPr>
            <sz val="8"/>
            <color indexed="81"/>
            <rFont val="Tahoma"/>
            <family val="2"/>
          </rPr>
          <t>Enter the quantity (kg) of pre-plant methyl bromide being held for the company.</t>
        </r>
      </text>
    </comment>
    <comment ref="G13" authorId="0" shapeId="0" xr:uid="{00000000-0006-0000-0400-000006000000}">
      <text>
        <r>
          <rPr>
            <sz val="8"/>
            <color indexed="81"/>
            <rFont val="Tahoma"/>
            <family val="2"/>
          </rPr>
          <t>Enter the quantity (kg) of post-harvest methyl bromide being held for the company.</t>
        </r>
      </text>
    </comment>
    <comment ref="L14" authorId="0" shapeId="0" xr:uid="{00000000-0006-0000-0400-000007000000}">
      <text>
        <r>
          <rPr>
            <b/>
            <sz val="9"/>
            <color indexed="81"/>
            <rFont val="Tahoma"/>
            <family val="2"/>
          </rPr>
          <t>Jette, Gabrielle:</t>
        </r>
        <r>
          <rPr>
            <sz val="9"/>
            <color indexed="81"/>
            <rFont val="Tahoma"/>
            <family val="2"/>
          </rPr>
          <t xml:space="preserve">
If a company is entered, either the pre-plant or post-harvest must be greater than zero </t>
        </r>
      </text>
    </comment>
    <comment ref="M14" authorId="0" shapeId="0" xr:uid="{00000000-0006-0000-0400-000008000000}">
      <text>
        <r>
          <rPr>
            <b/>
            <sz val="9"/>
            <color indexed="81"/>
            <rFont val="Tahoma"/>
            <family val="2"/>
          </rPr>
          <t>Jette, Gabrielle:</t>
        </r>
        <r>
          <rPr>
            <sz val="9"/>
            <color indexed="81"/>
            <rFont val="Tahoma"/>
            <family val="2"/>
          </rPr>
          <t xml:space="preserve">
If the Reporting Quarter does not equal 4, Section 4 must be left blank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F2" authorId="0" shapeId="0" xr:uid="{00000000-0006-0000-0700-000001000000}">
      <text>
        <r>
          <rPr>
            <b/>
            <sz val="9"/>
            <color indexed="81"/>
            <rFont val="Tahoma"/>
            <family val="2"/>
          </rPr>
          <t>Cory Jemison:</t>
        </r>
        <r>
          <rPr>
            <sz val="9"/>
            <color indexed="81"/>
            <rFont val="Tahoma"/>
            <family val="2"/>
          </rPr>
          <t xml:space="preserve">
Date Range uses this column for a vlookup with Reporting Quarter</t>
        </r>
      </text>
    </comment>
    <comment ref="J3" authorId="0" shapeId="0" xr:uid="{00000000-0006-0000-0700-000002000000}">
      <text>
        <r>
          <rPr>
            <b/>
            <sz val="9"/>
            <color indexed="81"/>
            <rFont val="Tahoma"/>
            <family val="2"/>
          </rPr>
          <t>Cory Jemison:</t>
        </r>
        <r>
          <rPr>
            <sz val="9"/>
            <color indexed="81"/>
            <rFont val="Tahoma"/>
            <family val="2"/>
          </rPr>
          <t xml:space="preserve">
Transaction Type</t>
        </r>
      </text>
    </comment>
    <comment ref="J4" authorId="0" shapeId="0" xr:uid="{00000000-0006-0000-0700-000003000000}">
      <text>
        <r>
          <rPr>
            <b/>
            <sz val="9"/>
            <color indexed="81"/>
            <rFont val="Tahoma"/>
            <family val="2"/>
          </rPr>
          <t>Cory Jemison:</t>
        </r>
        <r>
          <rPr>
            <sz val="9"/>
            <color indexed="81"/>
            <rFont val="Tahoma"/>
            <family val="2"/>
          </rPr>
          <t xml:space="preserve">
Named range. This range looked up based on the Transaction Type.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Cory Jemison</author>
    <author>Benjamin Eskin</author>
  </authors>
  <commentList>
    <comment ref="C5" authorId="0" shapeId="0" xr:uid="{00000000-0006-0000-0800-000001000000}">
      <text>
        <r>
          <rPr>
            <b/>
            <sz val="9"/>
            <color indexed="81"/>
            <rFont val="Tahoma"/>
            <family val="2"/>
          </rPr>
          <t>Cory Jemison:</t>
        </r>
        <r>
          <rPr>
            <sz val="9"/>
            <color indexed="81"/>
            <rFont val="Tahoma"/>
            <family val="2"/>
          </rPr>
          <t xml:space="preserve">
A row is checked for completeness if a chemical is chosen in col F.</t>
        </r>
      </text>
    </comment>
    <comment ref="C10" authorId="0" shapeId="0" xr:uid="{00000000-0006-0000-0800-000002000000}">
      <text>
        <r>
          <rPr>
            <b/>
            <sz val="9"/>
            <color indexed="81"/>
            <rFont val="Tahoma"/>
            <family val="2"/>
          </rPr>
          <t>Cory Jemison:</t>
        </r>
        <r>
          <rPr>
            <sz val="9"/>
            <color indexed="81"/>
            <rFont val="Tahoma"/>
            <family val="2"/>
          </rPr>
          <t xml:space="preserve">
This will appear as a 1 if it is left blank</t>
        </r>
      </text>
    </comment>
    <comment ref="C11" authorId="0" shapeId="0" xr:uid="{00000000-0006-0000-0800-000003000000}">
      <text>
        <r>
          <rPr>
            <b/>
            <sz val="9"/>
            <color indexed="81"/>
            <rFont val="Tahoma"/>
            <family val="2"/>
          </rPr>
          <t>Cory Jemison:</t>
        </r>
        <r>
          <rPr>
            <sz val="9"/>
            <color indexed="81"/>
            <rFont val="Tahoma"/>
            <family val="2"/>
          </rPr>
          <t xml:space="preserve">
A row is checked for completeness if a chemical is chosen in col D.</t>
        </r>
      </text>
    </comment>
    <comment ref="C12" authorId="1" shapeId="0" xr:uid="{00000000-0006-0000-0800-000004000000}">
      <text>
        <r>
          <rPr>
            <b/>
            <sz val="9"/>
            <color indexed="81"/>
            <rFont val="Tahoma"/>
            <family val="2"/>
          </rPr>
          <t>Benjamin Eskin:</t>
        </r>
        <r>
          <rPr>
            <sz val="9"/>
            <color indexed="81"/>
            <rFont val="Tahoma"/>
            <family val="2"/>
          </rPr>
          <t xml:space="preserve">
This was removed because the chemical is autopopulated.</t>
        </r>
      </text>
    </comment>
    <comment ref="C14" authorId="0" shapeId="0" xr:uid="{00000000-0006-0000-0800-000005000000}">
      <text>
        <r>
          <rPr>
            <b/>
            <sz val="9"/>
            <color indexed="81"/>
            <rFont val="Tahoma"/>
            <family val="2"/>
          </rPr>
          <t>Cory Jemison:</t>
        </r>
        <r>
          <rPr>
            <sz val="9"/>
            <color indexed="81"/>
            <rFont val="Tahoma"/>
            <family val="2"/>
          </rPr>
          <t xml:space="preserve">
If import of a chemical for other EU is identified in Section 2, the chemical must also be selected in Section 3 with the corresponding purpose selected </t>
        </r>
      </text>
    </comment>
    <comment ref="C17" authorId="0" shapeId="0" xr:uid="{00000000-0006-0000-0800-000006000000}">
      <text>
        <r>
          <rPr>
            <b/>
            <sz val="9"/>
            <color indexed="81"/>
            <rFont val="Tahoma"/>
            <family val="2"/>
          </rPr>
          <t>Cory Jemison:</t>
        </r>
        <r>
          <rPr>
            <sz val="9"/>
            <color indexed="81"/>
            <rFont val="Tahoma"/>
            <family val="2"/>
          </rPr>
          <t xml:space="preserve">
Warning check: If import of a chemical for second party transformation, second party destruction, QPS, or global lab is identified in Section 2, but the chemical isn't selected in Section 3 with the corresponding purpose, the user is notified with a warning message</t>
        </r>
      </text>
    </comment>
    <comment ref="C18" authorId="0" shapeId="0" xr:uid="{00000000-0006-0000-0800-000007000000}">
      <text>
        <r>
          <rPr>
            <b/>
            <sz val="9"/>
            <color indexed="81"/>
            <rFont val="Tahoma"/>
            <family val="2"/>
          </rPr>
          <t>Cory Jemison:</t>
        </r>
        <r>
          <rPr>
            <sz val="9"/>
            <color indexed="81"/>
            <rFont val="Tahoma"/>
            <family val="2"/>
          </rPr>
          <t xml:space="preserve">
Just a warning check so it does not get incorporated into the overall Section 3 Error Check</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B1" authorId="0" shapeId="0" xr:uid="{00000000-0006-0000-0900-000001000000}">
      <text>
        <r>
          <rPr>
            <b/>
            <sz val="9"/>
            <color indexed="81"/>
            <rFont val="Tahoma"/>
            <family val="2"/>
          </rPr>
          <t>Cory Jemison:</t>
        </r>
        <r>
          <rPr>
            <sz val="9"/>
            <color indexed="81"/>
            <rFont val="Tahoma"/>
            <family val="2"/>
          </rPr>
          <t xml:space="preserve">
This column is for formula purposes only and will not be brought into the actual CSV file.</t>
        </r>
      </text>
    </comment>
    <comment ref="U1" authorId="0" shapeId="0" xr:uid="{00000000-0006-0000-0900-000002000000}">
      <text>
        <r>
          <rPr>
            <b/>
            <sz val="9"/>
            <color indexed="81"/>
            <rFont val="Tahoma"/>
            <family val="2"/>
          </rPr>
          <t>Cory Jemison:</t>
        </r>
        <r>
          <rPr>
            <sz val="9"/>
            <color indexed="81"/>
            <rFont val="Tahoma"/>
            <family val="2"/>
          </rPr>
          <t xml:space="preserve">
Used for export to CSV</t>
        </r>
      </text>
    </comment>
    <comment ref="C2" authorId="0" shapeId="0" xr:uid="{00000000-0006-0000-0900-000003000000}">
      <text>
        <r>
          <rPr>
            <b/>
            <sz val="9"/>
            <color indexed="81"/>
            <rFont val="Tahoma"/>
            <family val="2"/>
          </rPr>
          <t>Cory Jemison:</t>
        </r>
        <r>
          <rPr>
            <sz val="9"/>
            <color indexed="81"/>
            <rFont val="Tahoma"/>
            <family val="2"/>
          </rPr>
          <t xml:space="preserve">
Need to fix up the formulas; I got the number of rows working so we can get the export template up and running.</t>
        </r>
      </text>
    </comment>
    <comment ref="B116" authorId="0" shapeId="0" xr:uid="{00000000-0006-0000-0900-000004000000}">
      <text>
        <r>
          <rPr>
            <b/>
            <sz val="9"/>
            <color indexed="81"/>
            <rFont val="Tahoma"/>
            <family val="2"/>
          </rPr>
          <t>Cory Jemison:</t>
        </r>
        <r>
          <rPr>
            <sz val="9"/>
            <color indexed="81"/>
            <rFont val="Tahoma"/>
            <family val="2"/>
          </rPr>
          <t xml:space="preserve">
Used for Export to CSV</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Lieberman</author>
    <author>Emily Golla</author>
  </authors>
  <commentList>
    <comment ref="E2" authorId="0" shapeId="0" xr:uid="{00000000-0006-0000-0B00-000001000000}">
      <text>
        <r>
          <rPr>
            <sz val="8"/>
            <color indexed="81"/>
            <rFont val="Tahoma"/>
            <family val="2"/>
          </rPr>
          <t>Select the transaction type of the shipment. The transaction type can be New, Used, or Heels.
Heels should only be reported at the end of the year (i.e., on Q4 reports).</t>
        </r>
      </text>
    </comment>
    <comment ref="F2" authorId="1" shapeId="0" xr:uid="{00000000-0006-0000-0B00-000002000000}">
      <text>
        <r>
          <rPr>
            <sz val="8"/>
            <color indexed="81"/>
            <rFont val="Tahoma"/>
            <family val="2"/>
          </rPr>
          <t xml:space="preserve">Select the intended use for the material. 
 - If the material is </t>
        </r>
        <r>
          <rPr>
            <b/>
            <sz val="8"/>
            <color indexed="81"/>
            <rFont val="Tahoma"/>
            <family val="2"/>
          </rPr>
          <t>New</t>
        </r>
        <r>
          <rPr>
            <sz val="8"/>
            <color indexed="81"/>
            <rFont val="Tahoma"/>
            <family val="2"/>
          </rPr>
          <t xml:space="preserve">, the intended use can be  In-House Transformation, 2nd Party Transformation, In-House Destruction, 2nd Party Destruction, or None Apply.
 - If the material is </t>
        </r>
        <r>
          <rPr>
            <b/>
            <sz val="8"/>
            <color indexed="81"/>
            <rFont val="Tahoma"/>
            <family val="2"/>
          </rPr>
          <t>Used</t>
        </r>
        <r>
          <rPr>
            <sz val="8"/>
            <color indexed="81"/>
            <rFont val="Tahoma"/>
            <family val="2"/>
          </rPr>
          <t>, the intended use can be Transformation, Destruction, or Other.
 - If the material is a</t>
        </r>
        <r>
          <rPr>
            <b/>
            <sz val="8"/>
            <color indexed="81"/>
            <rFont val="Tahoma"/>
            <family val="2"/>
          </rPr>
          <t xml:space="preserve"> Heel</t>
        </r>
        <r>
          <rPr>
            <sz val="8"/>
            <color indexed="81"/>
            <rFont val="Tahoma"/>
            <family val="2"/>
          </rPr>
          <t>, the intended use can be  Included in Future Shipment, Transformation, Destruction. or Non-Emissive Use.</t>
        </r>
      </text>
    </comment>
  </commentList>
</comments>
</file>

<file path=xl/sharedStrings.xml><?xml version="1.0" encoding="utf-8"?>
<sst xmlns="http://schemas.openxmlformats.org/spreadsheetml/2006/main" count="878" uniqueCount="453">
  <si>
    <t>Stratospheric Ozone Protection Program</t>
  </si>
  <si>
    <t>U.S. Environmental Protection Agency</t>
  </si>
  <si>
    <t xml:space="preserve">Section 1: Report Identification Information </t>
  </si>
  <si>
    <t>Instructions</t>
  </si>
  <si>
    <t>Chemical Name</t>
  </si>
  <si>
    <t>Selection</t>
  </si>
  <si>
    <t>kg</t>
  </si>
  <si>
    <t>Recipient Company Name</t>
  </si>
  <si>
    <t>Quantity</t>
  </si>
  <si>
    <t>Purpose</t>
  </si>
  <si>
    <t>Text</t>
  </si>
  <si>
    <t>Company A</t>
  </si>
  <si>
    <t>Transformation</t>
  </si>
  <si>
    <t>Submission Type</t>
  </si>
  <si>
    <t>Reporting Year:</t>
  </si>
  <si>
    <t>Reporting Year</t>
  </si>
  <si>
    <t>Reporting Quarter</t>
  </si>
  <si>
    <t>Submission Type:</t>
  </si>
  <si>
    <t>Reporting Quarter:</t>
  </si>
  <si>
    <t>Original Submission</t>
  </si>
  <si>
    <t>Re-Submittal</t>
  </si>
  <si>
    <t>Destruction</t>
  </si>
  <si>
    <t xml:space="preserve">Company Name: </t>
  </si>
  <si>
    <t>The values in the table below are calculated based on data entered in Section 2.  If the totals appear to be incorrect, please return to Section 2 to review your data.</t>
  </si>
  <si>
    <t>Complete all fields below.  No fields may be left blank.</t>
  </si>
  <si>
    <t>Form Type</t>
  </si>
  <si>
    <t>Section 2: Import Transaction Data</t>
  </si>
  <si>
    <t>Transaction Number</t>
  </si>
  <si>
    <t>Number</t>
  </si>
  <si>
    <t>Source Country</t>
  </si>
  <si>
    <t>Date of Import</t>
  </si>
  <si>
    <t>Customs Entry Summary Number</t>
  </si>
  <si>
    <t>Transaction Type</t>
  </si>
  <si>
    <t>Port of Entry into the United States</t>
  </si>
  <si>
    <t>Commodity Code</t>
  </si>
  <si>
    <t>Date</t>
  </si>
  <si>
    <t>Import Totals</t>
  </si>
  <si>
    <t>Gross Imports</t>
  </si>
  <si>
    <t xml:space="preserve">In-House Destruction </t>
  </si>
  <si>
    <t>Country List</t>
  </si>
  <si>
    <t>Afghanistan</t>
  </si>
  <si>
    <t>Albania</t>
  </si>
  <si>
    <t>Algeria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</si>
  <si>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</si>
  <si>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</si>
  <si>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</si>
  <si>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</si>
  <si>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</si>
  <si>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</si>
  <si>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</si>
  <si>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</si>
  <si>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</si>
  <si>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</si>
  <si>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</si>
  <si>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</si>
  <si>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</si>
  <si>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</si>
  <si>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</si>
  <si>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</si>
  <si>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Bosnia and Herzegovina</t>
  </si>
  <si>
    <t>Botswana</t>
  </si>
  <si>
    <t>Brazil</t>
  </si>
  <si>
    <t>Brunei Darussalam</t>
  </si>
  <si>
    <t>Bulgaria</t>
  </si>
  <si>
    <t>Burkina Faso</t>
  </si>
  <si>
    <t>Burundi</t>
  </si>
  <si>
    <t>Cambodia</t>
  </si>
  <si>
    <t>Cameroon</t>
  </si>
  <si>
    <t>Canada</t>
  </si>
  <si>
    <t>Cape Verde</t>
  </si>
  <si>
    <t>Central African Republic</t>
  </si>
  <si>
    <t>Chad</t>
  </si>
  <si>
    <t>Chile</t>
  </si>
  <si>
    <t>China</t>
  </si>
  <si>
    <t>Colombia</t>
  </si>
  <si>
    <t>Comoros</t>
  </si>
  <si>
    <t>Congo</t>
  </si>
  <si>
    <t>Cook Islands</t>
  </si>
  <si>
    <t>Costa Rica</t>
  </si>
  <si>
    <t>Croatia</t>
  </si>
  <si>
    <t>Cuba</t>
  </si>
  <si>
    <t>Cyprus</t>
  </si>
  <si>
    <t>Czech Republic</t>
  </si>
  <si>
    <t>Democratic Republic of the Congo</t>
  </si>
  <si>
    <t>Denmark</t>
  </si>
  <si>
    <t>Djibouti</t>
  </si>
  <si>
    <t>Dominica</t>
  </si>
  <si>
    <t>Dominican Republic</t>
  </si>
  <si>
    <t>Ecuador</t>
  </si>
  <si>
    <t>Egypt</t>
  </si>
  <si>
    <t>El Salvador</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</si>
  <si>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</si>
  <si>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</si>
  <si>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</si>
  <si>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</si>
  <si>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</si>
  <si>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</si>
  <si>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</si>
  <si>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</si>
  <si>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</si>
  <si>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</si>
  <si>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</si>
  <si>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</si>
  <si>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</si>
  <si>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</si>
  <si>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</si>
  <si>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</si>
  <si>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</si>
  <si>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</si>
  <si>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</si>
  <si>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</si>
  <si>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</si>
  <si>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</si>
  <si>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</si>
  <si>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 (Islamic Republic of)</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</si>
  <si>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</si>
  <si>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</si>
  <si>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</si>
  <si>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</si>
  <si>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</si>
  <si>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</si>
  <si>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</si>
  <si>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</si>
  <si>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</si>
  <si>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</si>
  <si>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</si>
  <si>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</si>
  <si>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</si>
  <si>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</si>
  <si>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</si>
  <si>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</si>
  <si>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</si>
  <si>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</si>
  <si>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</si>
  <si>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</si>
  <si>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</si>
  <si>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</si>
  <si>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</si>
  <si>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</si>
  <si>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</si>
  <si>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</si>
  <si>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</si>
  <si>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</si>
  <si>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</si>
  <si>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</si>
  <si>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</si>
  <si>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</si>
  <si>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</si>
  <si>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Morocco</t>
  </si>
  <si>
    <t>Mozambique</t>
  </si>
  <si>
    <t>Myanmar</t>
  </si>
  <si>
    <t>Namibia</t>
  </si>
  <si>
    <t>Nauru</t>
  </si>
  <si>
    <t>Nepal</t>
  </si>
  <si>
    <t>Netherlands</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</si>
  <si>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</si>
  <si>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</si>
  <si>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</si>
  <si>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</si>
  <si>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</si>
  <si>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</si>
  <si>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</si>
  <si>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</si>
  <si>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</si>
  <si>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</si>
  <si>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</si>
  <si>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</si>
  <si>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</si>
  <si>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</si>
  <si>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</si>
  <si>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</si>
  <si>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</si>
  <si>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Republic of Moldova</t>
  </si>
  <si>
    <t>Romania</t>
  </si>
  <si>
    <t>Russian Federation</t>
  </si>
  <si>
    <t>Rwanda</t>
  </si>
  <si>
    <t>Saint Kitts and Nevis</t>
  </si>
  <si>
    <t>Saint Lucia</t>
  </si>
  <si>
    <t>Saint Vincent and the Grenadines</t>
  </si>
  <si>
    <t>Samoa</t>
  </si>
  <si>
    <t>Sao Tome and Principe</t>
  </si>
  <si>
    <t>Saudi Arabia</t>
  </si>
  <si>
    <t>Senegal</t>
  </si>
  <si>
    <t>Seychelles</t>
  </si>
  <si>
    <t>Sierra Leone</t>
  </si>
  <si>
    <t>Singapore</t>
  </si>
  <si>
    <t>Slovakia</t>
  </si>
  <si>
    <t>Slovenia</t>
  </si>
  <si>
    <t>Solomon Islands</t>
  </si>
  <si>
    <t>South Africa</t>
  </si>
  <si>
    <t>South Korea (Republic of Korea)</t>
  </si>
  <si>
    <t>Spain</t>
  </si>
  <si>
    <t>Sri Lanka</t>
  </si>
  <si>
    <t>Sudan</t>
  </si>
  <si>
    <t>Suriname</t>
  </si>
  <si>
    <t>Swaziland</t>
  </si>
  <si>
    <t>Sweden</t>
  </si>
  <si>
    <t>Switzerland</t>
  </si>
  <si>
    <t>Syrian Arab Republic</t>
  </si>
  <si>
    <t>Taiwan</t>
  </si>
  <si>
    <t>Tajikistan</t>
  </si>
  <si>
    <t>Thailand</t>
  </si>
  <si>
    <t>The Former Yugoslav Republic of Macedonia</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</si>
  <si>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</si>
  <si>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</si>
  <si>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</si>
  <si>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</si>
  <si>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</si>
  <si>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</si>
  <si>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</si>
  <si>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</si>
  <si>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</si>
  <si>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</si>
  <si>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</si>
  <si>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</si>
  <si>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Uruguay</t>
  </si>
  <si>
    <t>Uzbekistan</t>
  </si>
  <si>
    <t>Vanuatu</t>
  </si>
  <si>
    <t>Venezuela (Bolivarian Republic of)</t>
  </si>
  <si>
    <t>Viet Nam</t>
  </si>
  <si>
    <t>Yemen</t>
  </si>
  <si>
    <t>Zambia</t>
  </si>
  <si>
    <t>Zimbabwe</t>
  </si>
  <si>
    <t>Andorra</t>
  </si>
  <si>
    <t>Equatorial Guinea</t>
  </si>
  <si>
    <t>Iraq</t>
  </si>
  <si>
    <t>Serbia</t>
  </si>
  <si>
    <t>South Sudan</t>
  </si>
  <si>
    <t>Timor-Leste</t>
  </si>
  <si>
    <t>Quantity Imported</t>
  </si>
  <si>
    <t xml:space="preserve">Name of the Chemical Imported </t>
  </si>
  <si>
    <t>Total Quantity of Chemical Imported</t>
  </si>
  <si>
    <t>abc123456789</t>
  </si>
  <si>
    <t>Miami, FL</t>
  </si>
  <si>
    <t>New</t>
  </si>
  <si>
    <t>Heels</t>
  </si>
  <si>
    <t>Intended Use</t>
  </si>
  <si>
    <t xml:space="preserve">Intended Uses_Heels </t>
  </si>
  <si>
    <t xml:space="preserve">Non-Emissive Use </t>
  </si>
  <si>
    <t>Future Shipment</t>
  </si>
  <si>
    <t>Company Name:</t>
  </si>
  <si>
    <t>Reporting Period:</t>
  </si>
  <si>
    <t>Form Code</t>
  </si>
  <si>
    <t>Class I Producer</t>
  </si>
  <si>
    <t>PROD1</t>
  </si>
  <si>
    <t>MeBr Producer</t>
  </si>
  <si>
    <t>PROD3</t>
  </si>
  <si>
    <t>Class II Producer</t>
  </si>
  <si>
    <t>PROD2</t>
  </si>
  <si>
    <t>Class I Importer</t>
  </si>
  <si>
    <t>IMPT1</t>
  </si>
  <si>
    <t>MeBr Importer</t>
  </si>
  <si>
    <t>IMPT3</t>
  </si>
  <si>
    <t>Class II Importer</t>
  </si>
  <si>
    <t>IMPT2</t>
  </si>
  <si>
    <t>Class I Exporter</t>
  </si>
  <si>
    <t>EXPT1</t>
  </si>
  <si>
    <t>MeBr Exporter</t>
  </si>
  <si>
    <t>EXPT3</t>
  </si>
  <si>
    <t>Class II Exporter</t>
  </si>
  <si>
    <t>EXPT2</t>
  </si>
  <si>
    <t>Class I Lab Supplier</t>
  </si>
  <si>
    <t>LABS1</t>
  </si>
  <si>
    <t>Class I Destruction</t>
  </si>
  <si>
    <t>DEST1</t>
  </si>
  <si>
    <t>MeBr Destruction</t>
  </si>
  <si>
    <t>DEST3</t>
  </si>
  <si>
    <t>Class II Destruction</t>
  </si>
  <si>
    <t>DEST2</t>
  </si>
  <si>
    <t>Class I Transformation</t>
  </si>
  <si>
    <t>TRAN1</t>
  </si>
  <si>
    <t>MeBr Transformation</t>
  </si>
  <si>
    <t>TRAN3</t>
  </si>
  <si>
    <t>Class II Transformation</t>
  </si>
  <si>
    <t>TRAN2</t>
  </si>
  <si>
    <t>MeBr Trades</t>
  </si>
  <si>
    <t>TRAD3</t>
  </si>
  <si>
    <t>Class II Trades</t>
  </si>
  <si>
    <t>TRAD2</t>
  </si>
  <si>
    <t>Class II RACA</t>
  </si>
  <si>
    <t>RACA2</t>
  </si>
  <si>
    <t>MeBr Distributor of QPS</t>
  </si>
  <si>
    <t>MBQPS</t>
  </si>
  <si>
    <t>MeBr Pre-2005 Stocks</t>
  </si>
  <si>
    <t>MB05S</t>
  </si>
  <si>
    <t>MeBr Sales of CU</t>
  </si>
  <si>
    <t>MBCUE</t>
  </si>
  <si>
    <t>Petitions</t>
  </si>
  <si>
    <t>PETIT</t>
  </si>
  <si>
    <t>Section</t>
  </si>
  <si>
    <t>Entry</t>
  </si>
  <si>
    <t>LastRow</t>
  </si>
  <si>
    <t>LastColumn</t>
  </si>
  <si>
    <t>Check Description</t>
  </si>
  <si>
    <r>
      <rPr>
        <b/>
        <sz val="11"/>
        <color theme="1"/>
        <rFont val="Calibri"/>
        <family val="2"/>
        <scheme val="minor"/>
      </rPr>
      <t>Status</t>
    </r>
    <r>
      <rPr>
        <sz val="11"/>
        <color theme="1"/>
        <rFont val="Calibri"/>
        <family val="2"/>
        <scheme val="minor"/>
      </rPr>
      <t xml:space="preserve"> (1 = Incomplete, 0 = Complete)</t>
    </r>
  </si>
  <si>
    <t>Section 1</t>
  </si>
  <si>
    <t>All</t>
  </si>
  <si>
    <t>Section 2</t>
  </si>
  <si>
    <t>Error Check</t>
  </si>
  <si>
    <t>Filled Out?</t>
  </si>
  <si>
    <t>Section 3</t>
  </si>
  <si>
    <t>Complete?</t>
  </si>
  <si>
    <t>Date Range</t>
  </si>
  <si>
    <t>Quarter Start Month</t>
  </si>
  <si>
    <t>Checks</t>
  </si>
  <si>
    <t>Date Range Check</t>
  </si>
  <si>
    <t>Row Completed?</t>
  </si>
  <si>
    <t>HeelsIntendedUses</t>
  </si>
  <si>
    <t>Importer Number:</t>
  </si>
  <si>
    <t>ImporterCol</t>
  </si>
  <si>
    <t>Completeness check</t>
  </si>
  <si>
    <t>Column Set</t>
  </si>
  <si>
    <t>Valid Chem</t>
  </si>
  <si>
    <t>1st</t>
  </si>
  <si>
    <t>Valid Country</t>
  </si>
  <si>
    <t>FOR REFERENCE ONLY</t>
  </si>
  <si>
    <t>ActiveRow?</t>
  </si>
  <si>
    <t>Section 3 Quantity</t>
  </si>
  <si>
    <t>ALL</t>
  </si>
  <si>
    <t>TOTAL CHECK</t>
  </si>
  <si>
    <t>Numerical Checks against Output for CSV</t>
  </si>
  <si>
    <t xml:space="preserve">All information submitted to EPA will be treated as confidential in accordance with 40 CFR Part 2, Subpart B, and will only be disclosed by the means set forth in the subpart. </t>
  </si>
  <si>
    <t>Reference List</t>
  </si>
  <si>
    <t xml:space="preserve">Intended Uses - If Transaction Type = New </t>
  </si>
  <si>
    <t xml:space="preserve">Intended Uses - If Transaction Type = Heels </t>
  </si>
  <si>
    <t xml:space="preserve">Source Country </t>
  </si>
  <si>
    <t xml:space="preserve">New </t>
  </si>
  <si>
    <t>Global Lab</t>
  </si>
  <si>
    <t>Shipment Importer Number</t>
  </si>
  <si>
    <t>Lab/EU in Section 3, also in Section 2?</t>
  </si>
  <si>
    <t>MeBr Transaction Type</t>
  </si>
  <si>
    <t xml:space="preserve">MeBr Intended Uses_New </t>
  </si>
  <si>
    <t>In-House Transformation</t>
  </si>
  <si>
    <t>2nd Party Transformation</t>
  </si>
  <si>
    <t>2nd Party Destruction</t>
  </si>
  <si>
    <t>QPS</t>
  </si>
  <si>
    <t>Pre-Plant Critical Use</t>
  </si>
  <si>
    <t>Post-Harvest Critical Use</t>
  </si>
  <si>
    <t>Emergency Use</t>
  </si>
  <si>
    <t>MeBrNewIntendedUses</t>
  </si>
  <si>
    <t>MeBr Purpose</t>
  </si>
  <si>
    <t>If the Reporting Quarter does not equal 4, Section 4 must be left blank (Section 4)</t>
  </si>
  <si>
    <t>Sec 2 Global Lab/EU Inclusion</t>
  </si>
  <si>
    <t>2nd party trans</t>
  </si>
  <si>
    <t>2nd part dest</t>
  </si>
  <si>
    <t>Sec 3 reflected in Sec 2? (Trans/Dest/QPS)</t>
  </si>
  <si>
    <t>Section 4</t>
  </si>
  <si>
    <t>Sec 2 Inclusion TransDestrQPS</t>
  </si>
  <si>
    <t>Reporting Quarter 4, End of Year Inventory Filled Out</t>
  </si>
  <si>
    <t>If Company Filled Out, Either Pre or Post Harvest Must Be greater than 0</t>
  </si>
  <si>
    <t>Allowances Expended (kg)</t>
  </si>
  <si>
    <t>MaxRow</t>
  </si>
  <si>
    <t>Row #</t>
  </si>
  <si>
    <t>Variables for Data Submission</t>
  </si>
  <si>
    <t>Sec2End</t>
  </si>
  <si>
    <t>Sec3Start</t>
  </si>
  <si>
    <t>Sec3End</t>
  </si>
  <si>
    <t>Sec4Start</t>
  </si>
  <si>
    <t>Sec4End</t>
  </si>
  <si>
    <t>MaxTempRow</t>
  </si>
  <si>
    <t>Sec3PasteRow</t>
  </si>
  <si>
    <t>Sec4PasteRow</t>
  </si>
  <si>
    <t/>
  </si>
  <si>
    <t>Q1-Q3 Completeness Check</t>
  </si>
  <si>
    <t>2903.39.1520</t>
  </si>
  <si>
    <t>Methyl Bromide Importer Quarterly Report</t>
  </si>
  <si>
    <t>Methyl Bromide Importer Quarterly Report (Sec 82.13)</t>
  </si>
  <si>
    <r>
      <rPr>
        <b/>
        <sz val="10"/>
        <color theme="1"/>
        <rFont val="Calibri"/>
        <family val="2"/>
        <scheme val="minor"/>
      </rPr>
      <t>Copying and Pasting Data:</t>
    </r>
    <r>
      <rPr>
        <sz val="10"/>
        <color theme="1"/>
        <rFont val="Calibri"/>
        <family val="2"/>
        <scheme val="minor"/>
      </rPr>
      <t xml:space="preserve"> If data are pasted into this reporting form from another spreadsheet, the formatting of specific cells must be consistent with the requirements of the form in order to be </t>
    </r>
  </si>
  <si>
    <r>
      <rPr>
        <sz val="10"/>
        <rFont val="Calibri"/>
        <family val="2"/>
        <scheme val="minor"/>
      </rPr>
      <t>accepted into EPA’s ODS Tracking System. Refer to the</t>
    </r>
    <r>
      <rPr>
        <sz val="10"/>
        <color theme="10"/>
        <rFont val="Calibri"/>
        <family val="2"/>
        <scheme val="minor"/>
      </rPr>
      <t xml:space="preserve"> </t>
    </r>
    <r>
      <rPr>
        <i/>
        <sz val="10"/>
        <color theme="10"/>
        <rFont val="Calibri"/>
        <family val="2"/>
        <scheme val="minor"/>
      </rPr>
      <t>Reference List</t>
    </r>
    <r>
      <rPr>
        <sz val="10"/>
        <color theme="10"/>
        <rFont val="Calibri"/>
        <family val="2"/>
        <scheme val="minor"/>
      </rPr>
      <t xml:space="preserve"> </t>
    </r>
    <r>
      <rPr>
        <sz val="10"/>
        <rFont val="Calibri"/>
        <family val="2"/>
        <scheme val="minor"/>
      </rPr>
      <t>to identify the valid naming scheme for specific data fields. Additionally, select "Paste As Values" when pasting data into the form.</t>
    </r>
  </si>
  <si>
    <t>Hong Kong</t>
  </si>
  <si>
    <t>British Virgin Islands</t>
  </si>
  <si>
    <t>Tahiti</t>
  </si>
  <si>
    <t>2nd Party Trans</t>
  </si>
  <si>
    <t>2nd Party Dest</t>
  </si>
  <si>
    <t>In-House Trans</t>
  </si>
  <si>
    <t>In-House Dest</t>
  </si>
  <si>
    <t>CH3Br</t>
  </si>
  <si>
    <t>Allowance Summary</t>
  </si>
  <si>
    <t>Identify the amount of critical use methyl bromide held by your company at the end of the control period.</t>
  </si>
  <si>
    <t>Q4 Inventory Check</t>
  </si>
  <si>
    <t xml:space="preserve">  kg owned by reporting company</t>
  </si>
  <si>
    <t>Identify the name(s) of company(s) for which critical use methyl bromide is being held by the reporting entity, and the associated amounts held for each (excluding end-users).</t>
  </si>
  <si>
    <t>Company Name</t>
  </si>
  <si>
    <t xml:space="preserve">Pre-Plant </t>
  </si>
  <si>
    <t xml:space="preserve">Post-Harvest </t>
  </si>
  <si>
    <t>ActiveRow</t>
  </si>
  <si>
    <t>Q4 Completeness Check</t>
  </si>
  <si>
    <t>Section 4: Importers Critical Use Year-End Inventory (Quarter 4 Only)</t>
  </si>
  <si>
    <r>
      <rPr>
        <i/>
        <sz val="10"/>
        <rFont val="Calibri"/>
        <family val="2"/>
        <scheme val="minor"/>
      </rPr>
      <t xml:space="preserve">If </t>
    </r>
    <r>
      <rPr>
        <b/>
        <i/>
        <sz val="10"/>
        <rFont val="Calibri"/>
        <family val="2"/>
        <scheme val="minor"/>
      </rPr>
      <t>copying and pasting data</t>
    </r>
    <r>
      <rPr>
        <i/>
        <sz val="10"/>
        <rFont val="Calibri"/>
        <family val="2"/>
        <scheme val="minor"/>
      </rPr>
      <t xml:space="preserve"> into the table, please refer to the</t>
    </r>
    <r>
      <rPr>
        <i/>
        <sz val="10"/>
        <color theme="10"/>
        <rFont val="Calibri"/>
        <family val="2"/>
        <scheme val="minor"/>
      </rPr>
      <t xml:space="preserve"> Reference List </t>
    </r>
    <r>
      <rPr>
        <i/>
        <sz val="10"/>
        <rFont val="Calibri"/>
        <family val="2"/>
        <scheme val="minor"/>
      </rPr>
      <t>and the accompanying instructions.</t>
    </r>
  </si>
  <si>
    <t>Section 3: Shipment/Sales Data</t>
  </si>
  <si>
    <t>Chem List</t>
  </si>
  <si>
    <t>Chemical</t>
  </si>
  <si>
    <t xml:space="preserve">Identify the recipient company(s) of the methyl bromide imported for second party transformation, second party destruction, QPS, global lab, and/or emergency uses, and the amount shipped to or purchased by each recipient company during the quarter. </t>
  </si>
  <si>
    <t>Date for CSV Title</t>
  </si>
  <si>
    <t>Form Name for CSV Title</t>
  </si>
  <si>
    <t>Valid Transaction Type</t>
  </si>
  <si>
    <t>Valid Intended Use</t>
  </si>
  <si>
    <t>Valid Purpose</t>
  </si>
  <si>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Guidance on how to complete individual data fields are provided in comment bubbles. Use the arrows to navigate between the tabs. Once completed, use the 'prepare submission' button on the Summary tab to generate your CSV file.  </t>
    </r>
  </si>
  <si>
    <t>https://www.epa.gov/ods-phaseout/ods-recordkeeping-and-reporting</t>
  </si>
  <si>
    <t>As a reminder, a copy of the transformation verification, destruction verification, QPS certification, and/or essential use certification from each second party for whom material was produced must be provided to EPA along with the submission of this report.</t>
  </si>
  <si>
    <t>Check Type</t>
  </si>
  <si>
    <t>Error</t>
  </si>
  <si>
    <t>Stopper</t>
  </si>
  <si>
    <t>Warning</t>
  </si>
  <si>
    <t>Autopopulated</t>
  </si>
  <si>
    <t>EPA Form #5900-144</t>
  </si>
  <si>
    <t>Total Quantity Imported</t>
  </si>
  <si>
    <r>
      <t xml:space="preserve">In the table below, enter data for each methyl bromide import transaction that took place during the reporting period.  If no methyl bromide was imported, the table may be left blank. For each transaction, all fields are required.  As a reminder, if methyl bromide was imported for </t>
    </r>
    <r>
      <rPr>
        <b/>
        <i/>
        <sz val="10"/>
        <color theme="1"/>
        <rFont val="Calibri"/>
        <family val="2"/>
        <scheme val="minor"/>
      </rPr>
      <t>QPS applications, global lab, emergency uses, second party transformation, or second party destruction</t>
    </r>
    <r>
      <rPr>
        <i/>
        <sz val="10"/>
        <color theme="1"/>
        <rFont val="Calibri"/>
        <family val="2"/>
        <scheme val="minor"/>
      </rPr>
      <t xml:space="preserve">, a copy of the transformation verification, destruction verification, QPS certification, and/or essential use certification from each company for whom material was imported must be provided to EPA along with the submission of this report.
</t>
    </r>
  </si>
  <si>
    <r>
      <rPr>
        <b/>
        <i/>
        <sz val="10"/>
        <color theme="1"/>
        <rFont val="Calibri"/>
        <family val="2"/>
        <scheme val="minor"/>
      </rPr>
      <t xml:space="preserve">Intended Use Lists: </t>
    </r>
    <r>
      <rPr>
        <i/>
        <sz val="10"/>
        <color theme="1"/>
        <rFont val="Calibri"/>
        <family val="2"/>
        <scheme val="minor"/>
      </rPr>
      <t xml:space="preserve">The tables below list the valid intended uses that may be used when entering data into Section 2 of this form. </t>
    </r>
  </si>
  <si>
    <r>
      <rPr>
        <b/>
        <i/>
        <sz val="10"/>
        <color theme="1"/>
        <rFont val="Calibri"/>
        <family val="2"/>
        <scheme val="minor"/>
      </rPr>
      <t xml:space="preserve">Transaction Type List: </t>
    </r>
    <r>
      <rPr>
        <i/>
        <sz val="10"/>
        <color theme="1"/>
        <rFont val="Calibri"/>
        <family val="2"/>
        <scheme val="minor"/>
      </rPr>
      <t xml:space="preserve">The table below lists the valid transaction types that may be used when entering data into Section 2 of this form. </t>
    </r>
  </si>
  <si>
    <r>
      <rPr>
        <b/>
        <i/>
        <sz val="10"/>
        <color theme="1"/>
        <rFont val="Calibri"/>
        <family val="2"/>
        <scheme val="minor"/>
      </rPr>
      <t xml:space="preserve">Country List: </t>
    </r>
    <r>
      <rPr>
        <i/>
        <sz val="10"/>
        <color theme="1"/>
        <rFont val="Calibri"/>
        <family val="2"/>
        <scheme val="minor"/>
      </rPr>
      <t xml:space="preserve">The table below lists the valid country names that may be used when entering data into Section 2 of this form. </t>
    </r>
  </si>
  <si>
    <r>
      <rPr>
        <b/>
        <i/>
        <sz val="10"/>
        <color theme="1"/>
        <rFont val="Calibri"/>
        <family val="2"/>
        <scheme val="minor"/>
      </rPr>
      <t xml:space="preserve">Copying and Pasting Data: </t>
    </r>
    <r>
      <rPr>
        <i/>
        <sz val="10"/>
        <color theme="1"/>
        <rFont val="Calibri"/>
        <family val="2"/>
        <scheme val="minor"/>
      </rPr>
      <t>If data is pasted into this reporting form from another spreadsheet, the formatting of specific cells must be consistent with the requirements of the form in order to be accepted into EPA’s ODS tracking system. When copying and pasting data into the form, please ensure consistency with the formatting of the lists provided below.</t>
    </r>
  </si>
  <si>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</si>
  <si>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r>
      <rPr>
        <b/>
        <i/>
        <sz val="10"/>
        <rFont val="Calibri"/>
        <family val="2"/>
        <scheme val="minor"/>
      </rPr>
      <t>Commodity Code List:</t>
    </r>
    <r>
      <rPr>
        <i/>
        <sz val="10"/>
        <rFont val="Calibri"/>
        <family val="2"/>
        <scheme val="minor"/>
      </rPr>
      <t xml:space="preserve"> The table below lists commonly used methyl bromide commodity codes that may be used when entering data into Section 2 of this form.  A complete list of commodity codes can be found in the </t>
    </r>
    <r>
      <rPr>
        <i/>
        <sz val="10"/>
        <color theme="10"/>
        <rFont val="Calibri"/>
        <family val="2"/>
        <scheme val="minor"/>
      </rPr>
      <t>Official Harmonized Tariff Schedule.</t>
    </r>
  </si>
  <si>
    <t>Methyl Bromide Commodity Codes/Description</t>
  </si>
  <si>
    <t>Methyl bromide</t>
  </si>
  <si>
    <t>3824.77.0000</t>
  </si>
  <si>
    <t>Mixtures containing methyl bromide</t>
  </si>
  <si>
    <t>x</t>
  </si>
  <si>
    <t>New Imports (kg)</t>
  </si>
  <si>
    <t>Total Heel Imports (kg)</t>
  </si>
  <si>
    <t>IF(ReportQtr=4,IF(ISBLANK(D10),1,0),0)</t>
  </si>
  <si>
    <t>Section 4'!L10</t>
  </si>
  <si>
    <t>IF(SUM('Section 4'!M15:M17,'Section 4'!M10)&gt;0, 1, 0)</t>
  </si>
  <si>
    <t>IF(SUM('Section 4'!L15:L17)&gt;0, 1, 0)</t>
  </si>
  <si>
    <t>IF(SUM(D19:D21)&gt;0,1,0)</t>
  </si>
  <si>
    <t xml:space="preserve">   Date Prepared:</t>
  </si>
  <si>
    <t>Bermuda</t>
  </si>
  <si>
    <t>Bolivia (Plurinational State of)</t>
  </si>
  <si>
    <t>European Union</t>
  </si>
  <si>
    <t>Holy See</t>
  </si>
  <si>
    <t>Montenegro</t>
  </si>
  <si>
    <t>North Korea (Democratic People's Republic of Korea)</t>
  </si>
  <si>
    <t>San Marino</t>
  </si>
  <si>
    <t>Somalia (Federal Republic of)</t>
  </si>
  <si>
    <t>111222333</t>
  </si>
  <si>
    <t>Cote d'Ivoire</t>
  </si>
  <si>
    <t>Non-Emissive Use</t>
  </si>
  <si>
    <t>3</t>
  </si>
  <si>
    <t>EU in Section3</t>
  </si>
  <si>
    <t>Sec2 2nd party trans/destruction, QPS, global lab reflected in Sec 3?</t>
  </si>
  <si>
    <t>EU in Section 2, also in Section 3?</t>
  </si>
  <si>
    <t>2nd Party Trans, Destruction, QPS, global lab</t>
  </si>
  <si>
    <r>
      <rPr>
        <b/>
        <i/>
        <sz val="10"/>
        <color theme="1"/>
        <rFont val="Calibri"/>
        <family val="2"/>
        <scheme val="minor"/>
      </rPr>
      <t xml:space="preserve">Note: </t>
    </r>
    <r>
      <rPr>
        <i/>
        <sz val="10"/>
        <color theme="1"/>
        <rFont val="Calibri"/>
        <family val="2"/>
        <scheme val="minor"/>
      </rPr>
      <t xml:space="preserve">Due to a potential time lag between the date of import and the date of shipment, it is recognized that for a given quarter the information in Section 3 may not match the information reported in Section 2 for second party transformation, second party destruction, QPS, and global lab; however, it is expected that all material imported for second party transformation, second party destruction, QPS, and global lab will eventually be shipped to a second party and must be reported as such in the applicable quarterly report. </t>
    </r>
  </si>
  <si>
    <t>dfsa</t>
  </si>
  <si>
    <t>Last Updated: April 2020</t>
  </si>
  <si>
    <t>4</t>
  </si>
  <si>
    <t xml:space="preserve">U.S. Environmental Protection Agency </t>
  </si>
  <si>
    <t>Version 5.0</t>
  </si>
  <si>
    <t>This collection of information is approved by OMB under the Paperwork Reduction Act, 44 U.S.C. 3501 et seq. (OMB Control No. 2060-0170). Responses to this collection of information are mandatory (40 CFR 82.13). An agency may not conduct or sponsor, and a person is not required to respond to, a collection of information unless it displays a currently valid OMB control number. The number and expiration date are displayed in the upper right corner of the form. The public reporting and recordkeeping burden for this collection of information is estimated to be 2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</si>
  <si>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 xml:space="preserve">                                                                                                                                                                    OMB Control Number: 2060-0170</t>
  </si>
  <si>
    <t xml:space="preserve">                                                                                                                                                                             Expiration Date: 4/16/2023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</si>
</sst>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47"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sz val="13"/>
      <color theme="1"/>
      <name val="Calibri"/>
      <family val="2"/>
      <scheme val="minor"/>
    </font>
    <font>
      <i/>
      <sz val="10"/>
      <color theme="1"/>
      <name val="Calibri"/>
      <family val="2"/>
      <scheme val="minor"/>
    </font>
    <font>
      <i/>
      <sz val="9"/>
      <color theme="1"/>
      <name val="Calibri"/>
      <family val="2"/>
      <scheme val="minor"/>
    </font>
    <font>
      <b/>
      <sz val="10"/>
      <color theme="1"/>
      <name val="Calibri"/>
      <family val="2"/>
      <scheme val="minor"/>
    </font>
    <font>
      <sz val="8"/>
      <color indexed="81"/>
      <name val="Tahoma"/>
      <family val="2"/>
    </font>
    <font>
      <i/>
      <sz val="10"/>
      <name val="Arial"/>
      <family val="2"/>
    </font>
    <font>
      <b/>
      <sz val="8"/>
      <name val="Arial"/>
      <family val="2"/>
    </font>
    <font>
      <sz val="10"/>
      <color theme="1"/>
      <name val="Arial"/>
      <family val="2"/>
    </font>
    <font>
      <sz val="10"/>
      <name val="Calibri"/>
      <family val="2"/>
      <scheme val="minor"/>
    </font>
    <font>
      <sz val="10"/>
      <color indexed="8"/>
      <name val="Calibri"/>
      <family val="2"/>
      <scheme val="minor"/>
    </font>
    <font>
      <u/>
      <sz val="11"/>
      <color theme="10"/>
      <name val="Calibri"/>
      <family val="2"/>
      <scheme val="minor"/>
    </font>
    <font>
      <i/>
      <sz val="9"/>
      <name val="Calibri"/>
      <family val="2"/>
      <scheme val="minor"/>
    </font>
    <font>
      <b/>
      <i/>
      <sz val="12"/>
      <color theme="1"/>
      <name val="Calibri"/>
      <family val="2"/>
      <scheme val="minor"/>
    </font>
    <font>
      <sz val="10"/>
      <color rgb="FFC00000"/>
      <name val="Calibri"/>
      <family val="2"/>
      <scheme val="minor"/>
    </font>
    <font>
      <sz val="9"/>
      <color indexed="81"/>
      <name val="Tahoma"/>
      <family val="2"/>
    </font>
    <font>
      <b/>
      <sz val="8"/>
      <color indexed="81"/>
      <name val="Tahoma"/>
      <family val="2"/>
    </font>
    <font>
      <b/>
      <sz val="9"/>
      <color indexed="81"/>
      <name val="Tahoma"/>
      <family val="2"/>
    </font>
    <font>
      <sz val="11"/>
      <color rgb="FFFF0000"/>
      <name val="Calibri"/>
      <family val="2"/>
      <scheme val="minor"/>
    </font>
    <font>
      <sz val="11"/>
      <color theme="0"/>
      <name val="Calibri"/>
      <family val="2"/>
      <scheme val="minor"/>
    </font>
    <font>
      <i/>
      <sz val="11"/>
      <color theme="1"/>
      <name val="Calibri"/>
      <family val="2"/>
      <scheme val="minor"/>
    </font>
    <font>
      <b/>
      <u/>
      <sz val="10"/>
      <name val="Arial"/>
      <family val="2"/>
    </font>
    <font>
      <sz val="9"/>
      <color theme="1"/>
      <name val="Calibri"/>
      <family val="2"/>
      <scheme val="minor"/>
    </font>
    <font>
      <sz val="8"/>
      <color theme="1"/>
      <name val="Arial"/>
      <family val="2"/>
    </font>
    <font>
      <sz val="10"/>
      <color rgb="FFFF0000"/>
      <name val="Calibri"/>
      <family val="2"/>
      <scheme val="minor"/>
    </font>
    <font>
      <sz val="11"/>
      <color theme="0" tint="-4.9989318521683403E-2"/>
      <name val="Calibri"/>
      <family val="2"/>
      <scheme val="minor"/>
    </font>
    <font>
      <b/>
      <sz val="10"/>
      <color indexed="8"/>
      <name val="Calibri"/>
      <family val="2"/>
      <scheme val="minor"/>
    </font>
    <font>
      <b/>
      <i/>
      <sz val="10"/>
      <color theme="1"/>
      <name val="Calibri"/>
      <family val="2"/>
      <scheme val="minor"/>
    </font>
    <font>
      <sz val="10"/>
      <color theme="4"/>
      <name val="Calibri"/>
      <family val="2"/>
      <scheme val="minor"/>
    </font>
    <font>
      <sz val="10"/>
      <name val="Arial"/>
      <family val="2"/>
    </font>
    <font>
      <sz val="10"/>
      <color theme="10"/>
      <name val="Calibri"/>
      <family val="2"/>
      <scheme val="minor"/>
    </font>
    <font>
      <i/>
      <sz val="10"/>
      <color theme="10"/>
      <name val="Calibri"/>
      <family val="2"/>
      <scheme val="minor"/>
    </font>
    <font>
      <i/>
      <sz val="10"/>
      <name val="Calibri"/>
      <family val="2"/>
      <scheme val="minor"/>
    </font>
    <font>
      <b/>
      <i/>
      <sz val="10"/>
      <name val="Calibri"/>
      <family val="2"/>
      <scheme val="minor"/>
    </font>
    <font>
      <b/>
      <sz val="10"/>
      <color rgb="FF000000"/>
      <name val="Calibri"/>
      <family val="2"/>
    </font>
    <font>
      <sz val="10"/>
      <color rgb="FF000000"/>
      <name val="Calibri"/>
      <family val="2"/>
    </font>
    <font>
      <u/>
      <sz val="10"/>
      <color theme="10"/>
      <name val="Calibri"/>
      <family val="2"/>
      <scheme val="minor"/>
    </font>
    <font>
      <u/>
      <sz val="8"/>
      <color indexed="81"/>
      <name val="Tahoma"/>
      <family val="2"/>
    </font>
    <font>
      <i/>
      <sz val="10"/>
      <color theme="0"/>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rgb="FFD9D9D9"/>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19" fillId="0" borderId="0" applyNumberFormat="0" applyFill="0" applyBorder="0" applyAlignment="0" applyProtection="0"/>
    <xf numFmtId="0" fontId="37" fillId="0" borderId="0"/>
    <xf numFmtId="0" fontId="37" fillId="0" borderId="0"/>
  </cellStyleXfs>
  <cellXfs count="260">
    <xf numFmtId="0" fontId="0" fillId="0" borderId="0" xfId="0"/>
    <xf numFmtId="0" fontId="0" fillId="0" borderId="0" xfId="0" applyBorder="1"/>
    <xf numFmtId="0" fontId="2" fillId="0" borderId="0" xfId="0" applyFont="1" applyBorder="1" applyAlignment="1">
      <alignment horizontal="left"/>
    </xf>
    <xf numFmtId="0" fontId="8" fillId="0" borderId="0" xfId="0" applyFont="1"/>
    <xf numFmtId="0" fontId="9" fillId="0" borderId="0" xfId="0" applyFont="1" applyBorder="1" applyAlignment="1">
      <alignment horizontal="center"/>
    </xf>
    <xf numFmtId="0" fontId="8" fillId="0" borderId="0" xfId="0" applyFont="1" applyBorder="1"/>
    <xf numFmtId="0" fontId="4" fillId="0" borderId="0" xfId="0" applyFont="1" applyBorder="1" applyAlignment="1">
      <alignment vertical="center"/>
    </xf>
    <xf numFmtId="0" fontId="11" fillId="0" borderId="0" xfId="0" applyFont="1" applyBorder="1" applyAlignment="1">
      <alignment wrapText="1"/>
    </xf>
    <xf numFmtId="0" fontId="0" fillId="0" borderId="3" xfId="0" applyBorder="1"/>
    <xf numFmtId="0" fontId="0" fillId="0" borderId="5" xfId="0" applyBorder="1" applyAlignment="1"/>
    <xf numFmtId="0" fontId="0" fillId="0" borderId="6" xfId="0" applyBorder="1"/>
    <xf numFmtId="0" fontId="0" fillId="0" borderId="2" xfId="0" applyBorder="1"/>
    <xf numFmtId="0" fontId="0" fillId="0" borderId="2" xfId="0" applyFont="1" applyBorder="1" applyAlignment="1">
      <alignment horizontal="left"/>
    </xf>
    <xf numFmtId="0" fontId="0" fillId="0" borderId="6" xfId="0" applyFont="1" applyBorder="1"/>
    <xf numFmtId="0" fontId="0" fillId="0" borderId="2" xfId="0" applyFont="1" applyBorder="1"/>
    <xf numFmtId="164" fontId="0" fillId="0" borderId="2" xfId="0" applyNumberFormat="1" applyFont="1" applyBorder="1" applyAlignment="1">
      <alignment horizontal="left"/>
    </xf>
    <xf numFmtId="0" fontId="0" fillId="0" borderId="7" xfId="0" applyBorder="1"/>
    <xf numFmtId="0" fontId="0" fillId="0" borderId="8" xfId="0" applyBorder="1"/>
    <xf numFmtId="0" fontId="0" fillId="0" borderId="9" xfId="0" applyBorder="1"/>
    <xf numFmtId="0" fontId="11" fillId="0" borderId="0" xfId="0" applyFont="1"/>
    <xf numFmtId="0" fontId="5" fillId="0" borderId="4" xfId="0" applyFont="1" applyBorder="1"/>
    <xf numFmtId="0" fontId="6" fillId="0" borderId="4" xfId="0" applyFont="1" applyBorder="1"/>
    <xf numFmtId="0" fontId="6" fillId="0" borderId="0" xfId="0" applyFont="1" applyBorder="1"/>
    <xf numFmtId="0" fontId="0" fillId="2" borderId="0" xfId="0" applyFill="1"/>
    <xf numFmtId="0" fontId="6" fillId="2" borderId="0" xfId="0" applyFont="1" applyFill="1"/>
    <xf numFmtId="0" fontId="0" fillId="2" borderId="0" xfId="0" applyFill="1" applyBorder="1"/>
    <xf numFmtId="0" fontId="0" fillId="2" borderId="0" xfId="0" applyFont="1" applyFill="1"/>
    <xf numFmtId="0" fontId="6" fillId="0" borderId="3" xfId="0" applyFont="1" applyFill="1" applyBorder="1"/>
    <xf numFmtId="0" fontId="5" fillId="0" borderId="4" xfId="0" applyFont="1" applyFill="1" applyBorder="1"/>
    <xf numFmtId="0" fontId="6" fillId="0" borderId="4" xfId="0" applyFont="1" applyFill="1" applyBorder="1"/>
    <xf numFmtId="0" fontId="6" fillId="0" borderId="5" xfId="0" applyFont="1" applyFill="1" applyBorder="1"/>
    <xf numFmtId="0" fontId="6" fillId="0" borderId="6" xfId="0" applyFont="1" applyFill="1" applyBorder="1"/>
    <xf numFmtId="0" fontId="7" fillId="0" borderId="0" xfId="0" applyFont="1" applyFill="1" applyBorder="1"/>
    <xf numFmtId="0" fontId="6" fillId="0" borderId="0" xfId="0" applyFont="1" applyFill="1" applyBorder="1"/>
    <xf numFmtId="0" fontId="6" fillId="0" borderId="2" xfId="0" applyFont="1" applyFill="1" applyBorder="1"/>
    <xf numFmtId="0" fontId="0" fillId="0" borderId="6" xfId="0" applyFill="1" applyBorder="1"/>
    <xf numFmtId="0" fontId="0" fillId="0" borderId="0" xfId="0" applyFill="1" applyBorder="1"/>
    <xf numFmtId="0" fontId="0" fillId="0" borderId="2" xfId="0" applyFill="1" applyBorder="1"/>
    <xf numFmtId="0" fontId="4" fillId="0" borderId="0" xfId="0" applyFont="1" applyFill="1" applyBorder="1" applyAlignment="1">
      <alignment vertical="center"/>
    </xf>
    <xf numFmtId="0" fontId="0" fillId="0" borderId="7" xfId="0" applyFill="1" applyBorder="1"/>
    <xf numFmtId="0" fontId="0" fillId="0" borderId="9" xfId="0" applyFill="1" applyBorder="1"/>
    <xf numFmtId="0" fontId="14" fillId="2" borderId="0" xfId="0" applyFont="1" applyFill="1" applyBorder="1" applyProtection="1">
      <protection locked="0"/>
    </xf>
    <xf numFmtId="0" fontId="0" fillId="2" borderId="0" xfId="0" applyFill="1" applyProtection="1">
      <protection locked="0"/>
    </xf>
    <xf numFmtId="0" fontId="14" fillId="0" borderId="6" xfId="0" applyFont="1" applyFill="1" applyBorder="1" applyProtection="1">
      <protection locked="0"/>
    </xf>
    <xf numFmtId="0" fontId="0" fillId="0" borderId="6" xfId="0" applyFill="1" applyBorder="1" applyProtection="1">
      <protection locked="0"/>
    </xf>
    <xf numFmtId="0" fontId="0" fillId="2" borderId="0" xfId="0" applyFill="1" applyBorder="1" applyAlignment="1">
      <alignment horizontal="left"/>
    </xf>
    <xf numFmtId="0" fontId="16" fillId="2" borderId="0" xfId="0" applyFont="1" applyFill="1" applyBorder="1" applyProtection="1">
      <protection locked="0"/>
    </xf>
    <xf numFmtId="0" fontId="16" fillId="0" borderId="6" xfId="0" applyFont="1" applyFill="1" applyBorder="1" applyProtection="1">
      <protection locked="0"/>
    </xf>
    <xf numFmtId="39" fontId="17" fillId="4" borderId="1" xfId="1" applyNumberFormat="1" applyFont="1" applyFill="1" applyBorder="1" applyProtection="1">
      <protection locked="0"/>
    </xf>
    <xf numFmtId="0" fontId="8" fillId="0" borderId="0" xfId="0" applyFont="1" applyFill="1" applyBorder="1" applyAlignment="1">
      <alignment vertical="center" wrapText="1"/>
    </xf>
    <xf numFmtId="0" fontId="20" fillId="0" borderId="0" xfId="0" applyFont="1" applyBorder="1" applyAlignment="1">
      <alignment wrapText="1"/>
    </xf>
    <xf numFmtId="0" fontId="12" fillId="0" borderId="0" xfId="0" applyFont="1" applyFill="1" applyBorder="1" applyAlignment="1">
      <alignment horizontal="left"/>
    </xf>
    <xf numFmtId="164" fontId="8" fillId="0" borderId="0" xfId="0" applyNumberFormat="1" applyFont="1" applyFill="1" applyBorder="1" applyAlignment="1">
      <alignment horizontal="left"/>
    </xf>
    <xf numFmtId="0" fontId="8" fillId="0" borderId="0" xfId="0" applyFont="1" applyFill="1" applyBorder="1" applyAlignment="1">
      <alignment horizontal="left"/>
    </xf>
    <xf numFmtId="0" fontId="21" fillId="0" borderId="0" xfId="0" applyFont="1" applyBorder="1" applyAlignment="1">
      <alignment horizontal="left" wrapText="1"/>
    </xf>
    <xf numFmtId="0" fontId="0" fillId="0" borderId="0" xfId="0" applyFont="1" applyFill="1"/>
    <xf numFmtId="0" fontId="8" fillId="0" borderId="1" xfId="0" applyFont="1" applyBorder="1"/>
    <xf numFmtId="0" fontId="12" fillId="0" borderId="0" xfId="0" applyNumberFormat="1" applyFont="1" applyFill="1" applyBorder="1" applyAlignment="1">
      <alignment horizontal="left" vertical="center"/>
    </xf>
    <xf numFmtId="14" fontId="8" fillId="0" borderId="0" xfId="0" applyNumberFormat="1" applyFont="1" applyBorder="1" applyAlignment="1">
      <alignment horizontal="left" vertical="center"/>
    </xf>
    <xf numFmtId="0" fontId="12" fillId="0" borderId="1" xfId="0" applyFont="1" applyBorder="1"/>
    <xf numFmtId="0" fontId="8" fillId="0" borderId="1" xfId="0" applyFont="1" applyBorder="1" applyAlignment="1">
      <alignment horizontal="center"/>
    </xf>
    <xf numFmtId="0" fontId="0" fillId="0" borderId="0" xfId="0" applyAlignment="1">
      <alignment horizontal="center"/>
    </xf>
    <xf numFmtId="0" fontId="28" fillId="0" borderId="0" xfId="0" applyFont="1"/>
    <xf numFmtId="0" fontId="28" fillId="0" borderId="0" xfId="0" applyFont="1" applyAlignment="1">
      <alignment wrapText="1"/>
    </xf>
    <xf numFmtId="14" fontId="8" fillId="0" borderId="0" xfId="0" applyNumberFormat="1" applyFont="1"/>
    <xf numFmtId="0" fontId="0" fillId="2" borderId="0" xfId="0" applyFill="1" applyProtection="1"/>
    <xf numFmtId="0" fontId="8" fillId="0" borderId="1" xfId="0" applyFont="1" applyBorder="1" applyAlignment="1">
      <alignment wrapText="1"/>
    </xf>
    <xf numFmtId="14" fontId="18" fillId="4" borderId="1" xfId="0" applyNumberFormat="1" applyFont="1" applyFill="1" applyBorder="1" applyAlignment="1" applyProtection="1">
      <protection locked="0"/>
    </xf>
    <xf numFmtId="0" fontId="16" fillId="2" borderId="0" xfId="0" applyFont="1" applyFill="1" applyBorder="1" applyProtection="1"/>
    <xf numFmtId="0" fontId="8" fillId="2" borderId="0" xfId="0" applyFont="1" applyFill="1" applyBorder="1" applyProtection="1"/>
    <xf numFmtId="0" fontId="14" fillId="2" borderId="0" xfId="0" applyFont="1" applyFill="1" applyBorder="1" applyProtection="1"/>
    <xf numFmtId="0" fontId="8" fillId="2" borderId="0" xfId="0" applyFont="1" applyFill="1" applyProtection="1"/>
    <xf numFmtId="0" fontId="3" fillId="3" borderId="1" xfId="0" applyFont="1" applyFill="1" applyBorder="1" applyAlignment="1" applyProtection="1">
      <alignment horizontal="center" vertical="center" wrapText="1"/>
    </xf>
    <xf numFmtId="0" fontId="31" fillId="0" borderId="1" xfId="0" applyFont="1" applyBorder="1"/>
    <xf numFmtId="0" fontId="12" fillId="3" borderId="1" xfId="0" applyFont="1" applyFill="1" applyBorder="1" applyAlignment="1">
      <alignment horizontal="center" vertical="center" wrapText="1"/>
    </xf>
    <xf numFmtId="0" fontId="0" fillId="2" borderId="10" xfId="0" applyFill="1" applyBorder="1"/>
    <xf numFmtId="0" fontId="0" fillId="0" borderId="0" xfId="0" applyAlignment="1">
      <alignment vertical="center"/>
    </xf>
    <xf numFmtId="0" fontId="30" fillId="2" borderId="0" xfId="0" applyFont="1" applyFill="1" applyProtection="1"/>
    <xf numFmtId="0" fontId="30" fillId="2" borderId="0" xfId="0" applyFont="1" applyFill="1" applyAlignment="1" applyProtection="1">
      <alignment horizontal="left"/>
    </xf>
    <xf numFmtId="0" fontId="2" fillId="2" borderId="0" xfId="0" applyFont="1" applyFill="1" applyProtection="1">
      <protection locked="0"/>
    </xf>
    <xf numFmtId="0" fontId="3" fillId="5" borderId="1" xfId="0" applyFont="1" applyFill="1" applyBorder="1" applyAlignment="1">
      <alignment horizontal="left"/>
    </xf>
    <xf numFmtId="0" fontId="3" fillId="5" borderId="1" xfId="0" applyFont="1" applyFill="1" applyBorder="1" applyAlignment="1">
      <alignment horizontal="left" wrapText="1"/>
    </xf>
    <xf numFmtId="0" fontId="8" fillId="0" borderId="12" xfId="0" applyFont="1" applyBorder="1"/>
    <xf numFmtId="14" fontId="8" fillId="0" borderId="1" xfId="0" applyNumberFormat="1" applyFont="1" applyBorder="1"/>
    <xf numFmtId="0" fontId="8" fillId="6" borderId="1" xfId="0" applyFont="1" applyFill="1" applyBorder="1"/>
    <xf numFmtId="0" fontId="8" fillId="7" borderId="1" xfId="0" applyFont="1" applyFill="1" applyBorder="1"/>
    <xf numFmtId="0" fontId="0" fillId="0" borderId="1" xfId="0" applyFont="1" applyBorder="1"/>
    <xf numFmtId="0" fontId="28" fillId="0" borderId="1" xfId="0" applyFont="1" applyBorder="1" applyAlignment="1">
      <alignment horizontal="right" wrapText="1"/>
    </xf>
    <xf numFmtId="0" fontId="0" fillId="0" borderId="1" xfId="0" applyBorder="1"/>
    <xf numFmtId="0" fontId="2" fillId="0" borderId="0" xfId="0" applyFont="1" applyAlignment="1">
      <alignment horizontal="right" wrapText="1"/>
    </xf>
    <xf numFmtId="0" fontId="2" fillId="0" borderId="1" xfId="0" applyFont="1" applyBorder="1"/>
    <xf numFmtId="0" fontId="0" fillId="0" borderId="1" xfId="0" applyBorder="1" applyAlignment="1">
      <alignment horizontal="center" wrapText="1"/>
    </xf>
    <xf numFmtId="2" fontId="0" fillId="0" borderId="1" xfId="0" applyNumberFormat="1" applyBorder="1"/>
    <xf numFmtId="0" fontId="2" fillId="0" borderId="0" xfId="0" applyFont="1" applyAlignment="1"/>
    <xf numFmtId="0" fontId="33" fillId="2" borderId="0" xfId="0" applyFont="1" applyFill="1" applyProtection="1"/>
    <xf numFmtId="0" fontId="6" fillId="2" borderId="0" xfId="0" applyFont="1" applyFill="1" applyProtection="1"/>
    <xf numFmtId="0" fontId="0" fillId="2" borderId="10" xfId="0" applyFill="1" applyBorder="1" applyProtection="1"/>
    <xf numFmtId="0" fontId="0" fillId="2" borderId="13" xfId="0" applyFill="1" applyBorder="1" applyProtection="1"/>
    <xf numFmtId="0" fontId="0" fillId="2" borderId="11" xfId="0" applyFill="1" applyBorder="1" applyProtection="1"/>
    <xf numFmtId="0" fontId="3" fillId="5" borderId="12" xfId="0" applyFont="1" applyFill="1" applyBorder="1" applyAlignment="1">
      <alignment horizontal="left"/>
    </xf>
    <xf numFmtId="0" fontId="3" fillId="5" borderId="1" xfId="0" applyFont="1" applyFill="1" applyBorder="1" applyAlignment="1">
      <alignment horizontal="center" wrapText="1"/>
    </xf>
    <xf numFmtId="0" fontId="12" fillId="5" borderId="1" xfId="0" applyFont="1" applyFill="1" applyBorder="1"/>
    <xf numFmtId="0" fontId="8" fillId="0" borderId="0" xfId="0" applyFont="1" applyFill="1" applyBorder="1" applyAlignment="1">
      <alignment wrapText="1"/>
    </xf>
    <xf numFmtId="0" fontId="8" fillId="2" borderId="0" xfId="0" applyFont="1" applyFill="1"/>
    <xf numFmtId="0" fontId="8" fillId="0" borderId="6" xfId="0" applyFont="1" applyBorder="1"/>
    <xf numFmtId="164" fontId="8" fillId="0" borderId="2" xfId="0" applyNumberFormat="1" applyFont="1" applyBorder="1" applyAlignment="1">
      <alignment horizontal="left"/>
    </xf>
    <xf numFmtId="0" fontId="2" fillId="0" borderId="0" xfId="0" applyFont="1" applyFill="1" applyBorder="1" applyAlignment="1"/>
    <xf numFmtId="0" fontId="0" fillId="0" borderId="0" xfId="0" applyBorder="1" applyAlignment="1">
      <alignment vertical="center"/>
    </xf>
    <xf numFmtId="0" fontId="8" fillId="4" borderId="1" xfId="0" applyFont="1" applyFill="1" applyBorder="1" applyAlignment="1">
      <alignment vertical="center" wrapText="1"/>
    </xf>
    <xf numFmtId="0" fontId="10" fillId="0" borderId="2" xfId="0" applyFont="1" applyFill="1" applyBorder="1" applyAlignment="1">
      <alignment horizontal="left" vertical="top" wrapText="1"/>
    </xf>
    <xf numFmtId="0" fontId="0" fillId="2" borderId="4" xfId="0" applyFill="1" applyBorder="1" applyAlignment="1"/>
    <xf numFmtId="0" fontId="0" fillId="2" borderId="0" xfId="0" applyFill="1" applyBorder="1" applyAlignment="1"/>
    <xf numFmtId="0" fontId="0" fillId="2" borderId="0" xfId="0" applyFill="1" applyBorder="1" applyProtection="1"/>
    <xf numFmtId="0" fontId="10" fillId="0" borderId="8" xfId="0" applyFont="1" applyFill="1" applyBorder="1" applyAlignment="1">
      <alignment wrapText="1"/>
    </xf>
    <xf numFmtId="0" fontId="10" fillId="0" borderId="0" xfId="0" applyFont="1" applyFill="1" applyBorder="1" applyAlignment="1">
      <alignment wrapText="1"/>
    </xf>
    <xf numFmtId="0" fontId="10" fillId="8" borderId="0" xfId="0" applyFont="1" applyFill="1" applyBorder="1" applyAlignment="1">
      <alignment wrapText="1"/>
    </xf>
    <xf numFmtId="0" fontId="0" fillId="0" borderId="1" xfId="0" applyBorder="1" applyAlignment="1">
      <alignment wrapText="1"/>
    </xf>
    <xf numFmtId="0" fontId="0" fillId="0" borderId="1" xfId="0" applyFont="1" applyFill="1" applyBorder="1"/>
    <xf numFmtId="0" fontId="0" fillId="0" borderId="1" xfId="0" applyFont="1" applyFill="1" applyBorder="1" applyAlignment="1">
      <alignment wrapText="1"/>
    </xf>
    <xf numFmtId="0" fontId="0" fillId="0" borderId="1" xfId="0" applyFill="1" applyBorder="1"/>
    <xf numFmtId="0" fontId="8" fillId="0" borderId="1" xfId="0" applyFont="1" applyBorder="1" applyAlignment="1">
      <alignment horizontal="left"/>
    </xf>
    <xf numFmtId="4" fontId="17" fillId="0" borderId="1" xfId="0" applyNumberFormat="1" applyFont="1" applyFill="1" applyBorder="1" applyAlignment="1" applyProtection="1">
      <alignment horizontal="left" vertical="center" wrapText="1"/>
    </xf>
    <xf numFmtId="0" fontId="8" fillId="2" borderId="0" xfId="0" applyNumberFormat="1" applyFont="1" applyFill="1" applyBorder="1" applyProtection="1"/>
    <xf numFmtId="0" fontId="17" fillId="0" borderId="0" xfId="0" applyFont="1" applyFill="1" applyBorder="1" applyAlignment="1" applyProtection="1">
      <alignment horizontal="left"/>
    </xf>
    <xf numFmtId="4" fontId="8" fillId="0" borderId="0" xfId="0" applyNumberFormat="1" applyFont="1" applyFill="1" applyBorder="1" applyAlignment="1">
      <alignment horizontal="center"/>
    </xf>
    <xf numFmtId="0" fontId="0" fillId="0" borderId="0" xfId="0" applyProtection="1">
      <protection locked="0"/>
    </xf>
    <xf numFmtId="0" fontId="0" fillId="0" borderId="0" xfId="0" applyFont="1" applyFill="1" applyAlignment="1">
      <alignment horizontal="center"/>
    </xf>
    <xf numFmtId="0" fontId="8" fillId="3" borderId="10" xfId="0" applyFont="1" applyFill="1" applyBorder="1" applyAlignment="1" applyProtection="1">
      <alignment horizontal="center" vertical="center" wrapText="1"/>
      <protection locked="0"/>
    </xf>
    <xf numFmtId="14" fontId="8" fillId="3" borderId="10" xfId="0" applyNumberFormat="1" applyFont="1" applyFill="1" applyBorder="1" applyAlignment="1" applyProtection="1">
      <alignment horizontal="center" vertical="center" wrapText="1"/>
      <protection locked="0"/>
    </xf>
    <xf numFmtId="0" fontId="8" fillId="0" borderId="0" xfId="0" applyFont="1" applyProtection="1">
      <protection locked="0"/>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0" fillId="0" borderId="0" xfId="0" applyFont="1" applyFill="1" applyProtection="1">
      <protection locked="0"/>
    </xf>
    <xf numFmtId="0" fontId="17" fillId="3" borderId="1" xfId="0" applyFont="1" applyFill="1" applyBorder="1" applyAlignment="1" applyProtection="1">
      <alignment horizontal="center" vertical="center" wrapText="1"/>
      <protection locked="0"/>
    </xf>
    <xf numFmtId="0" fontId="12" fillId="0" borderId="0" xfId="0" applyFont="1"/>
    <xf numFmtId="0" fontId="17" fillId="3" borderId="1" xfId="0" applyNumberFormat="1" applyFont="1" applyFill="1" applyBorder="1" applyAlignment="1" applyProtection="1">
      <alignment horizontal="center" vertical="center" wrapText="1"/>
      <protection locked="0"/>
    </xf>
    <xf numFmtId="0" fontId="10" fillId="0" borderId="0" xfId="0" applyFont="1" applyFill="1" applyBorder="1" applyAlignment="1">
      <alignment horizontal="left" vertical="top" wrapText="1"/>
    </xf>
    <xf numFmtId="0" fontId="38" fillId="0" borderId="0" xfId="2" applyFont="1" applyFill="1" applyBorder="1" applyAlignment="1">
      <alignment vertical="top" wrapText="1"/>
    </xf>
    <xf numFmtId="0" fontId="18" fillId="4" borderId="1" xfId="0" applyFont="1" applyFill="1" applyBorder="1" applyAlignment="1">
      <alignment vertical="center"/>
    </xf>
    <xf numFmtId="0" fontId="10" fillId="0" borderId="0" xfId="0" applyFont="1" applyAlignment="1">
      <alignment wrapText="1"/>
    </xf>
    <xf numFmtId="0" fontId="8" fillId="2" borderId="1" xfId="0" applyFont="1" applyFill="1" applyBorder="1"/>
    <xf numFmtId="0" fontId="12" fillId="0" borderId="0" xfId="0" applyFont="1" applyFill="1" applyBorder="1" applyAlignment="1">
      <alignment vertical="center"/>
    </xf>
    <xf numFmtId="0" fontId="3" fillId="0" borderId="0" xfId="0" applyFont="1" applyFill="1" applyBorder="1" applyAlignment="1" applyProtection="1">
      <alignment horizontal="center" vertical="center" wrapText="1"/>
    </xf>
    <xf numFmtId="0" fontId="8" fillId="0" borderId="0" xfId="0" applyFont="1" applyFill="1" applyBorder="1" applyAlignment="1">
      <alignment horizontal="center"/>
    </xf>
    <xf numFmtId="0" fontId="0" fillId="0" borderId="6" xfId="0" applyFill="1" applyBorder="1" applyProtection="1"/>
    <xf numFmtId="49" fontId="8" fillId="3" borderId="10" xfId="0" applyNumberFormat="1" applyFont="1" applyFill="1" applyBorder="1" applyAlignment="1" applyProtection="1">
      <alignment horizontal="center" vertical="center" wrapText="1"/>
      <protection locked="0"/>
    </xf>
    <xf numFmtId="0" fontId="42" fillId="9" borderId="1" xfId="0" applyFont="1" applyFill="1" applyBorder="1" applyAlignment="1">
      <alignment horizontal="center" vertical="center" wrapText="1"/>
    </xf>
    <xf numFmtId="0" fontId="43" fillId="0" borderId="1" xfId="0" applyFont="1" applyFill="1" applyBorder="1"/>
    <xf numFmtId="0" fontId="0" fillId="0" borderId="7" xfId="0" applyBorder="1" applyProtection="1"/>
    <xf numFmtId="0" fontId="0" fillId="0" borderId="8" xfId="0" applyBorder="1" applyProtection="1"/>
    <xf numFmtId="0" fontId="0" fillId="0" borderId="9" xfId="0" applyBorder="1" applyProtection="1"/>
    <xf numFmtId="49" fontId="0" fillId="2" borderId="0" xfId="0" applyNumberFormat="1" applyFill="1" applyProtection="1"/>
    <xf numFmtId="0" fontId="6" fillId="0" borderId="3" xfId="0" applyFont="1" applyBorder="1" applyProtection="1"/>
    <xf numFmtId="0" fontId="6" fillId="0" borderId="6" xfId="0" applyFont="1" applyBorder="1" applyProtection="1"/>
    <xf numFmtId="0" fontId="0" fillId="0" borderId="6" xfId="0" applyBorder="1" applyProtection="1"/>
    <xf numFmtId="0" fontId="6" fillId="0" borderId="4" xfId="0" applyFont="1" applyBorder="1" applyProtection="1"/>
    <xf numFmtId="0" fontId="6" fillId="0" borderId="5" xfId="0" applyFont="1" applyBorder="1" applyProtection="1"/>
    <xf numFmtId="0" fontId="6" fillId="0" borderId="0" xfId="0" applyFont="1" applyBorder="1" applyProtection="1"/>
    <xf numFmtId="0" fontId="6" fillId="0" borderId="2" xfId="0" applyFont="1" applyBorder="1" applyProtection="1"/>
    <xf numFmtId="0" fontId="0" fillId="0" borderId="0" xfId="0" applyBorder="1" applyProtection="1"/>
    <xf numFmtId="0" fontId="0" fillId="0" borderId="2" xfId="0" applyBorder="1" applyProtection="1"/>
    <xf numFmtId="0" fontId="27" fillId="0" borderId="0" xfId="0" applyFont="1" applyFill="1" applyBorder="1" applyProtection="1"/>
    <xf numFmtId="0" fontId="27" fillId="0" borderId="0" xfId="0" applyFont="1" applyFill="1" applyBorder="1" applyAlignment="1" applyProtection="1">
      <alignment horizontal="left"/>
    </xf>
    <xf numFmtId="0" fontId="26" fillId="2" borderId="0" xfId="0" applyFont="1" applyFill="1" applyProtection="1"/>
    <xf numFmtId="0" fontId="44" fillId="0" borderId="0" xfId="2" applyFont="1" applyFill="1" applyProtection="1"/>
    <xf numFmtId="0" fontId="8" fillId="0" borderId="0" xfId="0" applyFont="1" applyBorder="1" applyAlignment="1"/>
    <xf numFmtId="0" fontId="6" fillId="0" borderId="3" xfId="0" applyFont="1" applyFill="1" applyBorder="1" applyProtection="1"/>
    <xf numFmtId="0" fontId="5" fillId="0" borderId="4" xfId="0" applyFont="1" applyFill="1" applyBorder="1" applyProtection="1"/>
    <xf numFmtId="0" fontId="6" fillId="0" borderId="4" xfId="0" applyFont="1" applyFill="1" applyBorder="1" applyProtection="1"/>
    <xf numFmtId="0" fontId="6" fillId="0" borderId="5" xfId="0" applyFont="1" applyFill="1" applyBorder="1" applyProtection="1"/>
    <xf numFmtId="0" fontId="6" fillId="0" borderId="6" xfId="0" applyFont="1" applyFill="1" applyBorder="1" applyProtection="1"/>
    <xf numFmtId="0" fontId="7" fillId="0" borderId="0" xfId="0" applyFont="1" applyFill="1" applyBorder="1" applyProtection="1"/>
    <xf numFmtId="0" fontId="6" fillId="0" borderId="0" xfId="0" applyFont="1" applyFill="1" applyBorder="1" applyProtection="1"/>
    <xf numFmtId="0" fontId="6" fillId="0" borderId="2" xfId="0" applyFont="1" applyFill="1" applyBorder="1" applyProtection="1"/>
    <xf numFmtId="0" fontId="0" fillId="0" borderId="0" xfId="0" applyFill="1" applyBorder="1" applyProtection="1"/>
    <xf numFmtId="0" fontId="0" fillId="0" borderId="2" xfId="0" applyFill="1" applyBorder="1" applyProtection="1"/>
    <xf numFmtId="164" fontId="8" fillId="0" borderId="0" xfId="0" applyNumberFormat="1" applyFont="1" applyFill="1" applyBorder="1" applyAlignment="1" applyProtection="1">
      <alignment horizontal="left"/>
    </xf>
    <xf numFmtId="39" fontId="0" fillId="2" borderId="0" xfId="0" applyNumberFormat="1" applyFill="1" applyProtection="1"/>
    <xf numFmtId="0" fontId="4" fillId="0" borderId="0" xfId="0" applyFont="1" applyFill="1" applyBorder="1" applyAlignment="1" applyProtection="1">
      <alignment vertical="center"/>
    </xf>
    <xf numFmtId="0" fontId="14" fillId="0" borderId="6" xfId="0" applyFont="1" applyFill="1" applyBorder="1" applyProtection="1"/>
    <xf numFmtId="0" fontId="29" fillId="2" borderId="0" xfId="0" applyFont="1" applyFill="1" applyBorder="1" applyProtection="1"/>
    <xf numFmtId="0" fontId="16" fillId="0" borderId="6" xfId="0" applyFont="1" applyFill="1" applyBorder="1" applyProtection="1"/>
    <xf numFmtId="0" fontId="32" fillId="2" borderId="0" xfId="0" applyFont="1" applyFill="1" applyBorder="1" applyAlignment="1" applyProtection="1">
      <alignment horizontal="left" indent="1"/>
    </xf>
    <xf numFmtId="0" fontId="0" fillId="0" borderId="7" xfId="0" applyFill="1" applyBorder="1" applyProtection="1"/>
    <xf numFmtId="0" fontId="0" fillId="0" borderId="8" xfId="0" applyFill="1" applyBorder="1" applyAlignment="1" applyProtection="1"/>
    <xf numFmtId="0" fontId="27" fillId="0" borderId="8" xfId="0" applyFont="1" applyFill="1" applyBorder="1" applyAlignment="1" applyProtection="1">
      <alignment horizontal="left"/>
    </xf>
    <xf numFmtId="0" fontId="0" fillId="0" borderId="8" xfId="0" applyFill="1" applyBorder="1" applyProtection="1"/>
    <xf numFmtId="164" fontId="0" fillId="0" borderId="8" xfId="0" applyNumberFormat="1" applyFill="1" applyBorder="1" applyAlignment="1" applyProtection="1">
      <alignment horizontal="left"/>
    </xf>
    <xf numFmtId="0" fontId="27" fillId="0" borderId="8" xfId="0" applyFont="1" applyFill="1" applyBorder="1" applyProtection="1"/>
    <xf numFmtId="0" fontId="0" fillId="0" borderId="9" xfId="0" applyFill="1" applyBorder="1" applyProtection="1"/>
    <xf numFmtId="0" fontId="33" fillId="2" borderId="0" xfId="0" applyFont="1" applyFill="1" applyBorder="1"/>
    <xf numFmtId="0" fontId="46" fillId="0" borderId="8" xfId="0" applyFont="1" applyFill="1" applyBorder="1" applyAlignment="1">
      <alignment wrapText="1"/>
    </xf>
    <xf numFmtId="0" fontId="0" fillId="0" borderId="8" xfId="0" quotePrefix="1" applyBorder="1" applyProtection="1"/>
    <xf numFmtId="0" fontId="12" fillId="5" borderId="1" xfId="0" applyFont="1" applyFill="1" applyBorder="1" applyAlignment="1" applyProtection="1">
      <alignment horizontal="left"/>
    </xf>
    <xf numFmtId="0" fontId="8" fillId="4" borderId="1" xfId="0" applyFont="1" applyFill="1" applyBorder="1" applyAlignment="1" applyProtection="1">
      <alignment horizontal="left" wrapText="1"/>
      <protection locked="0"/>
    </xf>
    <xf numFmtId="0" fontId="8" fillId="4" borderId="1" xfId="0" applyFont="1" applyFill="1" applyBorder="1" applyAlignment="1" applyProtection="1">
      <alignment horizontal="left"/>
      <protection locked="0"/>
    </xf>
    <xf numFmtId="49" fontId="8" fillId="4" borderId="1" xfId="0" applyNumberFormat="1" applyFont="1" applyFill="1" applyBorder="1" applyAlignment="1" applyProtection="1">
      <alignment horizontal="left"/>
      <protection locked="0"/>
    </xf>
    <xf numFmtId="0" fontId="12" fillId="3" borderId="1" xfId="0" applyFont="1" applyFill="1" applyBorder="1" applyAlignment="1" applyProtection="1">
      <alignment horizontal="center" vertical="center"/>
    </xf>
    <xf numFmtId="0" fontId="15" fillId="3" borderId="1" xfId="0" applyFont="1" applyFill="1" applyBorder="1" applyAlignment="1" applyProtection="1">
      <alignment horizontal="center" vertical="center" wrapText="1"/>
    </xf>
    <xf numFmtId="0" fontId="22" fillId="3" borderId="1" xfId="0" applyFont="1" applyFill="1" applyBorder="1" applyAlignment="1" applyProtection="1">
      <alignment horizontal="center"/>
    </xf>
    <xf numFmtId="14" fontId="22" fillId="3" borderId="1" xfId="0" applyNumberFormat="1" applyFont="1" applyFill="1" applyBorder="1" applyProtection="1"/>
    <xf numFmtId="0" fontId="22" fillId="3" borderId="1" xfId="0" applyFont="1" applyFill="1" applyBorder="1" applyProtection="1"/>
    <xf numFmtId="43" fontId="22" fillId="3" borderId="1" xfId="1" applyFont="1" applyFill="1" applyBorder="1" applyProtection="1"/>
    <xf numFmtId="39" fontId="22" fillId="3" borderId="1" xfId="1" applyNumberFormat="1" applyFont="1" applyFill="1" applyBorder="1" applyProtection="1"/>
    <xf numFmtId="1" fontId="22" fillId="3" borderId="1" xfId="1" applyNumberFormat="1" applyFont="1" applyFill="1" applyBorder="1" applyProtection="1"/>
    <xf numFmtId="0" fontId="17" fillId="5" borderId="1" xfId="0" applyFont="1" applyFill="1" applyBorder="1" applyAlignment="1" applyProtection="1">
      <alignment horizontal="center"/>
    </xf>
    <xf numFmtId="4" fontId="3" fillId="3" borderId="1" xfId="0" applyNumberFormat="1" applyFont="1" applyFill="1" applyBorder="1" applyAlignment="1" applyProtection="1">
      <alignment horizontal="center" vertical="center" wrapText="1"/>
    </xf>
    <xf numFmtId="2" fontId="17" fillId="4" borderId="1" xfId="0" applyNumberFormat="1" applyFont="1" applyFill="1" applyBorder="1" applyAlignment="1" applyProtection="1">
      <alignment horizontal="center" vertical="center"/>
      <protection locked="0"/>
    </xf>
    <xf numFmtId="0" fontId="12" fillId="5" borderId="1" xfId="0" applyFont="1" applyFill="1" applyBorder="1" applyAlignment="1">
      <alignment horizontal="left" vertical="center" wrapText="1"/>
    </xf>
    <xf numFmtId="0" fontId="12" fillId="3" borderId="1" xfId="0" applyFont="1" applyFill="1" applyBorder="1" applyAlignment="1">
      <alignment horizontal="center" vertical="center"/>
    </xf>
    <xf numFmtId="4" fontId="8" fillId="4" borderId="1" xfId="1" applyNumberFormat="1" applyFont="1" applyFill="1" applyBorder="1" applyAlignment="1" applyProtection="1">
      <alignment horizontal="center"/>
      <protection locked="0"/>
    </xf>
    <xf numFmtId="4" fontId="8" fillId="5" borderId="1" xfId="0" applyNumberFormat="1" applyFont="1" applyFill="1" applyBorder="1" applyAlignment="1">
      <alignment horizontal="center"/>
    </xf>
    <xf numFmtId="0" fontId="17" fillId="5" borderId="1" xfId="0" applyFont="1" applyFill="1" applyBorder="1" applyAlignment="1" applyProtection="1">
      <alignment horizontal="center" vertical="center"/>
    </xf>
    <xf numFmtId="0" fontId="18" fillId="4" borderId="1" xfId="0" applyFont="1" applyFill="1" applyBorder="1" applyAlignment="1">
      <alignment vertical="top"/>
    </xf>
    <xf numFmtId="0" fontId="0" fillId="4" borderId="1" xfId="0" applyFill="1" applyBorder="1"/>
    <xf numFmtId="0" fontId="0" fillId="0" borderId="1" xfId="0" quotePrefix="1" applyFill="1" applyBorder="1"/>
    <xf numFmtId="0" fontId="8" fillId="4" borderId="10" xfId="0" applyFont="1" applyFill="1" applyBorder="1" applyAlignment="1">
      <alignment vertical="center" wrapText="1"/>
    </xf>
    <xf numFmtId="0" fontId="8" fillId="0" borderId="14" xfId="0" applyFont="1" applyBorder="1"/>
    <xf numFmtId="49" fontId="18" fillId="4" borderId="1" xfId="0" applyNumberFormat="1" applyFont="1" applyFill="1" applyBorder="1" applyAlignment="1" applyProtection="1">
      <protection locked="0"/>
    </xf>
    <xf numFmtId="49" fontId="17" fillId="5" borderId="1" xfId="1" applyNumberFormat="1" applyFont="1" applyFill="1" applyBorder="1" applyProtection="1"/>
    <xf numFmtId="49" fontId="17" fillId="4" borderId="1" xfId="1" applyNumberFormat="1" applyFont="1" applyFill="1" applyBorder="1" applyAlignment="1" applyProtection="1">
      <alignment horizontal="center"/>
      <protection locked="0"/>
    </xf>
    <xf numFmtId="49" fontId="17" fillId="4" borderId="1" xfId="1" applyNumberFormat="1" applyFont="1" applyFill="1" applyBorder="1" applyProtection="1">
      <protection locked="0"/>
    </xf>
    <xf numFmtId="49" fontId="17" fillId="4" borderId="1" xfId="1" applyNumberFormat="1" applyFont="1" applyFill="1" applyBorder="1" applyAlignment="1" applyProtection="1">
      <alignment horizontal="right"/>
      <protection locked="0"/>
    </xf>
    <xf numFmtId="0" fontId="5" fillId="0" borderId="0" xfId="0" applyFont="1" applyBorder="1" applyAlignment="1">
      <alignment horizontal="center"/>
    </xf>
    <xf numFmtId="0" fontId="0" fillId="0" borderId="2" xfId="0" applyBorder="1" applyAlignment="1"/>
    <xf numFmtId="0" fontId="11" fillId="0" borderId="4" xfId="0" applyFont="1" applyBorder="1" applyAlignment="1">
      <alignment horizontal="center"/>
    </xf>
    <xf numFmtId="0" fontId="11" fillId="0" borderId="0" xfId="0" applyFont="1" applyBorder="1" applyAlignment="1">
      <alignment horizontal="center"/>
    </xf>
    <xf numFmtId="0" fontId="10" fillId="0" borderId="0" xfId="0" applyFont="1" applyFill="1" applyBorder="1" applyAlignment="1">
      <alignment horizontal="left" vertical="top" wrapText="1"/>
    </xf>
    <xf numFmtId="0" fontId="12" fillId="0" borderId="0" xfId="0" applyFont="1" applyFill="1" applyBorder="1" applyAlignment="1" applyProtection="1">
      <alignment horizontal="right"/>
    </xf>
    <xf numFmtId="0" fontId="10" fillId="0" borderId="0" xfId="0" applyFont="1" applyFill="1" applyBorder="1" applyAlignment="1" applyProtection="1">
      <alignment horizontal="left" vertical="top" wrapText="1"/>
    </xf>
    <xf numFmtId="0" fontId="39" fillId="0" borderId="0" xfId="2" applyFont="1" applyFill="1" applyBorder="1" applyAlignment="1" applyProtection="1">
      <alignment horizontal="left" vertical="top"/>
    </xf>
    <xf numFmtId="0" fontId="19" fillId="0" borderId="0" xfId="2" applyFill="1" applyBorder="1" applyAlignment="1" applyProtection="1">
      <alignment horizontal="left" vertical="top"/>
    </xf>
    <xf numFmtId="49" fontId="17" fillId="4" borderId="1" xfId="1" applyNumberFormat="1" applyFont="1" applyFill="1" applyBorder="1" applyAlignment="1" applyProtection="1">
      <alignment horizontal="left"/>
      <protection locked="0"/>
    </xf>
    <xf numFmtId="39" fontId="22" fillId="3" borderId="1" xfId="1" applyNumberFormat="1" applyFont="1" applyFill="1" applyBorder="1" applyAlignment="1" applyProtection="1">
      <alignment horizontal="left"/>
    </xf>
    <xf numFmtId="0" fontId="35" fillId="0" borderId="0" xfId="0" applyFont="1" applyFill="1" applyBorder="1" applyAlignment="1">
      <alignment vertical="top" wrapText="1"/>
    </xf>
    <xf numFmtId="4" fontId="3" fillId="3" borderId="1" xfId="0" applyNumberFormat="1"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wrapText="1"/>
    </xf>
    <xf numFmtId="0" fontId="17" fillId="4" borderId="1" xfId="0" applyFont="1" applyFill="1" applyBorder="1" applyAlignment="1" applyProtection="1">
      <alignment horizontal="left"/>
      <protection locked="0"/>
    </xf>
    <xf numFmtId="0" fontId="40" fillId="0" borderId="0" xfId="0" applyFont="1" applyFill="1" applyBorder="1" applyAlignment="1">
      <alignment horizontal="left" vertical="top" wrapText="1"/>
    </xf>
    <xf numFmtId="0" fontId="3" fillId="3" borderId="1" xfId="0" applyFont="1" applyFill="1" applyBorder="1" applyAlignment="1" applyProtection="1">
      <alignment horizontal="center" vertical="center" wrapText="1"/>
    </xf>
    <xf numFmtId="37" fontId="17" fillId="5" borderId="1" xfId="0" applyNumberFormat="1" applyFont="1" applyFill="1" applyBorder="1" applyAlignment="1" applyProtection="1">
      <alignment horizontal="center" vertical="center" wrapText="1"/>
    </xf>
    <xf numFmtId="0" fontId="12" fillId="3" borderId="1" xfId="0" applyFont="1" applyFill="1" applyBorder="1" applyAlignment="1">
      <alignment horizontal="center" vertical="top" wrapText="1"/>
    </xf>
    <xf numFmtId="0" fontId="8" fillId="4" borderId="10"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10" fillId="0" borderId="0" xfId="0" applyFont="1" applyBorder="1" applyAlignment="1">
      <alignment horizontal="left" vertical="top" wrapText="1"/>
    </xf>
    <xf numFmtId="0" fontId="10" fillId="0" borderId="0" xfId="0" applyFont="1" applyAlignment="1">
      <alignment horizontal="left" wrapText="1"/>
    </xf>
    <xf numFmtId="0" fontId="3" fillId="5" borderId="1" xfId="0" applyFont="1" applyFill="1" applyBorder="1" applyAlignment="1">
      <alignment horizontal="center" vertical="center" wrapText="1"/>
    </xf>
    <xf numFmtId="0" fontId="34" fillId="5" borderId="1" xfId="0" applyFont="1" applyFill="1" applyBorder="1" applyAlignment="1">
      <alignment horizontal="center" vertical="center" wrapText="1"/>
    </xf>
    <xf numFmtId="0" fontId="10" fillId="0" borderId="0" xfId="0" applyFont="1" applyFill="1" applyBorder="1" applyAlignment="1">
      <alignment horizontal="left" wrapText="1"/>
    </xf>
    <xf numFmtId="0" fontId="6" fillId="0" borderId="0" xfId="0" applyFont="1" applyFill="1" applyBorder="1" applyAlignment="1">
      <alignment horizontal="left" wrapText="1"/>
    </xf>
    <xf numFmtId="0" fontId="34" fillId="5" borderId="1" xfId="0" applyFont="1" applyFill="1" applyBorder="1" applyAlignment="1">
      <alignment horizontal="center" vertical="center"/>
    </xf>
    <xf numFmtId="0" fontId="39" fillId="0" borderId="0" xfId="2" applyFont="1" applyBorder="1" applyAlignment="1">
      <alignment horizontal="left" wrapText="1"/>
    </xf>
    <xf numFmtId="0" fontId="19" fillId="0" borderId="0" xfId="2" applyBorder="1" applyAlignment="1">
      <alignment horizontal="left" wrapText="1"/>
    </xf>
    <xf numFmtId="0" fontId="3" fillId="5" borderId="1" xfId="0" applyFont="1" applyFill="1" applyBorder="1" applyAlignment="1">
      <alignment horizontal="center" vertical="center"/>
    </xf>
    <xf numFmtId="0" fontId="18" fillId="2" borderId="1" xfId="0" applyFont="1" applyFill="1" applyBorder="1" applyAlignment="1">
      <alignment horizontal="left" vertical="top"/>
    </xf>
    <xf numFmtId="0" fontId="34" fillId="5" borderId="12" xfId="0" applyFont="1" applyFill="1" applyBorder="1" applyAlignment="1">
      <alignment horizontal="center" vertical="center" wrapText="1"/>
    </xf>
    <xf numFmtId="0" fontId="34" fillId="5" borderId="14" xfId="0" applyFont="1" applyFill="1" applyBorder="1" applyAlignment="1">
      <alignment horizontal="center" vertical="center" wrapText="1"/>
    </xf>
    <xf numFmtId="0" fontId="34" fillId="5" borderId="15" xfId="0" applyFont="1" applyFill="1" applyBorder="1" applyAlignment="1">
      <alignment horizontal="center" vertical="center" wrapText="1"/>
    </xf>
    <xf numFmtId="0" fontId="8" fillId="0" borderId="8" xfId="0" applyFont="1" applyBorder="1" applyAlignment="1">
      <alignment horizontal="center"/>
    </xf>
  </cellXfs>
  <cellStyles count="5">
    <cellStyle name="Comma" xfId="1" builtinId="3"/>
    <cellStyle name="Hyperlink" xfId="2" builtinId="8"/>
    <cellStyle name="Normal" xfId="0" builtinId="0"/>
    <cellStyle name="Normal 2" xfId="3" xr:uid="{00000000-0005-0000-0000-000003000000}"/>
    <cellStyle name="Normal 3" xfId="4" xr:uid="{00000000-0005-0000-0000-000004000000}"/>
  </cellStyles>
  <dxfs count="2">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microsoft.com/office/2006/relationships/vbaProject" Target="vbaProject.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Section 1'!A1"/></Relationships>
</file>

<file path=xl/drawings/_rels/drawing4.xml.rels><?xml version="1.0" encoding="UTF-8" standalone="yes"?>
<Relationships xmlns="http://schemas.openxmlformats.org/package/2006/relationships"><Relationship Id="rId1" Type="http://schemas.openxmlformats.org/officeDocument/2006/relationships/hyperlink" Target="#'Section 2'!A1"/></Relationships>
</file>

<file path=xl/drawings/_rels/drawing5.xml.rels><?xml version="1.0" encoding="UTF-8" standalone="yes"?>
<Relationships xmlns="http://schemas.openxmlformats.org/package/2006/relationships"><Relationship Id="rId1" Type="http://schemas.openxmlformats.org/officeDocument/2006/relationships/hyperlink" Target="#'Section 3'!A1"/></Relationships>
</file>

<file path=xl/drawings/_rels/drawing6.xml.rels><?xml version="1.0" encoding="UTF-8" standalone="yes"?>
<Relationships xmlns="http://schemas.openxmlformats.org/package/2006/relationships"><Relationship Id="rId1" Type="http://schemas.openxmlformats.org/officeDocument/2006/relationships/hyperlink" Target="#'Section 2'!A1"/></Relationships>
</file>

<file path=xl/drawings/_rels/drawing7.xml.rels><?xml version="1.0" encoding="UTF-8" standalone="yes"?>
<Relationships xmlns="http://schemas.openxmlformats.org/package/2006/relationships"><Relationship Id="rId2" Type="http://schemas.openxmlformats.org/officeDocument/2006/relationships/hyperlink" Target="#'Section 3'!A1"/><Relationship Id="rId1" Type="http://schemas.openxmlformats.org/officeDocument/2006/relationships/hyperlink" Target="#'Section 2'!A1"/></Relationships>
</file>

<file path=xl/drawings/drawing1.xml><?xml version="1.0" encoding="utf-8"?>
<xdr:wsDr xmlns:xdr="http://schemas.openxmlformats.org/drawingml/2006/spreadsheetDrawing" xmlns:a="http://schemas.openxmlformats.org/drawingml/2006/main">
  <xdr:twoCellAnchor>
    <xdr:from>
      <xdr:col>2</xdr:col>
      <xdr:colOff>3865245</xdr:colOff>
      <xdr:row>6</xdr:row>
      <xdr:rowOff>127634</xdr:rowOff>
    </xdr:from>
    <xdr:to>
      <xdr:col>2</xdr:col>
      <xdr:colOff>5419725</xdr:colOff>
      <xdr:row>9</xdr:row>
      <xdr:rowOff>179069</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269105" y="1003934"/>
          <a:ext cx="1554480" cy="61531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2609850</xdr:colOff>
      <xdr:row>3</xdr:row>
      <xdr:rowOff>114300</xdr:rowOff>
    </xdr:from>
    <xdr:to>
      <xdr:col>5</xdr:col>
      <xdr:colOff>115442</xdr:colOff>
      <xdr:row>6</xdr:row>
      <xdr:rowOff>182880</xdr:rowOff>
    </xdr:to>
    <xdr:sp macro="[0]!GoToSection2" textlink="">
      <xdr:nvSpPr>
        <xdr:cNvPr id="4" name="Right Arrow 3">
          <a:extLst>
            <a:ext uri="{FF2B5EF4-FFF2-40B4-BE49-F238E27FC236}">
              <a16:creationId xmlns:a16="http://schemas.microsoft.com/office/drawing/2014/main" id="{00000000-0008-0000-0100-000004000000}"/>
            </a:ext>
          </a:extLst>
        </xdr:cNvPr>
        <xdr:cNvSpPr/>
      </xdr:nvSpPr>
      <xdr:spPr>
        <a:xfrm>
          <a:off x="4305300" y="895350"/>
          <a:ext cx="1591817" cy="64008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3</xdr:col>
      <xdr:colOff>2209800</xdr:colOff>
      <xdr:row>1</xdr:row>
      <xdr:rowOff>238125</xdr:rowOff>
    </xdr:from>
    <xdr:to>
      <xdr:col>3</xdr:col>
      <xdr:colOff>3764280</xdr:colOff>
      <xdr:row>4</xdr:row>
      <xdr:rowOff>97155</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3947160" y="421005"/>
          <a:ext cx="1554480" cy="62103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521970</xdr:colOff>
      <xdr:row>5</xdr:row>
      <xdr:rowOff>114299</xdr:rowOff>
    </xdr:from>
    <xdr:to>
      <xdr:col>12</xdr:col>
      <xdr:colOff>1343025</xdr:colOff>
      <xdr:row>9</xdr:row>
      <xdr:rowOff>59054</xdr:rowOff>
    </xdr:to>
    <xdr:sp macro="[0]!GoToSection3" textlink="">
      <xdr:nvSpPr>
        <xdr:cNvPr id="2" name="Right Arrow 1">
          <a:extLst>
            <a:ext uri="{FF2B5EF4-FFF2-40B4-BE49-F238E27FC236}">
              <a16:creationId xmlns:a16="http://schemas.microsoft.com/office/drawing/2014/main" id="{00000000-0008-0000-0200-000002000000}"/>
            </a:ext>
          </a:extLst>
        </xdr:cNvPr>
        <xdr:cNvSpPr/>
      </xdr:nvSpPr>
      <xdr:spPr>
        <a:xfrm>
          <a:off x="11060430" y="876299"/>
          <a:ext cx="1575435" cy="61531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Proceed to Section 3</a:t>
          </a:r>
        </a:p>
      </xdr:txBody>
    </xdr:sp>
    <xdr:clientData/>
  </xdr:twoCellAnchor>
  <xdr:twoCellAnchor>
    <xdr:from>
      <xdr:col>10</xdr:col>
      <xdr:colOff>800100</xdr:colOff>
      <xdr:row>3</xdr:row>
      <xdr:rowOff>171450</xdr:rowOff>
    </xdr:from>
    <xdr:to>
      <xdr:col>12</xdr:col>
      <xdr:colOff>773430</xdr:colOff>
      <xdr:row>6</xdr:row>
      <xdr:rowOff>30480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9191625" y="361950"/>
          <a:ext cx="1554480"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114299</xdr:colOff>
      <xdr:row>1</xdr:row>
      <xdr:rowOff>161925</xdr:rowOff>
    </xdr:from>
    <xdr:to>
      <xdr:col>6</xdr:col>
      <xdr:colOff>426719</xdr:colOff>
      <xdr:row>4</xdr:row>
      <xdr:rowOff>20955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5234939" y="344805"/>
          <a:ext cx="1554480" cy="62103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5</xdr:col>
      <xdr:colOff>676275</xdr:colOff>
      <xdr:row>3</xdr:row>
      <xdr:rowOff>114299</xdr:rowOff>
    </xdr:from>
    <xdr:to>
      <xdr:col>6</xdr:col>
      <xdr:colOff>1076325</xdr:colOff>
      <xdr:row>6</xdr:row>
      <xdr:rowOff>182879</xdr:rowOff>
    </xdr:to>
    <xdr:sp macro="[0]!GoToSummary" textlink="">
      <xdr:nvSpPr>
        <xdr:cNvPr id="6" name="Right Arrow 5">
          <a:extLst>
            <a:ext uri="{FF2B5EF4-FFF2-40B4-BE49-F238E27FC236}">
              <a16:creationId xmlns:a16="http://schemas.microsoft.com/office/drawing/2014/main" id="{00000000-0008-0000-0300-000006000000}"/>
            </a:ext>
          </a:extLst>
        </xdr:cNvPr>
        <xdr:cNvSpPr/>
      </xdr:nvSpPr>
      <xdr:spPr>
        <a:xfrm>
          <a:off x="5619750" y="885824"/>
          <a:ext cx="1609725" cy="62103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Review</a:t>
          </a:r>
          <a:r>
            <a:rPr lang="en-US" sz="1100" b="1" baseline="0"/>
            <a:t> </a:t>
          </a:r>
          <a:r>
            <a:rPr lang="en-US" sz="1100" b="1"/>
            <a:t>Summary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1343027</xdr:colOff>
      <xdr:row>1</xdr:row>
      <xdr:rowOff>257176</xdr:rowOff>
    </xdr:from>
    <xdr:to>
      <xdr:col>6</xdr:col>
      <xdr:colOff>1040132</xdr:colOff>
      <xdr:row>4</xdr:row>
      <xdr:rowOff>116206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5286377" y="447676"/>
          <a:ext cx="1554480"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3</a:t>
          </a:r>
        </a:p>
      </xdr:txBody>
    </xdr:sp>
    <xdr:clientData/>
  </xdr:twoCellAnchor>
  <xdr:twoCellAnchor>
    <xdr:from>
      <xdr:col>6</xdr:col>
      <xdr:colOff>0</xdr:colOff>
      <xdr:row>4</xdr:row>
      <xdr:rowOff>9525</xdr:rowOff>
    </xdr:from>
    <xdr:to>
      <xdr:col>7</xdr:col>
      <xdr:colOff>1905</xdr:colOff>
      <xdr:row>7</xdr:row>
      <xdr:rowOff>78105</xdr:rowOff>
    </xdr:to>
    <xdr:sp macro="[0]!GoToSummary" textlink="">
      <xdr:nvSpPr>
        <xdr:cNvPr id="4" name="Right Arrow 3">
          <a:extLst>
            <a:ext uri="{FF2B5EF4-FFF2-40B4-BE49-F238E27FC236}">
              <a16:creationId xmlns:a16="http://schemas.microsoft.com/office/drawing/2014/main" id="{00000000-0008-0000-0400-000004000000}"/>
            </a:ext>
          </a:extLst>
        </xdr:cNvPr>
        <xdr:cNvSpPr/>
      </xdr:nvSpPr>
      <xdr:spPr>
        <a:xfrm>
          <a:off x="5800725" y="981075"/>
          <a:ext cx="1554480" cy="64008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Review Summary</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22860</xdr:colOff>
      <xdr:row>4</xdr:row>
      <xdr:rowOff>154305</xdr:rowOff>
    </xdr:from>
    <xdr:to>
      <xdr:col>14</xdr:col>
      <xdr:colOff>718185</xdr:colOff>
      <xdr:row>6</xdr:row>
      <xdr:rowOff>163830</xdr:rowOff>
    </xdr:to>
    <xdr:sp macro="[0]!PrepareSubmission" textlink="">
      <xdr:nvSpPr>
        <xdr:cNvPr id="2" name="Rectangle 1">
          <a:extLst>
            <a:ext uri="{FF2B5EF4-FFF2-40B4-BE49-F238E27FC236}">
              <a16:creationId xmlns:a16="http://schemas.microsoft.com/office/drawing/2014/main" id="{00000000-0008-0000-0500-000002000000}"/>
            </a:ext>
          </a:extLst>
        </xdr:cNvPr>
        <xdr:cNvSpPr/>
      </xdr:nvSpPr>
      <xdr:spPr>
        <a:xfrm>
          <a:off x="9700260" y="1099185"/>
          <a:ext cx="1632585" cy="390525"/>
        </a:xfrm>
        <a:prstGeom prst="rect">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twoCellAnchor>
    <xdr:from>
      <xdr:col>12</xdr:col>
      <xdr:colOff>150495</xdr:colOff>
      <xdr:row>1</xdr:row>
      <xdr:rowOff>238125</xdr:rowOff>
    </xdr:from>
    <xdr:to>
      <xdr:col>13</xdr:col>
      <xdr:colOff>813435</xdr:colOff>
      <xdr:row>4</xdr:row>
      <xdr:rowOff>97155</xdr:rowOff>
    </xdr:to>
    <xdr:sp macro="" textlink="">
      <xdr:nvSpPr>
        <xdr:cNvPr id="8" name="Left Arrow 7">
          <a:hlinkClick xmlns:r="http://schemas.openxmlformats.org/officeDocument/2006/relationships" r:id="rId1"/>
          <a:extLst>
            <a:ext uri="{FF2B5EF4-FFF2-40B4-BE49-F238E27FC236}">
              <a16:creationId xmlns:a16="http://schemas.microsoft.com/office/drawing/2014/main" id="{00000000-0008-0000-0500-000008000000}"/>
            </a:ext>
          </a:extLst>
        </xdr:cNvPr>
        <xdr:cNvSpPr/>
      </xdr:nvSpPr>
      <xdr:spPr>
        <a:xfrm>
          <a:off x="8890635" y="421005"/>
          <a:ext cx="1600200" cy="62103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104775</xdr:colOff>
      <xdr:row>1</xdr:row>
      <xdr:rowOff>133351</xdr:rowOff>
    </xdr:from>
    <xdr:to>
      <xdr:col>8</xdr:col>
      <xdr:colOff>1631823</xdr:colOff>
      <xdr:row>3</xdr:row>
      <xdr:rowOff>182881</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7829550" y="323851"/>
          <a:ext cx="1527048"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9</xdr:col>
      <xdr:colOff>38100</xdr:colOff>
      <xdr:row>1</xdr:row>
      <xdr:rowOff>133349</xdr:rowOff>
    </xdr:from>
    <xdr:to>
      <xdr:col>9</xdr:col>
      <xdr:colOff>1565148</xdr:colOff>
      <xdr:row>3</xdr:row>
      <xdr:rowOff>182879</xdr:rowOff>
    </xdr:to>
    <xdr:sp macro="" textlink="">
      <xdr:nvSpPr>
        <xdr:cNvPr id="3" name="Left Arrow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9620250" y="323849"/>
          <a:ext cx="1527048"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ds-recordkeeping-and-reporting"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usitc.gov/tata/hts/index.htm" TargetMode="Externa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34998626667073579"/>
  </sheetPr>
  <dimension ref="B2:H22"/>
  <sheetViews>
    <sheetView showGridLines="0" tabSelected="1" zoomScaleNormal="100" zoomScaleSheetLayoutView="100" workbookViewId="0"/>
  </sheetViews>
  <sheetFormatPr defaultColWidth="9.1796875" defaultRowHeight="14.5" x14ac:dyDescent="0.35"/>
  <cols>
    <col min="1" max="1" width="3.453125" style="23" customWidth="1"/>
    <col min="2" max="2" width="2.453125" style="23" customWidth="1"/>
    <col min="3" max="3" width="82.54296875" style="23" customWidth="1"/>
    <col min="4" max="4" width="2.453125" style="23" customWidth="1"/>
    <col min="5" max="16384" width="9.1796875" style="23"/>
  </cols>
  <sheetData>
    <row r="2" spans="2:8" ht="23.25" customHeight="1" x14ac:dyDescent="0.35">
      <c r="B2" s="8"/>
      <c r="C2" s="225" t="s">
        <v>451</v>
      </c>
      <c r="D2" s="9"/>
    </row>
    <row r="3" spans="2:8" ht="12" customHeight="1" x14ac:dyDescent="0.35">
      <c r="B3" s="10"/>
      <c r="C3" s="226" t="s">
        <v>452</v>
      </c>
      <c r="D3" s="224"/>
    </row>
    <row r="4" spans="2:8" ht="23.25" customHeight="1" x14ac:dyDescent="0.45">
      <c r="B4" s="10"/>
      <c r="C4" s="223" t="s">
        <v>448</v>
      </c>
      <c r="D4" s="224"/>
    </row>
    <row r="5" spans="2:8" ht="17" x14ac:dyDescent="0.4">
      <c r="B5" s="10"/>
      <c r="C5" s="4" t="s">
        <v>0</v>
      </c>
      <c r="D5" s="11"/>
    </row>
    <row r="6" spans="2:8" x14ac:dyDescent="0.35">
      <c r="B6" s="10"/>
      <c r="C6" s="2"/>
      <c r="D6" s="12"/>
    </row>
    <row r="7" spans="2:8" s="26" customFormat="1" ht="15.5" x14ac:dyDescent="0.35">
      <c r="B7" s="13"/>
      <c r="C7" s="54" t="s">
        <v>366</v>
      </c>
      <c r="D7" s="14"/>
    </row>
    <row r="8" spans="2:8" s="26" customFormat="1" x14ac:dyDescent="0.35">
      <c r="B8" s="13"/>
      <c r="C8" s="165" t="s">
        <v>449</v>
      </c>
      <c r="D8" s="15"/>
    </row>
    <row r="9" spans="2:8" s="26" customFormat="1" x14ac:dyDescent="0.35">
      <c r="B9" s="13"/>
      <c r="C9" s="165" t="s">
        <v>446</v>
      </c>
      <c r="D9" s="15"/>
    </row>
    <row r="10" spans="2:8" s="26" customFormat="1" x14ac:dyDescent="0.35">
      <c r="B10" s="13"/>
      <c r="C10" s="5"/>
      <c r="D10" s="15"/>
    </row>
    <row r="11" spans="2:8" s="26" customFormat="1" ht="15.5" x14ac:dyDescent="0.35">
      <c r="B11" s="13"/>
      <c r="C11" s="6" t="s">
        <v>3</v>
      </c>
      <c r="D11" s="15"/>
    </row>
    <row r="12" spans="2:8" s="26" customFormat="1" ht="48" customHeight="1" x14ac:dyDescent="0.35">
      <c r="B12" s="13"/>
      <c r="C12" s="49" t="s">
        <v>398</v>
      </c>
      <c r="D12" s="15"/>
    </row>
    <row r="13" spans="2:8" s="26" customFormat="1" ht="30" customHeight="1" x14ac:dyDescent="0.35">
      <c r="B13" s="13"/>
      <c r="C13" s="102" t="s">
        <v>367</v>
      </c>
      <c r="D13" s="15"/>
    </row>
    <row r="14" spans="2:8" s="26" customFormat="1" ht="31.5" customHeight="1" x14ac:dyDescent="0.35">
      <c r="B14" s="13"/>
      <c r="C14" s="137" t="s">
        <v>368</v>
      </c>
      <c r="D14" s="15"/>
    </row>
    <row r="15" spans="2:8" s="26" customFormat="1" ht="44.5" customHeight="1" x14ac:dyDescent="0.35">
      <c r="B15" s="13"/>
      <c r="C15" s="102" t="s">
        <v>413</v>
      </c>
      <c r="D15" s="15"/>
      <c r="H15" s="79"/>
    </row>
    <row r="16" spans="2:8" s="103" customFormat="1" ht="14.15" customHeight="1" x14ac:dyDescent="0.3">
      <c r="B16" s="104"/>
      <c r="C16" s="164" t="s">
        <v>399</v>
      </c>
      <c r="D16" s="105"/>
    </row>
    <row r="17" spans="2:4" x14ac:dyDescent="0.35">
      <c r="B17" s="10"/>
      <c r="C17" s="1"/>
      <c r="D17" s="11"/>
    </row>
    <row r="18" spans="2:4" ht="24.5" x14ac:dyDescent="0.35">
      <c r="B18" s="10"/>
      <c r="C18" s="7" t="s">
        <v>321</v>
      </c>
      <c r="D18" s="11"/>
    </row>
    <row r="19" spans="2:4" ht="118.5" customHeight="1" x14ac:dyDescent="0.35">
      <c r="B19" s="10"/>
      <c r="C19" s="50" t="s">
        <v>450</v>
      </c>
      <c r="D19" s="11"/>
    </row>
    <row r="20" spans="2:4" ht="12" customHeight="1" x14ac:dyDescent="0.35">
      <c r="B20" s="10"/>
      <c r="C20" s="7"/>
      <c r="D20" s="11"/>
    </row>
    <row r="21" spans="2:4" ht="12" customHeight="1" x14ac:dyDescent="0.35">
      <c r="B21" s="10"/>
      <c r="C21" s="19" t="s">
        <v>406</v>
      </c>
      <c r="D21" s="11"/>
    </row>
    <row r="22" spans="2:4" ht="9" customHeight="1" x14ac:dyDescent="0.35">
      <c r="B22" s="16"/>
      <c r="C22" s="17"/>
      <c r="D22" s="18"/>
    </row>
  </sheetData>
  <sheetProtection algorithmName="SHA-512" hashValue="5awPgmMJ8TMYgX1+VhbNsbdq+yPrQ566pcAJRJSkuP5F+hWCdLWbpzGDv2piOEPM4B/rle5JC7TJpOuEOmXQZA==" saltValue="6S9gr5mLVoifO6mkHypDdg==" spinCount="100000" sheet="1" objects="1" scenarios="1"/>
  <hyperlinks>
    <hyperlink ref="C14" location="'Reference List'!A1" display="accepted into EPA’s ODS Tracking System. Refer to the Reference List to identify the valid naming scheme for specific data fields. Additionally, select &quot;Paste As Values&quot; when pasting data into the form." xr:uid="{00000000-0004-0000-0000-000000000000}"/>
    <hyperlink ref="C16" r:id="rId1" xr:uid="{00000000-0004-0000-0000-000001000000}"/>
  </hyperlinks>
  <pageMargins left="0.7" right="0.7" top="0.75" bottom="0.75" header="0.3" footer="0.3"/>
  <pageSetup orientation="portrait" r:id="rId2"/>
  <colBreaks count="1" manualBreakCount="1">
    <brk id="1" max="1048575" man="1"/>
  </colBreaks>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U116"/>
  <sheetViews>
    <sheetView showGridLines="0" workbookViewId="0">
      <selection activeCell="E2" sqref="E2"/>
    </sheetView>
  </sheetViews>
  <sheetFormatPr defaultColWidth="8.81640625" defaultRowHeight="14.5" x14ac:dyDescent="0.35"/>
  <cols>
    <col min="1" max="2" width="5.453125" bestFit="1" customWidth="1"/>
    <col min="3" max="4" width="17.453125" style="125" customWidth="1"/>
    <col min="5" max="5" width="21.1796875" style="125" bestFit="1" customWidth="1"/>
    <col min="6" max="6" width="13.453125" style="125" bestFit="1" customWidth="1"/>
    <col min="7" max="7" width="16.453125" style="125" bestFit="1" customWidth="1"/>
    <col min="8" max="8" width="15.453125" style="125" customWidth="1"/>
    <col min="9" max="9" width="14.453125" style="125" bestFit="1" customWidth="1"/>
    <col min="10" max="10" width="14.54296875" style="125" bestFit="1" customWidth="1"/>
    <col min="11" max="16" width="15.453125" style="125" bestFit="1" customWidth="1"/>
    <col min="17" max="17" width="27" style="125" bestFit="1" customWidth="1"/>
    <col min="18" max="20" width="14.453125" style="125" bestFit="1" customWidth="1"/>
    <col min="21" max="21" width="24.453125" style="125" bestFit="1" customWidth="1"/>
    <col min="22" max="22" width="24.453125" bestFit="1" customWidth="1"/>
  </cols>
  <sheetData>
    <row r="1" spans="1:21" s="3" customFormat="1" x14ac:dyDescent="0.35">
      <c r="A1" s="3" t="s">
        <v>352</v>
      </c>
      <c r="B1" t="s">
        <v>290</v>
      </c>
      <c r="C1" s="127">
        <v>1</v>
      </c>
      <c r="D1" s="127" t="s">
        <v>252</v>
      </c>
      <c r="E1" s="145" t="s">
        <v>447</v>
      </c>
      <c r="F1" s="128">
        <f ca="1">'Section 1'!D5</f>
        <v>43937</v>
      </c>
      <c r="G1" s="127">
        <f>'Section 1'!D9</f>
        <v>0</v>
      </c>
      <c r="H1" s="127">
        <f>'Section 1'!D10</f>
        <v>0</v>
      </c>
      <c r="I1" s="127">
        <f>'Section 1'!D11</f>
        <v>0</v>
      </c>
      <c r="J1" s="127">
        <f>'Section 1'!D12</f>
        <v>0</v>
      </c>
      <c r="K1" s="145">
        <f>'Section 1'!D13</f>
        <v>0</v>
      </c>
      <c r="L1" s="129"/>
      <c r="M1" s="129"/>
      <c r="N1" s="129"/>
      <c r="O1" s="129"/>
      <c r="P1" s="129"/>
      <c r="Q1" s="129"/>
      <c r="R1" s="129"/>
      <c r="S1" s="129"/>
      <c r="T1" s="129"/>
      <c r="U1" s="61" t="s">
        <v>292</v>
      </c>
    </row>
    <row r="2" spans="1:21" s="55" customFormat="1" ht="12.75" customHeight="1" x14ac:dyDescent="0.35">
      <c r="A2" s="126" t="str">
        <f>IF(D2="","",ROWS($A$1:A2))</f>
        <v/>
      </c>
      <c r="B2" s="61">
        <v>1</v>
      </c>
      <c r="C2" s="130" t="str">
        <f>IF(D2="","",2)</f>
        <v/>
      </c>
      <c r="D2" s="130" t="str">
        <f>IFERROR(VLOOKUP($B2,'Section 2'!$C$16:$M$115,COLUMNS('Section 2'!$C$13:C$13),0),"")</f>
        <v/>
      </c>
      <c r="E2" s="131" t="str">
        <f>IF($D2="","",IF(ISBLANK(VLOOKUP($B2,'Section 2'!$C$16:$M$115,COLUMNS('Section 2'!$C$13:D$13),0)),"",VLOOKUP($B2,'Section 2'!$C$16:$M$115,COLUMNS('Section 2'!$C$13:D$13),0)))</f>
        <v/>
      </c>
      <c r="F2" s="130" t="str">
        <f>IF($D2="","",IF(ISBLANK(VLOOKUP($B2,'Section 2'!$C$16:$M$115,COLUMNS('Section 2'!$C$13:E$13),0)),"",VLOOKUP($B2,'Section 2'!$C$16:$M$115,COLUMNS('Section 2'!$C$13:E$13),0)))</f>
        <v/>
      </c>
      <c r="G2" s="130" t="str">
        <f>IF($D2="","",IF(ISBLANK(VLOOKUP($B2,'Section 2'!$C$16:$M$115,COLUMNS('Section 2'!$C$13:F$13),0)),"",VLOOKUP($B2,'Section 2'!$C$16:$M$115,COLUMNS('Section 2'!$C$13:F$13),0)))</f>
        <v/>
      </c>
      <c r="H2" s="130" t="str">
        <f>IF($D2="","",IF(ISBLANK(VLOOKUP($B2,'Section 2'!$C$16:$M$115,COLUMNS('Section 2'!$C$13:G$13),0)),"",VLOOKUP($B2,'Section 2'!$C$16:$M$115,COLUMNS('Section 2'!$C$13:G$13),0)))</f>
        <v/>
      </c>
      <c r="I2" s="130" t="str">
        <f>IF($D2="","",IF(ISBLANK(VLOOKUP($B2,'Section 2'!$C$16:$M$115,COLUMNS('Section 2'!$C$13:H$13),0)),"",VLOOKUP($B2,'Section 2'!$C$16:$M$115,COLUMNS('Section 2'!$C$13:H$13),0)))</f>
        <v/>
      </c>
      <c r="J2" s="130" t="str">
        <f>IF($D2="","",IF(ISBLANK(VLOOKUP($B2,'Section 2'!$C$16:$M$115,COLUMNS('Section 2'!$C$13:I$13),0)),"",VLOOKUP($B2,'Section 2'!$C$16:$M$115,COLUMNS('Section 2'!$C$13:I$13),0)))</f>
        <v/>
      </c>
      <c r="K2" s="130" t="str">
        <f>IF($D2="","",IF(ISBLANK(VLOOKUP($B2,'Section 2'!$C$16:$M$115,COLUMNS('Section 2'!$C$13:J$13),0)),"",IF(VLOOKUP($B2,'Section 2'!$C$16:$M$115,COLUMNS('Section 2'!$C$13:J$13),0)="QPS","QPS",PROPER(VLOOKUP($B2,'Section 2'!$C$16:$M$115,COLUMNS('Section 2'!$C$13:J$13),0)))))</f>
        <v/>
      </c>
      <c r="L2" s="130" t="str">
        <f>IF($D2="","",IF(ISBLANK(VLOOKUP($B2,'Section 2'!$C$16:$M$115,COLUMNS('Section 2'!$C$13:K$13),0)),"",VLOOKUP($B2,'Section 2'!$C$16:$M$115,COLUMNS('Section 2'!$C$13:K$13),0)))</f>
        <v/>
      </c>
      <c r="M2" s="130" t="str">
        <f>IF($D2="","",IF(ISBLANK(VLOOKUP($B2,'Section 2'!$C$16:$M$115,COLUMNS('Section 2'!$C$13:L$13),0)),"",PROPER(VLOOKUP($B2,'Section 2'!$C$16:$M$115,COLUMNS('Section 2'!$C$13:L$13),0))))</f>
        <v/>
      </c>
      <c r="N2" s="130" t="str">
        <f>IF($D2="","",IF(ISBLANK(VLOOKUP($B2,'Section 2'!$C$16:$M$115,COLUMNS('Section 2'!$C$13:M$13),0)),"",IF(VLOOKUP($B2,'Section 2'!$C$16:$M$115,COLUMNS('Section 2'!$C$13:M$13),0)="QPS","QPS",IF(VLOOKUP($B2,'Section 2'!$C$16:$M$115,COLUMNS('Section 2'!$C$13:M$13),0)="2nd Party Trans","2nd Party Trans",IF(VLOOKUP($B2,'Section 2'!$C$16:$M$115,COLUMNS('Section 2'!$C$13:M$13),0)="2nd Party Dest","2nd Party Dest",PROPER(VLOOKUP($B2,'Section 2'!$C$16:$M$115,COLUMNS('Section 2'!$C$13:M$13),0)))))))</f>
        <v/>
      </c>
      <c r="O2" s="125"/>
      <c r="P2" s="132"/>
      <c r="Q2" s="132"/>
      <c r="R2" s="132"/>
      <c r="S2" s="132"/>
      <c r="T2" s="132"/>
      <c r="U2" s="132"/>
    </row>
    <row r="3" spans="1:21" s="55" customFormat="1" ht="12.75" customHeight="1" x14ac:dyDescent="0.35">
      <c r="A3" s="126" t="str">
        <f>IF(D3="","",ROWS($A$1:A3))</f>
        <v/>
      </c>
      <c r="B3" s="61">
        <v>2</v>
      </c>
      <c r="C3" s="130" t="str">
        <f t="shared" ref="C3:C66" si="0">IF(D3="","",2)</f>
        <v/>
      </c>
      <c r="D3" s="130" t="str">
        <f>IFERROR(VLOOKUP($B3,'Section 2'!$C$16:$M$115,COLUMNS('Section 2'!$C$13:C$13),0),"")</f>
        <v/>
      </c>
      <c r="E3" s="131" t="str">
        <f>IF($D3="","",IF(ISBLANK(VLOOKUP($B3,'Section 2'!$C$16:$M$115,COLUMNS('Section 2'!$C$13:D$13),0)),"",VLOOKUP($B3,'Section 2'!$C$16:$M$115,COLUMNS('Section 2'!$C$13:D$13),0)))</f>
        <v/>
      </c>
      <c r="F3" s="130" t="str">
        <f>IF($D3="","",IF(ISBLANK(VLOOKUP($B3,'Section 2'!$C$16:$M$115,COLUMNS('Section 2'!$C$13:E$13),0)),"",VLOOKUP($B3,'Section 2'!$C$16:$M$115,COLUMNS('Section 2'!$C$13:E$13),0)))</f>
        <v/>
      </c>
      <c r="G3" s="130" t="str">
        <f>IF($D3="","",IF(ISBLANK(VLOOKUP($B3,'Section 2'!$C$16:$M$115,COLUMNS('Section 2'!$C$13:F$13),0)),"",VLOOKUP($B3,'Section 2'!$C$16:$M$115,COLUMNS('Section 2'!$C$13:F$13),0)))</f>
        <v/>
      </c>
      <c r="H3" s="130" t="str">
        <f>IF($D3="","",IF(ISBLANK(VLOOKUP($B3,'Section 2'!$C$16:$M$115,COLUMNS('Section 2'!$C$13:G$13),0)),"",VLOOKUP($B3,'Section 2'!$C$16:$M$115,COLUMNS('Section 2'!$C$13:G$13),0)))</f>
        <v/>
      </c>
      <c r="I3" s="130" t="str">
        <f>IF($D3="","",IF(ISBLANK(VLOOKUP($B3,'Section 2'!$C$16:$M$115,COLUMNS('Section 2'!$C$13:H$13),0)),"",VLOOKUP($B3,'Section 2'!$C$16:$M$115,COLUMNS('Section 2'!$C$13:H$13),0)))</f>
        <v/>
      </c>
      <c r="J3" s="130" t="str">
        <f>IF($D3="","",IF(ISBLANK(VLOOKUP($B3,'Section 2'!$C$16:$M$115,COLUMNS('Section 2'!$C$13:I$13),0)),"",VLOOKUP($B3,'Section 2'!$C$16:$M$115,COLUMNS('Section 2'!$C$13:I$13),0)))</f>
        <v/>
      </c>
      <c r="K3" s="130" t="str">
        <f>IF($D3="","",IF(ISBLANK(VLOOKUP($B3,'Section 2'!$C$16:$M$115,COLUMNS('Section 2'!$C$13:J$13),0)),"",IF(VLOOKUP($B3,'Section 2'!$C$16:$M$115,COLUMNS('Section 2'!$C$13:J$13),0)="QPS","QPS",PROPER(VLOOKUP($B3,'Section 2'!$C$16:$M$115,COLUMNS('Section 2'!$C$13:J$13),0)))))</f>
        <v/>
      </c>
      <c r="L3" s="130" t="str">
        <f>IF($D3="","",IF(ISBLANK(VLOOKUP($B3,'Section 2'!$C$16:$M$115,COLUMNS('Section 2'!$C$13:K$13),0)),"",VLOOKUP($B3,'Section 2'!$C$16:$M$115,COLUMNS('Section 2'!$C$13:K$13),0)))</f>
        <v/>
      </c>
      <c r="M3" s="130" t="str">
        <f>IF($D3="","",IF(ISBLANK(VLOOKUP($B3,'Section 2'!$C$16:$M$115,COLUMNS('Section 2'!$C$13:L$13),0)),"",PROPER(VLOOKUP($B3,'Section 2'!$C$16:$M$115,COLUMNS('Section 2'!$C$13:L$13),0))))</f>
        <v/>
      </c>
      <c r="N3" s="130" t="str">
        <f>IF($D3="","",IF(ISBLANK(VLOOKUP($B3,'Section 2'!$C$16:$M$115,COLUMNS('Section 2'!$C$13:M$13),0)),"",IF(VLOOKUP($B3,'Section 2'!$C$16:$M$115,COLUMNS('Section 2'!$C$13:M$13),0)="QPS","QPS",IF(VLOOKUP($B3,'Section 2'!$C$16:$M$115,COLUMNS('Section 2'!$C$13:M$13),0)="2nd Party Trans","2nd Party Trans",IF(VLOOKUP($B3,'Section 2'!$C$16:$M$115,COLUMNS('Section 2'!$C$13:M$13),0)="2nd Party Dest","2nd Party Dest",PROPER(VLOOKUP($B3,'Section 2'!$C$16:$M$115,COLUMNS('Section 2'!$C$13:M$13),0)))))))</f>
        <v/>
      </c>
      <c r="O3" s="125"/>
      <c r="P3" s="132"/>
      <c r="Q3" s="132"/>
      <c r="R3" s="132"/>
      <c r="S3" s="132"/>
      <c r="T3" s="132"/>
      <c r="U3" s="132"/>
    </row>
    <row r="4" spans="1:21" s="55" customFormat="1" ht="12.75" customHeight="1" x14ac:dyDescent="0.35">
      <c r="A4" s="126" t="str">
        <f>IF(D4="","",ROWS($A$1:A4))</f>
        <v/>
      </c>
      <c r="B4" s="61">
        <v>3</v>
      </c>
      <c r="C4" s="130" t="str">
        <f t="shared" si="0"/>
        <v/>
      </c>
      <c r="D4" s="130" t="str">
        <f>IFERROR(VLOOKUP($B4,'Section 2'!$C$16:$M$115,COLUMNS('Section 2'!$C$13:C$13),0),"")</f>
        <v/>
      </c>
      <c r="E4" s="131" t="str">
        <f>IF($D4="","",IF(ISBLANK(VLOOKUP($B4,'Section 2'!$C$16:$M$115,COLUMNS('Section 2'!$C$13:D$13),0)),"",VLOOKUP($B4,'Section 2'!$C$16:$M$115,COLUMNS('Section 2'!$C$13:D$13),0)))</f>
        <v/>
      </c>
      <c r="F4" s="130" t="str">
        <f>IF($D4="","",IF(ISBLANK(VLOOKUP($B4,'Section 2'!$C$16:$M$115,COLUMNS('Section 2'!$C$13:E$13),0)),"",VLOOKUP($B4,'Section 2'!$C$16:$M$115,COLUMNS('Section 2'!$C$13:E$13),0)))</f>
        <v/>
      </c>
      <c r="G4" s="130" t="str">
        <f>IF($D4="","",IF(ISBLANK(VLOOKUP($B4,'Section 2'!$C$16:$M$115,COLUMNS('Section 2'!$C$13:F$13),0)),"",VLOOKUP($B4,'Section 2'!$C$16:$M$115,COLUMNS('Section 2'!$C$13:F$13),0)))</f>
        <v/>
      </c>
      <c r="H4" s="130" t="str">
        <f>IF($D4="","",IF(ISBLANK(VLOOKUP($B4,'Section 2'!$C$16:$M$115,COLUMNS('Section 2'!$C$13:G$13),0)),"",VLOOKUP($B4,'Section 2'!$C$16:$M$115,COLUMNS('Section 2'!$C$13:G$13),0)))</f>
        <v/>
      </c>
      <c r="I4" s="130" t="str">
        <f>IF($D4="","",IF(ISBLANK(VLOOKUP($B4,'Section 2'!$C$16:$M$115,COLUMNS('Section 2'!$C$13:H$13),0)),"",VLOOKUP($B4,'Section 2'!$C$16:$M$115,COLUMNS('Section 2'!$C$13:H$13),0)))</f>
        <v/>
      </c>
      <c r="J4" s="130" t="str">
        <f>IF($D4="","",IF(ISBLANK(VLOOKUP($B4,'Section 2'!$C$16:$M$115,COLUMNS('Section 2'!$C$13:I$13),0)),"",VLOOKUP($B4,'Section 2'!$C$16:$M$115,COLUMNS('Section 2'!$C$13:I$13),0)))</f>
        <v/>
      </c>
      <c r="K4" s="130" t="str">
        <f>IF($D4="","",IF(ISBLANK(VLOOKUP($B4,'Section 2'!$C$16:$M$115,COLUMNS('Section 2'!$C$13:J$13),0)),"",IF(VLOOKUP($B4,'Section 2'!$C$16:$M$115,COLUMNS('Section 2'!$C$13:J$13),0)="QPS","QPS",PROPER(VLOOKUP($B4,'Section 2'!$C$16:$M$115,COLUMNS('Section 2'!$C$13:J$13),0)))))</f>
        <v/>
      </c>
      <c r="L4" s="130" t="str">
        <f>IF($D4="","",IF(ISBLANK(VLOOKUP($B4,'Section 2'!$C$16:$M$115,COLUMNS('Section 2'!$C$13:K$13),0)),"",VLOOKUP($B4,'Section 2'!$C$16:$M$115,COLUMNS('Section 2'!$C$13:K$13),0)))</f>
        <v/>
      </c>
      <c r="M4" s="130" t="str">
        <f>IF($D4="","",IF(ISBLANK(VLOOKUP($B4,'Section 2'!$C$16:$M$115,COLUMNS('Section 2'!$C$13:L$13),0)),"",PROPER(VLOOKUP($B4,'Section 2'!$C$16:$M$115,COLUMNS('Section 2'!$C$13:L$13),0))))</f>
        <v/>
      </c>
      <c r="N4" s="130" t="str">
        <f>IF($D4="","",IF(ISBLANK(VLOOKUP($B4,'Section 2'!$C$16:$M$115,COLUMNS('Section 2'!$C$13:M$13),0)),"",IF(VLOOKUP($B4,'Section 2'!$C$16:$M$115,COLUMNS('Section 2'!$C$13:M$13),0)="QPS","QPS",IF(VLOOKUP($B4,'Section 2'!$C$16:$M$115,COLUMNS('Section 2'!$C$13:M$13),0)="2nd Party Trans","2nd Party Trans",IF(VLOOKUP($B4,'Section 2'!$C$16:$M$115,COLUMNS('Section 2'!$C$13:M$13),0)="2nd Party Dest","2nd Party Dest",PROPER(VLOOKUP($B4,'Section 2'!$C$16:$M$115,COLUMNS('Section 2'!$C$13:M$13),0)))))))</f>
        <v/>
      </c>
      <c r="O4" s="125"/>
      <c r="P4" s="132"/>
      <c r="Q4" s="132"/>
      <c r="R4" s="132"/>
      <c r="S4" s="132"/>
      <c r="T4" s="132"/>
      <c r="U4" s="132"/>
    </row>
    <row r="5" spans="1:21" s="55" customFormat="1" ht="12.75" customHeight="1" x14ac:dyDescent="0.35">
      <c r="A5" s="126" t="str">
        <f>IF(D5="","",ROWS($A$1:A5))</f>
        <v/>
      </c>
      <c r="B5" s="61">
        <v>4</v>
      </c>
      <c r="C5" s="130" t="str">
        <f t="shared" si="0"/>
        <v/>
      </c>
      <c r="D5" s="130" t="str">
        <f>IFERROR(VLOOKUP($B5,'Section 2'!$C$16:$M$115,COLUMNS('Section 2'!$C$13:C$13),0),"")</f>
        <v/>
      </c>
      <c r="E5" s="131" t="str">
        <f>IF($D5="","",IF(ISBLANK(VLOOKUP($B5,'Section 2'!$C$16:$M$115,COLUMNS('Section 2'!$C$13:D$13),0)),"",VLOOKUP($B5,'Section 2'!$C$16:$M$115,COLUMNS('Section 2'!$C$13:D$13),0)))</f>
        <v/>
      </c>
      <c r="F5" s="130" t="str">
        <f>IF($D5="","",IF(ISBLANK(VLOOKUP($B5,'Section 2'!$C$16:$M$115,COLUMNS('Section 2'!$C$13:E$13),0)),"",VLOOKUP($B5,'Section 2'!$C$16:$M$115,COLUMNS('Section 2'!$C$13:E$13),0)))</f>
        <v/>
      </c>
      <c r="G5" s="130" t="str">
        <f>IF($D5="","",IF(ISBLANK(VLOOKUP($B5,'Section 2'!$C$16:$M$115,COLUMNS('Section 2'!$C$13:F$13),0)),"",VLOOKUP($B5,'Section 2'!$C$16:$M$115,COLUMNS('Section 2'!$C$13:F$13),0)))</f>
        <v/>
      </c>
      <c r="H5" s="130" t="str">
        <f>IF($D5="","",IF(ISBLANK(VLOOKUP($B5,'Section 2'!$C$16:$M$115,COLUMNS('Section 2'!$C$13:G$13),0)),"",VLOOKUP($B5,'Section 2'!$C$16:$M$115,COLUMNS('Section 2'!$C$13:G$13),0)))</f>
        <v/>
      </c>
      <c r="I5" s="130" t="str">
        <f>IF($D5="","",IF(ISBLANK(VLOOKUP($B5,'Section 2'!$C$16:$M$115,COLUMNS('Section 2'!$C$13:H$13),0)),"",VLOOKUP($B5,'Section 2'!$C$16:$M$115,COLUMNS('Section 2'!$C$13:H$13),0)))</f>
        <v/>
      </c>
      <c r="J5" s="130" t="str">
        <f>IF($D5="","",IF(ISBLANK(VLOOKUP($B5,'Section 2'!$C$16:$M$115,COLUMNS('Section 2'!$C$13:I$13),0)),"",VLOOKUP($B5,'Section 2'!$C$16:$M$115,COLUMNS('Section 2'!$C$13:I$13),0)))</f>
        <v/>
      </c>
      <c r="K5" s="130" t="str">
        <f>IF($D5="","",IF(ISBLANK(VLOOKUP($B5,'Section 2'!$C$16:$M$115,COLUMNS('Section 2'!$C$13:J$13),0)),"",IF(VLOOKUP($B5,'Section 2'!$C$16:$M$115,COLUMNS('Section 2'!$C$13:J$13),0)="QPS","QPS",PROPER(VLOOKUP($B5,'Section 2'!$C$16:$M$115,COLUMNS('Section 2'!$C$13:J$13),0)))))</f>
        <v/>
      </c>
      <c r="L5" s="130" t="str">
        <f>IF($D5="","",IF(ISBLANK(VLOOKUP($B5,'Section 2'!$C$16:$M$115,COLUMNS('Section 2'!$C$13:K$13),0)),"",VLOOKUP($B5,'Section 2'!$C$16:$M$115,COLUMNS('Section 2'!$C$13:K$13),0)))</f>
        <v/>
      </c>
      <c r="M5" s="130" t="str">
        <f>IF($D5="","",IF(ISBLANK(VLOOKUP($B5,'Section 2'!$C$16:$M$115,COLUMNS('Section 2'!$C$13:L$13),0)),"",PROPER(VLOOKUP($B5,'Section 2'!$C$16:$M$115,COLUMNS('Section 2'!$C$13:L$13),0))))</f>
        <v/>
      </c>
      <c r="N5" s="130" t="str">
        <f>IF($D5="","",IF(ISBLANK(VLOOKUP($B5,'Section 2'!$C$16:$M$115,COLUMNS('Section 2'!$C$13:M$13),0)),"",IF(VLOOKUP($B5,'Section 2'!$C$16:$M$115,COLUMNS('Section 2'!$C$13:M$13),0)="QPS","QPS",IF(VLOOKUP($B5,'Section 2'!$C$16:$M$115,COLUMNS('Section 2'!$C$13:M$13),0)="2nd Party Trans","2nd Party Trans",IF(VLOOKUP($B5,'Section 2'!$C$16:$M$115,COLUMNS('Section 2'!$C$13:M$13),0)="2nd Party Dest","2nd Party Dest",PROPER(VLOOKUP($B5,'Section 2'!$C$16:$M$115,COLUMNS('Section 2'!$C$13:M$13),0)))))))</f>
        <v/>
      </c>
      <c r="O5" s="125"/>
      <c r="P5" s="132"/>
      <c r="Q5" s="132"/>
      <c r="R5" s="132"/>
      <c r="S5" s="132"/>
      <c r="T5" s="132"/>
      <c r="U5" s="132"/>
    </row>
    <row r="6" spans="1:21" s="55" customFormat="1" ht="12.75" customHeight="1" x14ac:dyDescent="0.35">
      <c r="A6" s="126" t="str">
        <f>IF(D6="","",ROWS($A$1:A6))</f>
        <v/>
      </c>
      <c r="B6" s="61">
        <v>5</v>
      </c>
      <c r="C6" s="130" t="str">
        <f t="shared" si="0"/>
        <v/>
      </c>
      <c r="D6" s="130" t="str">
        <f>IFERROR(VLOOKUP($B6,'Section 2'!$C$16:$M$115,COLUMNS('Section 2'!$C$13:C$13),0),"")</f>
        <v/>
      </c>
      <c r="E6" s="131" t="str">
        <f>IF($D6="","",IF(ISBLANK(VLOOKUP($B6,'Section 2'!$C$16:$M$115,COLUMNS('Section 2'!$C$13:D$13),0)),"",VLOOKUP($B6,'Section 2'!$C$16:$M$115,COLUMNS('Section 2'!$C$13:D$13),0)))</f>
        <v/>
      </c>
      <c r="F6" s="130" t="str">
        <f>IF($D6="","",IF(ISBLANK(VLOOKUP($B6,'Section 2'!$C$16:$M$115,COLUMNS('Section 2'!$C$13:E$13),0)),"",VLOOKUP($B6,'Section 2'!$C$16:$M$115,COLUMNS('Section 2'!$C$13:E$13),0)))</f>
        <v/>
      </c>
      <c r="G6" s="130" t="str">
        <f>IF($D6="","",IF(ISBLANK(VLOOKUP($B6,'Section 2'!$C$16:$M$115,COLUMNS('Section 2'!$C$13:F$13),0)),"",VLOOKUP($B6,'Section 2'!$C$16:$M$115,COLUMNS('Section 2'!$C$13:F$13),0)))</f>
        <v/>
      </c>
      <c r="H6" s="130" t="str">
        <f>IF($D6="","",IF(ISBLANK(VLOOKUP($B6,'Section 2'!$C$16:$M$115,COLUMNS('Section 2'!$C$13:G$13),0)),"",VLOOKUP($B6,'Section 2'!$C$16:$M$115,COLUMNS('Section 2'!$C$13:G$13),0)))</f>
        <v/>
      </c>
      <c r="I6" s="130" t="str">
        <f>IF($D6="","",IF(ISBLANK(VLOOKUP($B6,'Section 2'!$C$16:$M$115,COLUMNS('Section 2'!$C$13:H$13),0)),"",VLOOKUP($B6,'Section 2'!$C$16:$M$115,COLUMNS('Section 2'!$C$13:H$13),0)))</f>
        <v/>
      </c>
      <c r="J6" s="130" t="str">
        <f>IF($D6="","",IF(ISBLANK(VLOOKUP($B6,'Section 2'!$C$16:$M$115,COLUMNS('Section 2'!$C$13:I$13),0)),"",VLOOKUP($B6,'Section 2'!$C$16:$M$115,COLUMNS('Section 2'!$C$13:I$13),0)))</f>
        <v/>
      </c>
      <c r="K6" s="130" t="str">
        <f>IF($D6="","",IF(ISBLANK(VLOOKUP($B6,'Section 2'!$C$16:$M$115,COLUMNS('Section 2'!$C$13:J$13),0)),"",IF(VLOOKUP($B6,'Section 2'!$C$16:$M$115,COLUMNS('Section 2'!$C$13:J$13),0)="QPS","QPS",PROPER(VLOOKUP($B6,'Section 2'!$C$16:$M$115,COLUMNS('Section 2'!$C$13:J$13),0)))))</f>
        <v/>
      </c>
      <c r="L6" s="130" t="str">
        <f>IF($D6="","",IF(ISBLANK(VLOOKUP($B6,'Section 2'!$C$16:$M$115,COLUMNS('Section 2'!$C$13:K$13),0)),"",VLOOKUP($B6,'Section 2'!$C$16:$M$115,COLUMNS('Section 2'!$C$13:K$13),0)))</f>
        <v/>
      </c>
      <c r="M6" s="130" t="str">
        <f>IF($D6="","",IF(ISBLANK(VLOOKUP($B6,'Section 2'!$C$16:$M$115,COLUMNS('Section 2'!$C$13:L$13),0)),"",PROPER(VLOOKUP($B6,'Section 2'!$C$16:$M$115,COLUMNS('Section 2'!$C$13:L$13),0))))</f>
        <v/>
      </c>
      <c r="N6" s="130" t="str">
        <f>IF($D6="","",IF(ISBLANK(VLOOKUP($B6,'Section 2'!$C$16:$M$115,COLUMNS('Section 2'!$C$13:M$13),0)),"",IF(VLOOKUP($B6,'Section 2'!$C$16:$M$115,COLUMNS('Section 2'!$C$13:M$13),0)="QPS","QPS",IF(VLOOKUP($B6,'Section 2'!$C$16:$M$115,COLUMNS('Section 2'!$C$13:M$13),0)="2nd Party Trans","2nd Party Trans",IF(VLOOKUP($B6,'Section 2'!$C$16:$M$115,COLUMNS('Section 2'!$C$13:M$13),0)="2nd Party Dest","2nd Party Dest",PROPER(VLOOKUP($B6,'Section 2'!$C$16:$M$115,COLUMNS('Section 2'!$C$13:M$13),0)))))))</f>
        <v/>
      </c>
      <c r="O6" s="125"/>
      <c r="P6" s="132"/>
      <c r="Q6" s="132"/>
      <c r="R6" s="132"/>
      <c r="S6" s="132"/>
      <c r="T6" s="132"/>
      <c r="U6" s="132"/>
    </row>
    <row r="7" spans="1:21" s="55" customFormat="1" ht="12.75" customHeight="1" x14ac:dyDescent="0.35">
      <c r="A7" s="126" t="str">
        <f>IF(D7="","",ROWS($A$1:A7))</f>
        <v/>
      </c>
      <c r="B7" s="61">
        <v>6</v>
      </c>
      <c r="C7" s="130" t="str">
        <f t="shared" si="0"/>
        <v/>
      </c>
      <c r="D7" s="130" t="str">
        <f>IFERROR(VLOOKUP($B7,'Section 2'!$C$16:$M$115,COLUMNS('Section 2'!$C$13:C$13),0),"")</f>
        <v/>
      </c>
      <c r="E7" s="131" t="str">
        <f>IF($D7="","",IF(ISBLANK(VLOOKUP($B7,'Section 2'!$C$16:$M$115,COLUMNS('Section 2'!$C$13:D$13),0)),"",VLOOKUP($B7,'Section 2'!$C$16:$M$115,COLUMNS('Section 2'!$C$13:D$13),0)))</f>
        <v/>
      </c>
      <c r="F7" s="130" t="str">
        <f>IF($D7="","",IF(ISBLANK(VLOOKUP($B7,'Section 2'!$C$16:$M$115,COLUMNS('Section 2'!$C$13:E$13),0)),"",VLOOKUP($B7,'Section 2'!$C$16:$M$115,COLUMNS('Section 2'!$C$13:E$13),0)))</f>
        <v/>
      </c>
      <c r="G7" s="130" t="str">
        <f>IF($D7="","",IF(ISBLANK(VLOOKUP($B7,'Section 2'!$C$16:$M$115,COLUMNS('Section 2'!$C$13:F$13),0)),"",VLOOKUP($B7,'Section 2'!$C$16:$M$115,COLUMNS('Section 2'!$C$13:F$13),0)))</f>
        <v/>
      </c>
      <c r="H7" s="130" t="str">
        <f>IF($D7="","",IF(ISBLANK(VLOOKUP($B7,'Section 2'!$C$16:$M$115,COLUMNS('Section 2'!$C$13:G$13),0)),"",VLOOKUP($B7,'Section 2'!$C$16:$M$115,COLUMNS('Section 2'!$C$13:G$13),0)))</f>
        <v/>
      </c>
      <c r="I7" s="130" t="str">
        <f>IF($D7="","",IF(ISBLANK(VLOOKUP($B7,'Section 2'!$C$16:$M$115,COLUMNS('Section 2'!$C$13:H$13),0)),"",VLOOKUP($B7,'Section 2'!$C$16:$M$115,COLUMNS('Section 2'!$C$13:H$13),0)))</f>
        <v/>
      </c>
      <c r="J7" s="130" t="str">
        <f>IF($D7="","",IF(ISBLANK(VLOOKUP($B7,'Section 2'!$C$16:$M$115,COLUMNS('Section 2'!$C$13:I$13),0)),"",VLOOKUP($B7,'Section 2'!$C$16:$M$115,COLUMNS('Section 2'!$C$13:I$13),0)))</f>
        <v/>
      </c>
      <c r="K7" s="130" t="str">
        <f>IF($D7="","",IF(ISBLANK(VLOOKUP($B7,'Section 2'!$C$16:$M$115,COLUMNS('Section 2'!$C$13:J$13),0)),"",IF(VLOOKUP($B7,'Section 2'!$C$16:$M$115,COLUMNS('Section 2'!$C$13:J$13),0)="QPS","QPS",PROPER(VLOOKUP($B7,'Section 2'!$C$16:$M$115,COLUMNS('Section 2'!$C$13:J$13),0)))))</f>
        <v/>
      </c>
      <c r="L7" s="130" t="str">
        <f>IF($D7="","",IF(ISBLANK(VLOOKUP($B7,'Section 2'!$C$16:$M$115,COLUMNS('Section 2'!$C$13:K$13),0)),"",VLOOKUP($B7,'Section 2'!$C$16:$M$115,COLUMNS('Section 2'!$C$13:K$13),0)))</f>
        <v/>
      </c>
      <c r="M7" s="130" t="str">
        <f>IF($D7="","",IF(ISBLANK(VLOOKUP($B7,'Section 2'!$C$16:$M$115,COLUMNS('Section 2'!$C$13:L$13),0)),"",PROPER(VLOOKUP($B7,'Section 2'!$C$16:$M$115,COLUMNS('Section 2'!$C$13:L$13),0))))</f>
        <v/>
      </c>
      <c r="N7" s="130" t="str">
        <f>IF($D7="","",IF(ISBLANK(VLOOKUP($B7,'Section 2'!$C$16:$M$115,COLUMNS('Section 2'!$C$13:M$13),0)),"",IF(VLOOKUP($B7,'Section 2'!$C$16:$M$115,COLUMNS('Section 2'!$C$13:M$13),0)="QPS","QPS",IF(VLOOKUP($B7,'Section 2'!$C$16:$M$115,COLUMNS('Section 2'!$C$13:M$13),0)="2nd Party Trans","2nd Party Trans",IF(VLOOKUP($B7,'Section 2'!$C$16:$M$115,COLUMNS('Section 2'!$C$13:M$13),0)="2nd Party Dest","2nd Party Dest",PROPER(VLOOKUP($B7,'Section 2'!$C$16:$M$115,COLUMNS('Section 2'!$C$13:M$13),0)))))))</f>
        <v/>
      </c>
      <c r="O7" s="125"/>
      <c r="P7" s="132"/>
      <c r="Q7" s="132"/>
      <c r="R7" s="132"/>
      <c r="S7" s="132"/>
      <c r="T7" s="132"/>
      <c r="U7" s="132"/>
    </row>
    <row r="8" spans="1:21" s="55" customFormat="1" ht="12.75" customHeight="1" x14ac:dyDescent="0.35">
      <c r="A8" s="126" t="str">
        <f>IF(D8="","",ROWS($A$1:A8))</f>
        <v/>
      </c>
      <c r="B8" s="61">
        <v>7</v>
      </c>
      <c r="C8" s="130" t="str">
        <f t="shared" si="0"/>
        <v/>
      </c>
      <c r="D8" s="130" t="str">
        <f>IFERROR(VLOOKUP($B8,'Section 2'!$C$16:$M$115,COLUMNS('Section 2'!$C$13:C$13),0),"")</f>
        <v/>
      </c>
      <c r="E8" s="131" t="str">
        <f>IF($D8="","",IF(ISBLANK(VLOOKUP($B8,'Section 2'!$C$16:$M$115,COLUMNS('Section 2'!$C$13:D$13),0)),"",VLOOKUP($B8,'Section 2'!$C$16:$M$115,COLUMNS('Section 2'!$C$13:D$13),0)))</f>
        <v/>
      </c>
      <c r="F8" s="130" t="str">
        <f>IF($D8="","",IF(ISBLANK(VLOOKUP($B8,'Section 2'!$C$16:$M$115,COLUMNS('Section 2'!$C$13:E$13),0)),"",VLOOKUP($B8,'Section 2'!$C$16:$M$115,COLUMNS('Section 2'!$C$13:E$13),0)))</f>
        <v/>
      </c>
      <c r="G8" s="130" t="str">
        <f>IF($D8="","",IF(ISBLANK(VLOOKUP($B8,'Section 2'!$C$16:$M$115,COLUMNS('Section 2'!$C$13:F$13),0)),"",VLOOKUP($B8,'Section 2'!$C$16:$M$115,COLUMNS('Section 2'!$C$13:F$13),0)))</f>
        <v/>
      </c>
      <c r="H8" s="130" t="str">
        <f>IF($D8="","",IF(ISBLANK(VLOOKUP($B8,'Section 2'!$C$16:$M$115,COLUMNS('Section 2'!$C$13:G$13),0)),"",VLOOKUP($B8,'Section 2'!$C$16:$M$115,COLUMNS('Section 2'!$C$13:G$13),0)))</f>
        <v/>
      </c>
      <c r="I8" s="130" t="str">
        <f>IF($D8="","",IF(ISBLANK(VLOOKUP($B8,'Section 2'!$C$16:$M$115,COLUMNS('Section 2'!$C$13:H$13),0)),"",VLOOKUP($B8,'Section 2'!$C$16:$M$115,COLUMNS('Section 2'!$C$13:H$13),0)))</f>
        <v/>
      </c>
      <c r="J8" s="130" t="str">
        <f>IF($D8="","",IF(ISBLANK(VLOOKUP($B8,'Section 2'!$C$16:$M$115,COLUMNS('Section 2'!$C$13:I$13),0)),"",VLOOKUP($B8,'Section 2'!$C$16:$M$115,COLUMNS('Section 2'!$C$13:I$13),0)))</f>
        <v/>
      </c>
      <c r="K8" s="130" t="str">
        <f>IF($D8="","",IF(ISBLANK(VLOOKUP($B8,'Section 2'!$C$16:$M$115,COLUMNS('Section 2'!$C$13:J$13),0)),"",IF(VLOOKUP($B8,'Section 2'!$C$16:$M$115,COLUMNS('Section 2'!$C$13:J$13),0)="QPS","QPS",PROPER(VLOOKUP($B8,'Section 2'!$C$16:$M$115,COLUMNS('Section 2'!$C$13:J$13),0)))))</f>
        <v/>
      </c>
      <c r="L8" s="130" t="str">
        <f>IF($D8="","",IF(ISBLANK(VLOOKUP($B8,'Section 2'!$C$16:$M$115,COLUMNS('Section 2'!$C$13:K$13),0)),"",VLOOKUP($B8,'Section 2'!$C$16:$M$115,COLUMNS('Section 2'!$C$13:K$13),0)))</f>
        <v/>
      </c>
      <c r="M8" s="130" t="str">
        <f>IF($D8="","",IF(ISBLANK(VLOOKUP($B8,'Section 2'!$C$16:$M$115,COLUMNS('Section 2'!$C$13:L$13),0)),"",PROPER(VLOOKUP($B8,'Section 2'!$C$16:$M$115,COLUMNS('Section 2'!$C$13:L$13),0))))</f>
        <v/>
      </c>
      <c r="N8" s="130" t="str">
        <f>IF($D8="","",IF(ISBLANK(VLOOKUP($B8,'Section 2'!$C$16:$M$115,COLUMNS('Section 2'!$C$13:M$13),0)),"",IF(VLOOKUP($B8,'Section 2'!$C$16:$M$115,COLUMNS('Section 2'!$C$13:M$13),0)="QPS","QPS",IF(VLOOKUP($B8,'Section 2'!$C$16:$M$115,COLUMNS('Section 2'!$C$13:M$13),0)="2nd Party Trans","2nd Party Trans",IF(VLOOKUP($B8,'Section 2'!$C$16:$M$115,COLUMNS('Section 2'!$C$13:M$13),0)="2nd Party Dest","2nd Party Dest",PROPER(VLOOKUP($B8,'Section 2'!$C$16:$M$115,COLUMNS('Section 2'!$C$13:M$13),0)))))))</f>
        <v/>
      </c>
      <c r="O8" s="125"/>
      <c r="P8" s="132"/>
      <c r="Q8" s="132"/>
      <c r="R8" s="132"/>
      <c r="S8" s="132"/>
      <c r="T8" s="132"/>
      <c r="U8" s="132"/>
    </row>
    <row r="9" spans="1:21" s="55" customFormat="1" ht="12.75" customHeight="1" x14ac:dyDescent="0.35">
      <c r="A9" s="126" t="str">
        <f>IF(D9="","",ROWS($A$1:A9))</f>
        <v/>
      </c>
      <c r="B9" s="61">
        <v>8</v>
      </c>
      <c r="C9" s="130" t="str">
        <f t="shared" si="0"/>
        <v/>
      </c>
      <c r="D9" s="130" t="str">
        <f>IFERROR(VLOOKUP($B9,'Section 2'!$C$16:$M$115,COLUMNS('Section 2'!$C$13:C$13),0),"")</f>
        <v/>
      </c>
      <c r="E9" s="131" t="str">
        <f>IF($D9="","",IF(ISBLANK(VLOOKUP($B9,'Section 2'!$C$16:$M$115,COLUMNS('Section 2'!$C$13:D$13),0)),"",VLOOKUP($B9,'Section 2'!$C$16:$M$115,COLUMNS('Section 2'!$C$13:D$13),0)))</f>
        <v/>
      </c>
      <c r="F9" s="130" t="str">
        <f>IF($D9="","",IF(ISBLANK(VLOOKUP($B9,'Section 2'!$C$16:$M$115,COLUMNS('Section 2'!$C$13:E$13),0)),"",VLOOKUP($B9,'Section 2'!$C$16:$M$115,COLUMNS('Section 2'!$C$13:E$13),0)))</f>
        <v/>
      </c>
      <c r="G9" s="130" t="str">
        <f>IF($D9="","",IF(ISBLANK(VLOOKUP($B9,'Section 2'!$C$16:$M$115,COLUMNS('Section 2'!$C$13:F$13),0)),"",VLOOKUP($B9,'Section 2'!$C$16:$M$115,COLUMNS('Section 2'!$C$13:F$13),0)))</f>
        <v/>
      </c>
      <c r="H9" s="130" t="str">
        <f>IF($D9="","",IF(ISBLANK(VLOOKUP($B9,'Section 2'!$C$16:$M$115,COLUMNS('Section 2'!$C$13:G$13),0)),"",VLOOKUP($B9,'Section 2'!$C$16:$M$115,COLUMNS('Section 2'!$C$13:G$13),0)))</f>
        <v/>
      </c>
      <c r="I9" s="130" t="str">
        <f>IF($D9="","",IF(ISBLANK(VLOOKUP($B9,'Section 2'!$C$16:$M$115,COLUMNS('Section 2'!$C$13:H$13),0)),"",VLOOKUP($B9,'Section 2'!$C$16:$M$115,COLUMNS('Section 2'!$C$13:H$13),0)))</f>
        <v/>
      </c>
      <c r="J9" s="130" t="str">
        <f>IF($D9="","",IF(ISBLANK(VLOOKUP($B9,'Section 2'!$C$16:$M$115,COLUMNS('Section 2'!$C$13:I$13),0)),"",VLOOKUP($B9,'Section 2'!$C$16:$M$115,COLUMNS('Section 2'!$C$13:I$13),0)))</f>
        <v/>
      </c>
      <c r="K9" s="130" t="str">
        <f>IF($D9="","",IF(ISBLANK(VLOOKUP($B9,'Section 2'!$C$16:$M$115,COLUMNS('Section 2'!$C$13:J$13),0)),"",IF(VLOOKUP($B9,'Section 2'!$C$16:$M$115,COLUMNS('Section 2'!$C$13:J$13),0)="QPS","QPS",PROPER(VLOOKUP($B9,'Section 2'!$C$16:$M$115,COLUMNS('Section 2'!$C$13:J$13),0)))))</f>
        <v/>
      </c>
      <c r="L9" s="130" t="str">
        <f>IF($D9="","",IF(ISBLANK(VLOOKUP($B9,'Section 2'!$C$16:$M$115,COLUMNS('Section 2'!$C$13:K$13),0)),"",VLOOKUP($B9,'Section 2'!$C$16:$M$115,COLUMNS('Section 2'!$C$13:K$13),0)))</f>
        <v/>
      </c>
      <c r="M9" s="130" t="str">
        <f>IF($D9="","",IF(ISBLANK(VLOOKUP($B9,'Section 2'!$C$16:$M$115,COLUMNS('Section 2'!$C$13:L$13),0)),"",PROPER(VLOOKUP($B9,'Section 2'!$C$16:$M$115,COLUMNS('Section 2'!$C$13:L$13),0))))</f>
        <v/>
      </c>
      <c r="N9" s="130" t="str">
        <f>IF($D9="","",IF(ISBLANK(VLOOKUP($B9,'Section 2'!$C$16:$M$115,COLUMNS('Section 2'!$C$13:M$13),0)),"",IF(VLOOKUP($B9,'Section 2'!$C$16:$M$115,COLUMNS('Section 2'!$C$13:M$13),0)="QPS","QPS",IF(VLOOKUP($B9,'Section 2'!$C$16:$M$115,COLUMNS('Section 2'!$C$13:M$13),0)="2nd Party Trans","2nd Party Trans",IF(VLOOKUP($B9,'Section 2'!$C$16:$M$115,COLUMNS('Section 2'!$C$13:M$13),0)="2nd Party Dest","2nd Party Dest",PROPER(VLOOKUP($B9,'Section 2'!$C$16:$M$115,COLUMNS('Section 2'!$C$13:M$13),0)))))))</f>
        <v/>
      </c>
      <c r="O9" s="125"/>
      <c r="P9" s="132"/>
      <c r="Q9" s="132"/>
      <c r="R9" s="132"/>
      <c r="S9" s="132"/>
      <c r="T9" s="132"/>
      <c r="U9" s="132"/>
    </row>
    <row r="10" spans="1:21" s="55" customFormat="1" ht="12.75" customHeight="1" x14ac:dyDescent="0.35">
      <c r="A10" s="126" t="str">
        <f>IF(D10="","",ROWS($A$1:A10))</f>
        <v/>
      </c>
      <c r="B10" s="61">
        <v>9</v>
      </c>
      <c r="C10" s="130" t="str">
        <f t="shared" si="0"/>
        <v/>
      </c>
      <c r="D10" s="130" t="str">
        <f>IFERROR(VLOOKUP($B10,'Section 2'!$C$16:$M$115,COLUMNS('Section 2'!$C$13:C$13),0),"")</f>
        <v/>
      </c>
      <c r="E10" s="131" t="str">
        <f>IF($D10="","",IF(ISBLANK(VLOOKUP($B10,'Section 2'!$C$16:$M$115,COLUMNS('Section 2'!$C$13:D$13),0)),"",VLOOKUP($B10,'Section 2'!$C$16:$M$115,COLUMNS('Section 2'!$C$13:D$13),0)))</f>
        <v/>
      </c>
      <c r="F10" s="130" t="str">
        <f>IF($D10="","",IF(ISBLANK(VLOOKUP($B10,'Section 2'!$C$16:$M$115,COLUMNS('Section 2'!$C$13:E$13),0)),"",VLOOKUP($B10,'Section 2'!$C$16:$M$115,COLUMNS('Section 2'!$C$13:E$13),0)))</f>
        <v/>
      </c>
      <c r="G10" s="130" t="str">
        <f>IF($D10="","",IF(ISBLANK(VLOOKUP($B10,'Section 2'!$C$16:$M$115,COLUMNS('Section 2'!$C$13:F$13),0)),"",VLOOKUP($B10,'Section 2'!$C$16:$M$115,COLUMNS('Section 2'!$C$13:F$13),0)))</f>
        <v/>
      </c>
      <c r="H10" s="130" t="str">
        <f>IF($D10="","",IF(ISBLANK(VLOOKUP($B10,'Section 2'!$C$16:$M$115,COLUMNS('Section 2'!$C$13:G$13),0)),"",VLOOKUP($B10,'Section 2'!$C$16:$M$115,COLUMNS('Section 2'!$C$13:G$13),0)))</f>
        <v/>
      </c>
      <c r="I10" s="130" t="str">
        <f>IF($D10="","",IF(ISBLANK(VLOOKUP($B10,'Section 2'!$C$16:$M$115,COLUMNS('Section 2'!$C$13:H$13),0)),"",VLOOKUP($B10,'Section 2'!$C$16:$M$115,COLUMNS('Section 2'!$C$13:H$13),0)))</f>
        <v/>
      </c>
      <c r="J10" s="130" t="str">
        <f>IF($D10="","",IF(ISBLANK(VLOOKUP($B10,'Section 2'!$C$16:$M$115,COLUMNS('Section 2'!$C$13:I$13),0)),"",VLOOKUP($B10,'Section 2'!$C$16:$M$115,COLUMNS('Section 2'!$C$13:I$13),0)))</f>
        <v/>
      </c>
      <c r="K10" s="130" t="str">
        <f>IF($D10="","",IF(ISBLANK(VLOOKUP($B10,'Section 2'!$C$16:$M$115,COLUMNS('Section 2'!$C$13:J$13),0)),"",IF(VLOOKUP($B10,'Section 2'!$C$16:$M$115,COLUMNS('Section 2'!$C$13:J$13),0)="QPS","QPS",PROPER(VLOOKUP($B10,'Section 2'!$C$16:$M$115,COLUMNS('Section 2'!$C$13:J$13),0)))))</f>
        <v/>
      </c>
      <c r="L10" s="130" t="str">
        <f>IF($D10="","",IF(ISBLANK(VLOOKUP($B10,'Section 2'!$C$16:$M$115,COLUMNS('Section 2'!$C$13:K$13),0)),"",VLOOKUP($B10,'Section 2'!$C$16:$M$115,COLUMNS('Section 2'!$C$13:K$13),0)))</f>
        <v/>
      </c>
      <c r="M10" s="130" t="str">
        <f>IF($D10="","",IF(ISBLANK(VLOOKUP($B10,'Section 2'!$C$16:$M$115,COLUMNS('Section 2'!$C$13:L$13),0)),"",PROPER(VLOOKUP($B10,'Section 2'!$C$16:$M$115,COLUMNS('Section 2'!$C$13:L$13),0))))</f>
        <v/>
      </c>
      <c r="N10" s="130" t="str">
        <f>IF($D10="","",IF(ISBLANK(VLOOKUP($B10,'Section 2'!$C$16:$M$115,COLUMNS('Section 2'!$C$13:M$13),0)),"",IF(VLOOKUP($B10,'Section 2'!$C$16:$M$115,COLUMNS('Section 2'!$C$13:M$13),0)="QPS","QPS",IF(VLOOKUP($B10,'Section 2'!$C$16:$M$115,COLUMNS('Section 2'!$C$13:M$13),0)="2nd Party Trans","2nd Party Trans",IF(VLOOKUP($B10,'Section 2'!$C$16:$M$115,COLUMNS('Section 2'!$C$13:M$13),0)="2nd Party Dest","2nd Party Dest",PROPER(VLOOKUP($B10,'Section 2'!$C$16:$M$115,COLUMNS('Section 2'!$C$13:M$13),0)))))))</f>
        <v/>
      </c>
      <c r="O10" s="125"/>
      <c r="P10" s="132"/>
      <c r="Q10" s="132"/>
      <c r="R10" s="132"/>
      <c r="S10" s="132"/>
      <c r="T10" s="132"/>
      <c r="U10" s="132"/>
    </row>
    <row r="11" spans="1:21" s="55" customFormat="1" ht="12.75" customHeight="1" x14ac:dyDescent="0.35">
      <c r="A11" s="126" t="str">
        <f>IF(D11="","",ROWS($A$1:A11))</f>
        <v/>
      </c>
      <c r="B11" s="61">
        <v>10</v>
      </c>
      <c r="C11" s="130" t="str">
        <f t="shared" si="0"/>
        <v/>
      </c>
      <c r="D11" s="130" t="str">
        <f>IFERROR(VLOOKUP($B11,'Section 2'!$C$16:$M$115,COLUMNS('Section 2'!$C$13:C$13),0),"")</f>
        <v/>
      </c>
      <c r="E11" s="131" t="str">
        <f>IF($D11="","",IF(ISBLANK(VLOOKUP($B11,'Section 2'!$C$16:$M$115,COLUMNS('Section 2'!$C$13:D$13),0)),"",VLOOKUP($B11,'Section 2'!$C$16:$M$115,COLUMNS('Section 2'!$C$13:D$13),0)))</f>
        <v/>
      </c>
      <c r="F11" s="130" t="str">
        <f>IF($D11="","",IF(ISBLANK(VLOOKUP($B11,'Section 2'!$C$16:$M$115,COLUMNS('Section 2'!$C$13:E$13),0)),"",VLOOKUP($B11,'Section 2'!$C$16:$M$115,COLUMNS('Section 2'!$C$13:E$13),0)))</f>
        <v/>
      </c>
      <c r="G11" s="130" t="str">
        <f>IF($D11="","",IF(ISBLANK(VLOOKUP($B11,'Section 2'!$C$16:$M$115,COLUMNS('Section 2'!$C$13:F$13),0)),"",VLOOKUP($B11,'Section 2'!$C$16:$M$115,COLUMNS('Section 2'!$C$13:F$13),0)))</f>
        <v/>
      </c>
      <c r="H11" s="130" t="str">
        <f>IF($D11="","",IF(ISBLANK(VLOOKUP($B11,'Section 2'!$C$16:$M$115,COLUMNS('Section 2'!$C$13:G$13),0)),"",VLOOKUP($B11,'Section 2'!$C$16:$M$115,COLUMNS('Section 2'!$C$13:G$13),0)))</f>
        <v/>
      </c>
      <c r="I11" s="130" t="str">
        <f>IF($D11="","",IF(ISBLANK(VLOOKUP($B11,'Section 2'!$C$16:$M$115,COLUMNS('Section 2'!$C$13:H$13),0)),"",VLOOKUP($B11,'Section 2'!$C$16:$M$115,COLUMNS('Section 2'!$C$13:H$13),0)))</f>
        <v/>
      </c>
      <c r="J11" s="130" t="str">
        <f>IF($D11="","",IF(ISBLANK(VLOOKUP($B11,'Section 2'!$C$16:$M$115,COLUMNS('Section 2'!$C$13:I$13),0)),"",VLOOKUP($B11,'Section 2'!$C$16:$M$115,COLUMNS('Section 2'!$C$13:I$13),0)))</f>
        <v/>
      </c>
      <c r="K11" s="130" t="str">
        <f>IF($D11="","",IF(ISBLANK(VLOOKUP($B11,'Section 2'!$C$16:$M$115,COLUMNS('Section 2'!$C$13:J$13),0)),"",IF(VLOOKUP($B11,'Section 2'!$C$16:$M$115,COLUMNS('Section 2'!$C$13:J$13),0)="QPS","QPS",PROPER(VLOOKUP($B11,'Section 2'!$C$16:$M$115,COLUMNS('Section 2'!$C$13:J$13),0)))))</f>
        <v/>
      </c>
      <c r="L11" s="130" t="str">
        <f>IF($D11="","",IF(ISBLANK(VLOOKUP($B11,'Section 2'!$C$16:$M$115,COLUMNS('Section 2'!$C$13:K$13),0)),"",VLOOKUP($B11,'Section 2'!$C$16:$M$115,COLUMNS('Section 2'!$C$13:K$13),0)))</f>
        <v/>
      </c>
      <c r="M11" s="130" t="str">
        <f>IF($D11="","",IF(ISBLANK(VLOOKUP($B11,'Section 2'!$C$16:$M$115,COLUMNS('Section 2'!$C$13:L$13),0)),"",PROPER(VLOOKUP($B11,'Section 2'!$C$16:$M$115,COLUMNS('Section 2'!$C$13:L$13),0))))</f>
        <v/>
      </c>
      <c r="N11" s="130" t="str">
        <f>IF($D11="","",IF(ISBLANK(VLOOKUP($B11,'Section 2'!$C$16:$M$115,COLUMNS('Section 2'!$C$13:M$13),0)),"",IF(VLOOKUP($B11,'Section 2'!$C$16:$M$115,COLUMNS('Section 2'!$C$13:M$13),0)="QPS","QPS",IF(VLOOKUP($B11,'Section 2'!$C$16:$M$115,COLUMNS('Section 2'!$C$13:M$13),0)="2nd Party Trans","2nd Party Trans",IF(VLOOKUP($B11,'Section 2'!$C$16:$M$115,COLUMNS('Section 2'!$C$13:M$13),0)="2nd Party Dest","2nd Party Dest",PROPER(VLOOKUP($B11,'Section 2'!$C$16:$M$115,COLUMNS('Section 2'!$C$13:M$13),0)))))))</f>
        <v/>
      </c>
      <c r="O11" s="125"/>
      <c r="P11" s="132"/>
      <c r="Q11" s="132"/>
      <c r="R11" s="132"/>
      <c r="S11" s="132"/>
      <c r="T11" s="132"/>
      <c r="U11" s="132"/>
    </row>
    <row r="12" spans="1:21" s="55" customFormat="1" ht="12.75" customHeight="1" x14ac:dyDescent="0.35">
      <c r="A12" s="126" t="str">
        <f>IF(D12="","",ROWS($A$1:A12))</f>
        <v/>
      </c>
      <c r="B12" s="61">
        <v>11</v>
      </c>
      <c r="C12" s="130" t="str">
        <f t="shared" si="0"/>
        <v/>
      </c>
      <c r="D12" s="130" t="str">
        <f>IFERROR(VLOOKUP($B12,'Section 2'!$C$16:$M$115,COLUMNS('Section 2'!$C$13:C$13),0),"")</f>
        <v/>
      </c>
      <c r="E12" s="131" t="str">
        <f>IF($D12="","",IF(ISBLANK(VLOOKUP($B12,'Section 2'!$C$16:$M$115,COLUMNS('Section 2'!$C$13:D$13),0)),"",VLOOKUP($B12,'Section 2'!$C$16:$M$115,COLUMNS('Section 2'!$C$13:D$13),0)))</f>
        <v/>
      </c>
      <c r="F12" s="130" t="str">
        <f>IF($D12="","",IF(ISBLANK(VLOOKUP($B12,'Section 2'!$C$16:$M$115,COLUMNS('Section 2'!$C$13:E$13),0)),"",VLOOKUP($B12,'Section 2'!$C$16:$M$115,COLUMNS('Section 2'!$C$13:E$13),0)))</f>
        <v/>
      </c>
      <c r="G12" s="130" t="str">
        <f>IF($D12="","",IF(ISBLANK(VLOOKUP($B12,'Section 2'!$C$16:$M$115,COLUMNS('Section 2'!$C$13:F$13),0)),"",VLOOKUP($B12,'Section 2'!$C$16:$M$115,COLUMNS('Section 2'!$C$13:F$13),0)))</f>
        <v/>
      </c>
      <c r="H12" s="130" t="str">
        <f>IF($D12="","",IF(ISBLANK(VLOOKUP($B12,'Section 2'!$C$16:$M$115,COLUMNS('Section 2'!$C$13:G$13),0)),"",VLOOKUP($B12,'Section 2'!$C$16:$M$115,COLUMNS('Section 2'!$C$13:G$13),0)))</f>
        <v/>
      </c>
      <c r="I12" s="130" t="str">
        <f>IF($D12="","",IF(ISBLANK(VLOOKUP($B12,'Section 2'!$C$16:$M$115,COLUMNS('Section 2'!$C$13:H$13),0)),"",VLOOKUP($B12,'Section 2'!$C$16:$M$115,COLUMNS('Section 2'!$C$13:H$13),0)))</f>
        <v/>
      </c>
      <c r="J12" s="130" t="str">
        <f>IF($D12="","",IF(ISBLANK(VLOOKUP($B12,'Section 2'!$C$16:$M$115,COLUMNS('Section 2'!$C$13:I$13),0)),"",VLOOKUP($B12,'Section 2'!$C$16:$M$115,COLUMNS('Section 2'!$C$13:I$13),0)))</f>
        <v/>
      </c>
      <c r="K12" s="130" t="str">
        <f>IF($D12="","",IF(ISBLANK(VLOOKUP($B12,'Section 2'!$C$16:$M$115,COLUMNS('Section 2'!$C$13:J$13),0)),"",IF(VLOOKUP($B12,'Section 2'!$C$16:$M$115,COLUMNS('Section 2'!$C$13:J$13),0)="QPS","QPS",PROPER(VLOOKUP($B12,'Section 2'!$C$16:$M$115,COLUMNS('Section 2'!$C$13:J$13),0)))))</f>
        <v/>
      </c>
      <c r="L12" s="130" t="str">
        <f>IF($D12="","",IF(ISBLANK(VLOOKUP($B12,'Section 2'!$C$16:$M$115,COLUMNS('Section 2'!$C$13:K$13),0)),"",VLOOKUP($B12,'Section 2'!$C$16:$M$115,COLUMNS('Section 2'!$C$13:K$13),0)))</f>
        <v/>
      </c>
      <c r="M12" s="130" t="str">
        <f>IF($D12="","",IF(ISBLANK(VLOOKUP($B12,'Section 2'!$C$16:$M$115,COLUMNS('Section 2'!$C$13:L$13),0)),"",PROPER(VLOOKUP($B12,'Section 2'!$C$16:$M$115,COLUMNS('Section 2'!$C$13:L$13),0))))</f>
        <v/>
      </c>
      <c r="N12" s="130" t="str">
        <f>IF($D12="","",IF(ISBLANK(VLOOKUP($B12,'Section 2'!$C$16:$M$115,COLUMNS('Section 2'!$C$13:M$13),0)),"",IF(VLOOKUP($B12,'Section 2'!$C$16:$M$115,COLUMNS('Section 2'!$C$13:M$13),0)="QPS","QPS",IF(VLOOKUP($B12,'Section 2'!$C$16:$M$115,COLUMNS('Section 2'!$C$13:M$13),0)="2nd Party Trans","2nd Party Trans",IF(VLOOKUP($B12,'Section 2'!$C$16:$M$115,COLUMNS('Section 2'!$C$13:M$13),0)="2nd Party Dest","2nd Party Dest",PROPER(VLOOKUP($B12,'Section 2'!$C$16:$M$115,COLUMNS('Section 2'!$C$13:M$13),0)))))))</f>
        <v/>
      </c>
      <c r="O12" s="125"/>
      <c r="P12" s="132"/>
      <c r="Q12" s="132"/>
      <c r="R12" s="132"/>
      <c r="S12" s="132"/>
      <c r="T12" s="132"/>
      <c r="U12" s="132"/>
    </row>
    <row r="13" spans="1:21" s="55" customFormat="1" ht="12.75" customHeight="1" x14ac:dyDescent="0.35">
      <c r="A13" s="126" t="str">
        <f>IF(D13="","",ROWS($A$1:A13))</f>
        <v/>
      </c>
      <c r="B13" s="61">
        <v>12</v>
      </c>
      <c r="C13" s="130" t="str">
        <f t="shared" si="0"/>
        <v/>
      </c>
      <c r="D13" s="130" t="str">
        <f>IFERROR(VLOOKUP($B13,'Section 2'!$C$16:$M$115,COLUMNS('Section 2'!$C$13:C$13),0),"")</f>
        <v/>
      </c>
      <c r="E13" s="131" t="str">
        <f>IF($D13="","",IF(ISBLANK(VLOOKUP($B13,'Section 2'!$C$16:$M$115,COLUMNS('Section 2'!$C$13:D$13),0)),"",VLOOKUP($B13,'Section 2'!$C$16:$M$115,COLUMNS('Section 2'!$C$13:D$13),0)))</f>
        <v/>
      </c>
      <c r="F13" s="130" t="str">
        <f>IF($D13="","",IF(ISBLANK(VLOOKUP($B13,'Section 2'!$C$16:$M$115,COLUMNS('Section 2'!$C$13:E$13),0)),"",VLOOKUP($B13,'Section 2'!$C$16:$M$115,COLUMNS('Section 2'!$C$13:E$13),0)))</f>
        <v/>
      </c>
      <c r="G13" s="130" t="str">
        <f>IF($D13="","",IF(ISBLANK(VLOOKUP($B13,'Section 2'!$C$16:$M$115,COLUMNS('Section 2'!$C$13:F$13),0)),"",VLOOKUP($B13,'Section 2'!$C$16:$M$115,COLUMNS('Section 2'!$C$13:F$13),0)))</f>
        <v/>
      </c>
      <c r="H13" s="130" t="str">
        <f>IF($D13="","",IF(ISBLANK(VLOOKUP($B13,'Section 2'!$C$16:$M$115,COLUMNS('Section 2'!$C$13:G$13),0)),"",VLOOKUP($B13,'Section 2'!$C$16:$M$115,COLUMNS('Section 2'!$C$13:G$13),0)))</f>
        <v/>
      </c>
      <c r="I13" s="130" t="str">
        <f>IF($D13="","",IF(ISBLANK(VLOOKUP($B13,'Section 2'!$C$16:$M$115,COLUMNS('Section 2'!$C$13:H$13),0)),"",VLOOKUP($B13,'Section 2'!$C$16:$M$115,COLUMNS('Section 2'!$C$13:H$13),0)))</f>
        <v/>
      </c>
      <c r="J13" s="130" t="str">
        <f>IF($D13="","",IF(ISBLANK(VLOOKUP($B13,'Section 2'!$C$16:$M$115,COLUMNS('Section 2'!$C$13:I$13),0)),"",VLOOKUP($B13,'Section 2'!$C$16:$M$115,COLUMNS('Section 2'!$C$13:I$13),0)))</f>
        <v/>
      </c>
      <c r="K13" s="130" t="str">
        <f>IF($D13="","",IF(ISBLANK(VLOOKUP($B13,'Section 2'!$C$16:$M$115,COLUMNS('Section 2'!$C$13:J$13),0)),"",IF(VLOOKUP($B13,'Section 2'!$C$16:$M$115,COLUMNS('Section 2'!$C$13:J$13),0)="QPS","QPS",PROPER(VLOOKUP($B13,'Section 2'!$C$16:$M$115,COLUMNS('Section 2'!$C$13:J$13),0)))))</f>
        <v/>
      </c>
      <c r="L13" s="130" t="str">
        <f>IF($D13="","",IF(ISBLANK(VLOOKUP($B13,'Section 2'!$C$16:$M$115,COLUMNS('Section 2'!$C$13:K$13),0)),"",VLOOKUP($B13,'Section 2'!$C$16:$M$115,COLUMNS('Section 2'!$C$13:K$13),0)))</f>
        <v/>
      </c>
      <c r="M13" s="130" t="str">
        <f>IF($D13="","",IF(ISBLANK(VLOOKUP($B13,'Section 2'!$C$16:$M$115,COLUMNS('Section 2'!$C$13:L$13),0)),"",PROPER(VLOOKUP($B13,'Section 2'!$C$16:$M$115,COLUMNS('Section 2'!$C$13:L$13),0))))</f>
        <v/>
      </c>
      <c r="N13" s="130" t="str">
        <f>IF($D13="","",IF(ISBLANK(VLOOKUP($B13,'Section 2'!$C$16:$M$115,COLUMNS('Section 2'!$C$13:M$13),0)),"",IF(VLOOKUP($B13,'Section 2'!$C$16:$M$115,COLUMNS('Section 2'!$C$13:M$13),0)="QPS","QPS",IF(VLOOKUP($B13,'Section 2'!$C$16:$M$115,COLUMNS('Section 2'!$C$13:M$13),0)="2nd Party Trans","2nd Party Trans",IF(VLOOKUP($B13,'Section 2'!$C$16:$M$115,COLUMNS('Section 2'!$C$13:M$13),0)="2nd Party Dest","2nd Party Dest",PROPER(VLOOKUP($B13,'Section 2'!$C$16:$M$115,COLUMNS('Section 2'!$C$13:M$13),0)))))))</f>
        <v/>
      </c>
      <c r="O13" s="125"/>
      <c r="P13" s="132"/>
      <c r="Q13" s="132"/>
      <c r="R13" s="132"/>
      <c r="S13" s="132"/>
      <c r="T13" s="132"/>
      <c r="U13" s="132"/>
    </row>
    <row r="14" spans="1:21" s="55" customFormat="1" ht="12.75" customHeight="1" x14ac:dyDescent="0.35">
      <c r="A14" s="126" t="str">
        <f>IF(D14="","",ROWS($A$1:A14))</f>
        <v/>
      </c>
      <c r="B14" s="61">
        <v>13</v>
      </c>
      <c r="C14" s="130" t="str">
        <f t="shared" si="0"/>
        <v/>
      </c>
      <c r="D14" s="130" t="str">
        <f>IFERROR(VLOOKUP($B14,'Section 2'!$C$16:$M$115,COLUMNS('Section 2'!$C$13:C$13),0),"")</f>
        <v/>
      </c>
      <c r="E14" s="131" t="str">
        <f>IF($D14="","",IF(ISBLANK(VLOOKUP($B14,'Section 2'!$C$16:$M$115,COLUMNS('Section 2'!$C$13:D$13),0)),"",VLOOKUP($B14,'Section 2'!$C$16:$M$115,COLUMNS('Section 2'!$C$13:D$13),0)))</f>
        <v/>
      </c>
      <c r="F14" s="130" t="str">
        <f>IF($D14="","",IF(ISBLANK(VLOOKUP($B14,'Section 2'!$C$16:$M$115,COLUMNS('Section 2'!$C$13:E$13),0)),"",VLOOKUP($B14,'Section 2'!$C$16:$M$115,COLUMNS('Section 2'!$C$13:E$13),0)))</f>
        <v/>
      </c>
      <c r="G14" s="130" t="str">
        <f>IF($D14="","",IF(ISBLANK(VLOOKUP($B14,'Section 2'!$C$16:$M$115,COLUMNS('Section 2'!$C$13:F$13),0)),"",VLOOKUP($B14,'Section 2'!$C$16:$M$115,COLUMNS('Section 2'!$C$13:F$13),0)))</f>
        <v/>
      </c>
      <c r="H14" s="130" t="str">
        <f>IF($D14="","",IF(ISBLANK(VLOOKUP($B14,'Section 2'!$C$16:$M$115,COLUMNS('Section 2'!$C$13:G$13),0)),"",VLOOKUP($B14,'Section 2'!$C$16:$M$115,COLUMNS('Section 2'!$C$13:G$13),0)))</f>
        <v/>
      </c>
      <c r="I14" s="130" t="str">
        <f>IF($D14="","",IF(ISBLANK(VLOOKUP($B14,'Section 2'!$C$16:$M$115,COLUMNS('Section 2'!$C$13:H$13),0)),"",VLOOKUP($B14,'Section 2'!$C$16:$M$115,COLUMNS('Section 2'!$C$13:H$13),0)))</f>
        <v/>
      </c>
      <c r="J14" s="130" t="str">
        <f>IF($D14="","",IF(ISBLANK(VLOOKUP($B14,'Section 2'!$C$16:$M$115,COLUMNS('Section 2'!$C$13:I$13),0)),"",VLOOKUP($B14,'Section 2'!$C$16:$M$115,COLUMNS('Section 2'!$C$13:I$13),0)))</f>
        <v/>
      </c>
      <c r="K14" s="130" t="str">
        <f>IF($D14="","",IF(ISBLANK(VLOOKUP($B14,'Section 2'!$C$16:$M$115,COLUMNS('Section 2'!$C$13:J$13),0)),"",IF(VLOOKUP($B14,'Section 2'!$C$16:$M$115,COLUMNS('Section 2'!$C$13:J$13),0)="QPS","QPS",PROPER(VLOOKUP($B14,'Section 2'!$C$16:$M$115,COLUMNS('Section 2'!$C$13:J$13),0)))))</f>
        <v/>
      </c>
      <c r="L14" s="130" t="str">
        <f>IF($D14="","",IF(ISBLANK(VLOOKUP($B14,'Section 2'!$C$16:$M$115,COLUMNS('Section 2'!$C$13:K$13),0)),"",VLOOKUP($B14,'Section 2'!$C$16:$M$115,COLUMNS('Section 2'!$C$13:K$13),0)))</f>
        <v/>
      </c>
      <c r="M14" s="130" t="str">
        <f>IF($D14="","",IF(ISBLANK(VLOOKUP($B14,'Section 2'!$C$16:$M$115,COLUMNS('Section 2'!$C$13:L$13),0)),"",PROPER(VLOOKUP($B14,'Section 2'!$C$16:$M$115,COLUMNS('Section 2'!$C$13:L$13),0))))</f>
        <v/>
      </c>
      <c r="N14" s="130" t="str">
        <f>IF($D14="","",IF(ISBLANK(VLOOKUP($B14,'Section 2'!$C$16:$M$115,COLUMNS('Section 2'!$C$13:M$13),0)),"",IF(VLOOKUP($B14,'Section 2'!$C$16:$M$115,COLUMNS('Section 2'!$C$13:M$13),0)="QPS","QPS",IF(VLOOKUP($B14,'Section 2'!$C$16:$M$115,COLUMNS('Section 2'!$C$13:M$13),0)="2nd Party Trans","2nd Party Trans",IF(VLOOKUP($B14,'Section 2'!$C$16:$M$115,COLUMNS('Section 2'!$C$13:M$13),0)="2nd Party Dest","2nd Party Dest",PROPER(VLOOKUP($B14,'Section 2'!$C$16:$M$115,COLUMNS('Section 2'!$C$13:M$13),0)))))))</f>
        <v/>
      </c>
      <c r="O14" s="125"/>
      <c r="P14" s="132"/>
      <c r="Q14" s="132"/>
      <c r="R14" s="132"/>
      <c r="S14" s="132"/>
      <c r="T14" s="132"/>
      <c r="U14" s="132"/>
    </row>
    <row r="15" spans="1:21" s="55" customFormat="1" ht="12.75" customHeight="1" x14ac:dyDescent="0.35">
      <c r="A15" s="126" t="str">
        <f>IF(D15="","",ROWS($A$1:A15))</f>
        <v/>
      </c>
      <c r="B15" s="61">
        <v>14</v>
      </c>
      <c r="C15" s="130" t="str">
        <f t="shared" si="0"/>
        <v/>
      </c>
      <c r="D15" s="130" t="str">
        <f>IFERROR(VLOOKUP($B15,'Section 2'!$C$16:$M$115,COLUMNS('Section 2'!$C$13:C$13),0),"")</f>
        <v/>
      </c>
      <c r="E15" s="131" t="str">
        <f>IF($D15="","",IF(ISBLANK(VLOOKUP($B15,'Section 2'!$C$16:$M$115,COLUMNS('Section 2'!$C$13:D$13),0)),"",VLOOKUP($B15,'Section 2'!$C$16:$M$115,COLUMNS('Section 2'!$C$13:D$13),0)))</f>
        <v/>
      </c>
      <c r="F15" s="130" t="str">
        <f>IF($D15="","",IF(ISBLANK(VLOOKUP($B15,'Section 2'!$C$16:$M$115,COLUMNS('Section 2'!$C$13:E$13),0)),"",VLOOKUP($B15,'Section 2'!$C$16:$M$115,COLUMNS('Section 2'!$C$13:E$13),0)))</f>
        <v/>
      </c>
      <c r="G15" s="130" t="str">
        <f>IF($D15="","",IF(ISBLANK(VLOOKUP($B15,'Section 2'!$C$16:$M$115,COLUMNS('Section 2'!$C$13:F$13),0)),"",VLOOKUP($B15,'Section 2'!$C$16:$M$115,COLUMNS('Section 2'!$C$13:F$13),0)))</f>
        <v/>
      </c>
      <c r="H15" s="130" t="str">
        <f>IF($D15="","",IF(ISBLANK(VLOOKUP($B15,'Section 2'!$C$16:$M$115,COLUMNS('Section 2'!$C$13:G$13),0)),"",VLOOKUP($B15,'Section 2'!$C$16:$M$115,COLUMNS('Section 2'!$C$13:G$13),0)))</f>
        <v/>
      </c>
      <c r="I15" s="130" t="str">
        <f>IF($D15="","",IF(ISBLANK(VLOOKUP($B15,'Section 2'!$C$16:$M$115,COLUMNS('Section 2'!$C$13:H$13),0)),"",VLOOKUP($B15,'Section 2'!$C$16:$M$115,COLUMNS('Section 2'!$C$13:H$13),0)))</f>
        <v/>
      </c>
      <c r="J15" s="130" t="str">
        <f>IF($D15="","",IF(ISBLANK(VLOOKUP($B15,'Section 2'!$C$16:$M$115,COLUMNS('Section 2'!$C$13:I$13),0)),"",VLOOKUP($B15,'Section 2'!$C$16:$M$115,COLUMNS('Section 2'!$C$13:I$13),0)))</f>
        <v/>
      </c>
      <c r="K15" s="130" t="str">
        <f>IF($D15="","",IF(ISBLANK(VLOOKUP($B15,'Section 2'!$C$16:$M$115,COLUMNS('Section 2'!$C$13:J$13),0)),"",IF(VLOOKUP($B15,'Section 2'!$C$16:$M$115,COLUMNS('Section 2'!$C$13:J$13),0)="QPS","QPS",PROPER(VLOOKUP($B15,'Section 2'!$C$16:$M$115,COLUMNS('Section 2'!$C$13:J$13),0)))))</f>
        <v/>
      </c>
      <c r="L15" s="130" t="str">
        <f>IF($D15="","",IF(ISBLANK(VLOOKUP($B15,'Section 2'!$C$16:$M$115,COLUMNS('Section 2'!$C$13:K$13),0)),"",VLOOKUP($B15,'Section 2'!$C$16:$M$115,COLUMNS('Section 2'!$C$13:K$13),0)))</f>
        <v/>
      </c>
      <c r="M15" s="130" t="str">
        <f>IF($D15="","",IF(ISBLANK(VLOOKUP($B15,'Section 2'!$C$16:$M$115,COLUMNS('Section 2'!$C$13:L$13),0)),"",PROPER(VLOOKUP($B15,'Section 2'!$C$16:$M$115,COLUMNS('Section 2'!$C$13:L$13),0))))</f>
        <v/>
      </c>
      <c r="N15" s="130" t="str">
        <f>IF($D15="","",IF(ISBLANK(VLOOKUP($B15,'Section 2'!$C$16:$M$115,COLUMNS('Section 2'!$C$13:M$13),0)),"",IF(VLOOKUP($B15,'Section 2'!$C$16:$M$115,COLUMNS('Section 2'!$C$13:M$13),0)="QPS","QPS",IF(VLOOKUP($B15,'Section 2'!$C$16:$M$115,COLUMNS('Section 2'!$C$13:M$13),0)="2nd Party Trans","2nd Party Trans",IF(VLOOKUP($B15,'Section 2'!$C$16:$M$115,COLUMNS('Section 2'!$C$13:M$13),0)="2nd Party Dest","2nd Party Dest",PROPER(VLOOKUP($B15,'Section 2'!$C$16:$M$115,COLUMNS('Section 2'!$C$13:M$13),0)))))))</f>
        <v/>
      </c>
      <c r="O15" s="125"/>
      <c r="P15" s="132"/>
      <c r="Q15" s="132"/>
      <c r="R15" s="132"/>
      <c r="S15" s="132"/>
      <c r="T15" s="132"/>
      <c r="U15" s="132"/>
    </row>
    <row r="16" spans="1:21" s="55" customFormat="1" ht="12.75" customHeight="1" x14ac:dyDescent="0.35">
      <c r="A16" s="126" t="str">
        <f>IF(D16="","",ROWS($A$1:A16))</f>
        <v/>
      </c>
      <c r="B16" s="61">
        <v>15</v>
      </c>
      <c r="C16" s="130" t="str">
        <f t="shared" si="0"/>
        <v/>
      </c>
      <c r="D16" s="130" t="str">
        <f>IFERROR(VLOOKUP($B16,'Section 2'!$C$16:$M$115,COLUMNS('Section 2'!$C$13:C$13),0),"")</f>
        <v/>
      </c>
      <c r="E16" s="131" t="str">
        <f>IF($D16="","",IF(ISBLANK(VLOOKUP($B16,'Section 2'!$C$16:$M$115,COLUMNS('Section 2'!$C$13:D$13),0)),"",VLOOKUP($B16,'Section 2'!$C$16:$M$115,COLUMNS('Section 2'!$C$13:D$13),0)))</f>
        <v/>
      </c>
      <c r="F16" s="130" t="str">
        <f>IF($D16="","",IF(ISBLANK(VLOOKUP($B16,'Section 2'!$C$16:$M$115,COLUMNS('Section 2'!$C$13:E$13),0)),"",VLOOKUP($B16,'Section 2'!$C$16:$M$115,COLUMNS('Section 2'!$C$13:E$13),0)))</f>
        <v/>
      </c>
      <c r="G16" s="130" t="str">
        <f>IF($D16="","",IF(ISBLANK(VLOOKUP($B16,'Section 2'!$C$16:$M$115,COLUMNS('Section 2'!$C$13:F$13),0)),"",VLOOKUP($B16,'Section 2'!$C$16:$M$115,COLUMNS('Section 2'!$C$13:F$13),0)))</f>
        <v/>
      </c>
      <c r="H16" s="130" t="str">
        <f>IF($D16="","",IF(ISBLANK(VLOOKUP($B16,'Section 2'!$C$16:$M$115,COLUMNS('Section 2'!$C$13:G$13),0)),"",VLOOKUP($B16,'Section 2'!$C$16:$M$115,COLUMNS('Section 2'!$C$13:G$13),0)))</f>
        <v/>
      </c>
      <c r="I16" s="130" t="str">
        <f>IF($D16="","",IF(ISBLANK(VLOOKUP($B16,'Section 2'!$C$16:$M$115,COLUMNS('Section 2'!$C$13:H$13),0)),"",VLOOKUP($B16,'Section 2'!$C$16:$M$115,COLUMNS('Section 2'!$C$13:H$13),0)))</f>
        <v/>
      </c>
      <c r="J16" s="130" t="str">
        <f>IF($D16="","",IF(ISBLANK(VLOOKUP($B16,'Section 2'!$C$16:$M$115,COLUMNS('Section 2'!$C$13:I$13),0)),"",VLOOKUP($B16,'Section 2'!$C$16:$M$115,COLUMNS('Section 2'!$C$13:I$13),0)))</f>
        <v/>
      </c>
      <c r="K16" s="130" t="str">
        <f>IF($D16="","",IF(ISBLANK(VLOOKUP($B16,'Section 2'!$C$16:$M$115,COLUMNS('Section 2'!$C$13:J$13),0)),"",IF(VLOOKUP($B16,'Section 2'!$C$16:$M$115,COLUMNS('Section 2'!$C$13:J$13),0)="QPS","QPS",PROPER(VLOOKUP($B16,'Section 2'!$C$16:$M$115,COLUMNS('Section 2'!$C$13:J$13),0)))))</f>
        <v/>
      </c>
      <c r="L16" s="130" t="str">
        <f>IF($D16="","",IF(ISBLANK(VLOOKUP($B16,'Section 2'!$C$16:$M$115,COLUMNS('Section 2'!$C$13:K$13),0)),"",VLOOKUP($B16,'Section 2'!$C$16:$M$115,COLUMNS('Section 2'!$C$13:K$13),0)))</f>
        <v/>
      </c>
      <c r="M16" s="130" t="str">
        <f>IF($D16="","",IF(ISBLANK(VLOOKUP($B16,'Section 2'!$C$16:$M$115,COLUMNS('Section 2'!$C$13:L$13),0)),"",PROPER(VLOOKUP($B16,'Section 2'!$C$16:$M$115,COLUMNS('Section 2'!$C$13:L$13),0))))</f>
        <v/>
      </c>
      <c r="N16" s="130" t="str">
        <f>IF($D16="","",IF(ISBLANK(VLOOKUP($B16,'Section 2'!$C$16:$M$115,COLUMNS('Section 2'!$C$13:M$13),0)),"",IF(VLOOKUP($B16,'Section 2'!$C$16:$M$115,COLUMNS('Section 2'!$C$13:M$13),0)="QPS","QPS",IF(VLOOKUP($B16,'Section 2'!$C$16:$M$115,COLUMNS('Section 2'!$C$13:M$13),0)="2nd Party Trans","2nd Party Trans",IF(VLOOKUP($B16,'Section 2'!$C$16:$M$115,COLUMNS('Section 2'!$C$13:M$13),0)="2nd Party Dest","2nd Party Dest",PROPER(VLOOKUP($B16,'Section 2'!$C$16:$M$115,COLUMNS('Section 2'!$C$13:M$13),0)))))))</f>
        <v/>
      </c>
      <c r="O16" s="125"/>
      <c r="P16" s="132"/>
      <c r="Q16" s="132"/>
      <c r="R16" s="132"/>
      <c r="S16" s="132"/>
      <c r="T16" s="132"/>
      <c r="U16" s="132"/>
    </row>
    <row r="17" spans="1:21" s="55" customFormat="1" ht="12.75" customHeight="1" x14ac:dyDescent="0.35">
      <c r="A17" s="126" t="str">
        <f>IF(D17="","",ROWS($A$1:A17))</f>
        <v/>
      </c>
      <c r="B17" s="61">
        <v>16</v>
      </c>
      <c r="C17" s="130" t="str">
        <f t="shared" si="0"/>
        <v/>
      </c>
      <c r="D17" s="130" t="str">
        <f>IFERROR(VLOOKUP($B17,'Section 2'!$C$16:$M$115,COLUMNS('Section 2'!$C$13:C$13),0),"")</f>
        <v/>
      </c>
      <c r="E17" s="131" t="str">
        <f>IF($D17="","",IF(ISBLANK(VLOOKUP($B17,'Section 2'!$C$16:$M$115,COLUMNS('Section 2'!$C$13:D$13),0)),"",VLOOKUP($B17,'Section 2'!$C$16:$M$115,COLUMNS('Section 2'!$C$13:D$13),0)))</f>
        <v/>
      </c>
      <c r="F17" s="130" t="str">
        <f>IF($D17="","",IF(ISBLANK(VLOOKUP($B17,'Section 2'!$C$16:$M$115,COLUMNS('Section 2'!$C$13:E$13),0)),"",VLOOKUP($B17,'Section 2'!$C$16:$M$115,COLUMNS('Section 2'!$C$13:E$13),0)))</f>
        <v/>
      </c>
      <c r="G17" s="130" t="str">
        <f>IF($D17="","",IF(ISBLANK(VLOOKUP($B17,'Section 2'!$C$16:$M$115,COLUMNS('Section 2'!$C$13:F$13),0)),"",VLOOKUP($B17,'Section 2'!$C$16:$M$115,COLUMNS('Section 2'!$C$13:F$13),0)))</f>
        <v/>
      </c>
      <c r="H17" s="130" t="str">
        <f>IF($D17="","",IF(ISBLANK(VLOOKUP($B17,'Section 2'!$C$16:$M$115,COLUMNS('Section 2'!$C$13:G$13),0)),"",VLOOKUP($B17,'Section 2'!$C$16:$M$115,COLUMNS('Section 2'!$C$13:G$13),0)))</f>
        <v/>
      </c>
      <c r="I17" s="130" t="str">
        <f>IF($D17="","",IF(ISBLANK(VLOOKUP($B17,'Section 2'!$C$16:$M$115,COLUMNS('Section 2'!$C$13:H$13),0)),"",VLOOKUP($B17,'Section 2'!$C$16:$M$115,COLUMNS('Section 2'!$C$13:H$13),0)))</f>
        <v/>
      </c>
      <c r="J17" s="130" t="str">
        <f>IF($D17="","",IF(ISBLANK(VLOOKUP($B17,'Section 2'!$C$16:$M$115,COLUMNS('Section 2'!$C$13:I$13),0)),"",VLOOKUP($B17,'Section 2'!$C$16:$M$115,COLUMNS('Section 2'!$C$13:I$13),0)))</f>
        <v/>
      </c>
      <c r="K17" s="130" t="str">
        <f>IF($D17="","",IF(ISBLANK(VLOOKUP($B17,'Section 2'!$C$16:$M$115,COLUMNS('Section 2'!$C$13:J$13),0)),"",IF(VLOOKUP($B17,'Section 2'!$C$16:$M$115,COLUMNS('Section 2'!$C$13:J$13),0)="QPS","QPS",PROPER(VLOOKUP($B17,'Section 2'!$C$16:$M$115,COLUMNS('Section 2'!$C$13:J$13),0)))))</f>
        <v/>
      </c>
      <c r="L17" s="130" t="str">
        <f>IF($D17="","",IF(ISBLANK(VLOOKUP($B17,'Section 2'!$C$16:$M$115,COLUMNS('Section 2'!$C$13:K$13),0)),"",VLOOKUP($B17,'Section 2'!$C$16:$M$115,COLUMNS('Section 2'!$C$13:K$13),0)))</f>
        <v/>
      </c>
      <c r="M17" s="130" t="str">
        <f>IF($D17="","",IF(ISBLANK(VLOOKUP($B17,'Section 2'!$C$16:$M$115,COLUMNS('Section 2'!$C$13:L$13),0)),"",PROPER(VLOOKUP($B17,'Section 2'!$C$16:$M$115,COLUMNS('Section 2'!$C$13:L$13),0))))</f>
        <v/>
      </c>
      <c r="N17" s="130" t="str">
        <f>IF($D17="","",IF(ISBLANK(VLOOKUP($B17,'Section 2'!$C$16:$M$115,COLUMNS('Section 2'!$C$13:M$13),0)),"",IF(VLOOKUP($B17,'Section 2'!$C$16:$M$115,COLUMNS('Section 2'!$C$13:M$13),0)="QPS","QPS",IF(VLOOKUP($B17,'Section 2'!$C$16:$M$115,COLUMNS('Section 2'!$C$13:M$13),0)="2nd Party Trans","2nd Party Trans",IF(VLOOKUP($B17,'Section 2'!$C$16:$M$115,COLUMNS('Section 2'!$C$13:M$13),0)="2nd Party Dest","2nd Party Dest",PROPER(VLOOKUP($B17,'Section 2'!$C$16:$M$115,COLUMNS('Section 2'!$C$13:M$13),0)))))))</f>
        <v/>
      </c>
      <c r="O17" s="125"/>
      <c r="P17" s="132"/>
      <c r="Q17" s="132"/>
      <c r="R17" s="132"/>
      <c r="S17" s="132"/>
      <c r="T17" s="132"/>
      <c r="U17" s="132"/>
    </row>
    <row r="18" spans="1:21" s="55" customFormat="1" ht="12.75" customHeight="1" x14ac:dyDescent="0.35">
      <c r="A18" s="126" t="str">
        <f>IF(D18="","",ROWS($A$1:A18))</f>
        <v/>
      </c>
      <c r="B18" s="61">
        <v>17</v>
      </c>
      <c r="C18" s="130" t="str">
        <f t="shared" si="0"/>
        <v/>
      </c>
      <c r="D18" s="130" t="str">
        <f>IFERROR(VLOOKUP($B18,'Section 2'!$C$16:$M$115,COLUMNS('Section 2'!$C$13:C$13),0),"")</f>
        <v/>
      </c>
      <c r="E18" s="131" t="str">
        <f>IF($D18="","",IF(ISBLANK(VLOOKUP($B18,'Section 2'!$C$16:$M$115,COLUMNS('Section 2'!$C$13:D$13),0)),"",VLOOKUP($B18,'Section 2'!$C$16:$M$115,COLUMNS('Section 2'!$C$13:D$13),0)))</f>
        <v/>
      </c>
      <c r="F18" s="130" t="str">
        <f>IF($D18="","",IF(ISBLANK(VLOOKUP($B18,'Section 2'!$C$16:$M$115,COLUMNS('Section 2'!$C$13:E$13),0)),"",VLOOKUP($B18,'Section 2'!$C$16:$M$115,COLUMNS('Section 2'!$C$13:E$13),0)))</f>
        <v/>
      </c>
      <c r="G18" s="130" t="str">
        <f>IF($D18="","",IF(ISBLANK(VLOOKUP($B18,'Section 2'!$C$16:$M$115,COLUMNS('Section 2'!$C$13:F$13),0)),"",VLOOKUP($B18,'Section 2'!$C$16:$M$115,COLUMNS('Section 2'!$C$13:F$13),0)))</f>
        <v/>
      </c>
      <c r="H18" s="130" t="str">
        <f>IF($D18="","",IF(ISBLANK(VLOOKUP($B18,'Section 2'!$C$16:$M$115,COLUMNS('Section 2'!$C$13:G$13),0)),"",VLOOKUP($B18,'Section 2'!$C$16:$M$115,COLUMNS('Section 2'!$C$13:G$13),0)))</f>
        <v/>
      </c>
      <c r="I18" s="130" t="str">
        <f>IF($D18="","",IF(ISBLANK(VLOOKUP($B18,'Section 2'!$C$16:$M$115,COLUMNS('Section 2'!$C$13:H$13),0)),"",VLOOKUP($B18,'Section 2'!$C$16:$M$115,COLUMNS('Section 2'!$C$13:H$13),0)))</f>
        <v/>
      </c>
      <c r="J18" s="130" t="str">
        <f>IF($D18="","",IF(ISBLANK(VLOOKUP($B18,'Section 2'!$C$16:$M$115,COLUMNS('Section 2'!$C$13:I$13),0)),"",VLOOKUP($B18,'Section 2'!$C$16:$M$115,COLUMNS('Section 2'!$C$13:I$13),0)))</f>
        <v/>
      </c>
      <c r="K18" s="130" t="str">
        <f>IF($D18="","",IF(ISBLANK(VLOOKUP($B18,'Section 2'!$C$16:$M$115,COLUMNS('Section 2'!$C$13:J$13),0)),"",IF(VLOOKUP($B18,'Section 2'!$C$16:$M$115,COLUMNS('Section 2'!$C$13:J$13),0)="QPS","QPS",PROPER(VLOOKUP($B18,'Section 2'!$C$16:$M$115,COLUMNS('Section 2'!$C$13:J$13),0)))))</f>
        <v/>
      </c>
      <c r="L18" s="130" t="str">
        <f>IF($D18="","",IF(ISBLANK(VLOOKUP($B18,'Section 2'!$C$16:$M$115,COLUMNS('Section 2'!$C$13:K$13),0)),"",VLOOKUP($B18,'Section 2'!$C$16:$M$115,COLUMNS('Section 2'!$C$13:K$13),0)))</f>
        <v/>
      </c>
      <c r="M18" s="130" t="str">
        <f>IF($D18="","",IF(ISBLANK(VLOOKUP($B18,'Section 2'!$C$16:$M$115,COLUMNS('Section 2'!$C$13:L$13),0)),"",PROPER(VLOOKUP($B18,'Section 2'!$C$16:$M$115,COLUMNS('Section 2'!$C$13:L$13),0))))</f>
        <v/>
      </c>
      <c r="N18" s="130" t="str">
        <f>IF($D18="","",IF(ISBLANK(VLOOKUP($B18,'Section 2'!$C$16:$M$115,COLUMNS('Section 2'!$C$13:M$13),0)),"",IF(VLOOKUP($B18,'Section 2'!$C$16:$M$115,COLUMNS('Section 2'!$C$13:M$13),0)="QPS","QPS",IF(VLOOKUP($B18,'Section 2'!$C$16:$M$115,COLUMNS('Section 2'!$C$13:M$13),0)="2nd Party Trans","2nd Party Trans",IF(VLOOKUP($B18,'Section 2'!$C$16:$M$115,COLUMNS('Section 2'!$C$13:M$13),0)="2nd Party Dest","2nd Party Dest",PROPER(VLOOKUP($B18,'Section 2'!$C$16:$M$115,COLUMNS('Section 2'!$C$13:M$13),0)))))))</f>
        <v/>
      </c>
      <c r="O18" s="125"/>
      <c r="P18" s="132"/>
      <c r="Q18" s="132"/>
      <c r="R18" s="132"/>
      <c r="S18" s="132"/>
      <c r="T18" s="132"/>
      <c r="U18" s="132"/>
    </row>
    <row r="19" spans="1:21" s="55" customFormat="1" ht="12.75" customHeight="1" x14ac:dyDescent="0.35">
      <c r="A19" s="126" t="str">
        <f>IF(D19="","",ROWS($A$1:A19))</f>
        <v/>
      </c>
      <c r="B19" s="61">
        <v>18</v>
      </c>
      <c r="C19" s="130" t="str">
        <f t="shared" si="0"/>
        <v/>
      </c>
      <c r="D19" s="130" t="str">
        <f>IFERROR(VLOOKUP($B19,'Section 2'!$C$16:$M$115,COLUMNS('Section 2'!$C$13:C$13),0),"")</f>
        <v/>
      </c>
      <c r="E19" s="131" t="str">
        <f>IF($D19="","",IF(ISBLANK(VLOOKUP($B19,'Section 2'!$C$16:$M$115,COLUMNS('Section 2'!$C$13:D$13),0)),"",VLOOKUP($B19,'Section 2'!$C$16:$M$115,COLUMNS('Section 2'!$C$13:D$13),0)))</f>
        <v/>
      </c>
      <c r="F19" s="130" t="str">
        <f>IF($D19="","",IF(ISBLANK(VLOOKUP($B19,'Section 2'!$C$16:$M$115,COLUMNS('Section 2'!$C$13:E$13),0)),"",VLOOKUP($B19,'Section 2'!$C$16:$M$115,COLUMNS('Section 2'!$C$13:E$13),0)))</f>
        <v/>
      </c>
      <c r="G19" s="130" t="str">
        <f>IF($D19="","",IF(ISBLANK(VLOOKUP($B19,'Section 2'!$C$16:$M$115,COLUMNS('Section 2'!$C$13:F$13),0)),"",VLOOKUP($B19,'Section 2'!$C$16:$M$115,COLUMNS('Section 2'!$C$13:F$13),0)))</f>
        <v/>
      </c>
      <c r="H19" s="130" t="str">
        <f>IF($D19="","",IF(ISBLANK(VLOOKUP($B19,'Section 2'!$C$16:$M$115,COLUMNS('Section 2'!$C$13:G$13),0)),"",VLOOKUP($B19,'Section 2'!$C$16:$M$115,COLUMNS('Section 2'!$C$13:G$13),0)))</f>
        <v/>
      </c>
      <c r="I19" s="130" t="str">
        <f>IF($D19="","",IF(ISBLANK(VLOOKUP($B19,'Section 2'!$C$16:$M$115,COLUMNS('Section 2'!$C$13:H$13),0)),"",VLOOKUP($B19,'Section 2'!$C$16:$M$115,COLUMNS('Section 2'!$C$13:H$13),0)))</f>
        <v/>
      </c>
      <c r="J19" s="130" t="str">
        <f>IF($D19="","",IF(ISBLANK(VLOOKUP($B19,'Section 2'!$C$16:$M$115,COLUMNS('Section 2'!$C$13:I$13),0)),"",VLOOKUP($B19,'Section 2'!$C$16:$M$115,COLUMNS('Section 2'!$C$13:I$13),0)))</f>
        <v/>
      </c>
      <c r="K19" s="130" t="str">
        <f>IF($D19="","",IF(ISBLANK(VLOOKUP($B19,'Section 2'!$C$16:$M$115,COLUMNS('Section 2'!$C$13:J$13),0)),"",IF(VLOOKUP($B19,'Section 2'!$C$16:$M$115,COLUMNS('Section 2'!$C$13:J$13),0)="QPS","QPS",PROPER(VLOOKUP($B19,'Section 2'!$C$16:$M$115,COLUMNS('Section 2'!$C$13:J$13),0)))))</f>
        <v/>
      </c>
      <c r="L19" s="130" t="str">
        <f>IF($D19="","",IF(ISBLANK(VLOOKUP($B19,'Section 2'!$C$16:$M$115,COLUMNS('Section 2'!$C$13:K$13),0)),"",VLOOKUP($B19,'Section 2'!$C$16:$M$115,COLUMNS('Section 2'!$C$13:K$13),0)))</f>
        <v/>
      </c>
      <c r="M19" s="130" t="str">
        <f>IF($D19="","",IF(ISBLANK(VLOOKUP($B19,'Section 2'!$C$16:$M$115,COLUMNS('Section 2'!$C$13:L$13),0)),"",PROPER(VLOOKUP($B19,'Section 2'!$C$16:$M$115,COLUMNS('Section 2'!$C$13:L$13),0))))</f>
        <v/>
      </c>
      <c r="N19" s="130" t="str">
        <f>IF($D19="","",IF(ISBLANK(VLOOKUP($B19,'Section 2'!$C$16:$M$115,COLUMNS('Section 2'!$C$13:M$13),0)),"",IF(VLOOKUP($B19,'Section 2'!$C$16:$M$115,COLUMNS('Section 2'!$C$13:M$13),0)="QPS","QPS",IF(VLOOKUP($B19,'Section 2'!$C$16:$M$115,COLUMNS('Section 2'!$C$13:M$13),0)="2nd Party Trans","2nd Party Trans",IF(VLOOKUP($B19,'Section 2'!$C$16:$M$115,COLUMNS('Section 2'!$C$13:M$13),0)="2nd Party Dest","2nd Party Dest",PROPER(VLOOKUP($B19,'Section 2'!$C$16:$M$115,COLUMNS('Section 2'!$C$13:M$13),0)))))))</f>
        <v/>
      </c>
      <c r="O19" s="125"/>
      <c r="P19" s="132"/>
      <c r="Q19" s="132"/>
      <c r="R19" s="132"/>
      <c r="S19" s="132"/>
      <c r="T19" s="132"/>
      <c r="U19" s="132"/>
    </row>
    <row r="20" spans="1:21" s="55" customFormat="1" ht="12.75" customHeight="1" x14ac:dyDescent="0.35">
      <c r="A20" s="126" t="str">
        <f>IF(D20="","",ROWS($A$1:A20))</f>
        <v/>
      </c>
      <c r="B20" s="61">
        <v>19</v>
      </c>
      <c r="C20" s="130" t="str">
        <f t="shared" si="0"/>
        <v/>
      </c>
      <c r="D20" s="130" t="str">
        <f>IFERROR(VLOOKUP($B20,'Section 2'!$C$16:$M$115,COLUMNS('Section 2'!$C$13:C$13),0),"")</f>
        <v/>
      </c>
      <c r="E20" s="131" t="str">
        <f>IF($D20="","",IF(ISBLANK(VLOOKUP($B20,'Section 2'!$C$16:$M$115,COLUMNS('Section 2'!$C$13:D$13),0)),"",VLOOKUP($B20,'Section 2'!$C$16:$M$115,COLUMNS('Section 2'!$C$13:D$13),0)))</f>
        <v/>
      </c>
      <c r="F20" s="130" t="str">
        <f>IF($D20="","",IF(ISBLANK(VLOOKUP($B20,'Section 2'!$C$16:$M$115,COLUMNS('Section 2'!$C$13:E$13),0)),"",VLOOKUP($B20,'Section 2'!$C$16:$M$115,COLUMNS('Section 2'!$C$13:E$13),0)))</f>
        <v/>
      </c>
      <c r="G20" s="130" t="str">
        <f>IF($D20="","",IF(ISBLANK(VLOOKUP($B20,'Section 2'!$C$16:$M$115,COLUMNS('Section 2'!$C$13:F$13),0)),"",VLOOKUP($B20,'Section 2'!$C$16:$M$115,COLUMNS('Section 2'!$C$13:F$13),0)))</f>
        <v/>
      </c>
      <c r="H20" s="130" t="str">
        <f>IF($D20="","",IF(ISBLANK(VLOOKUP($B20,'Section 2'!$C$16:$M$115,COLUMNS('Section 2'!$C$13:G$13),0)),"",VLOOKUP($B20,'Section 2'!$C$16:$M$115,COLUMNS('Section 2'!$C$13:G$13),0)))</f>
        <v/>
      </c>
      <c r="I20" s="130" t="str">
        <f>IF($D20="","",IF(ISBLANK(VLOOKUP($B20,'Section 2'!$C$16:$M$115,COLUMNS('Section 2'!$C$13:H$13),0)),"",VLOOKUP($B20,'Section 2'!$C$16:$M$115,COLUMNS('Section 2'!$C$13:H$13),0)))</f>
        <v/>
      </c>
      <c r="J20" s="130" t="str">
        <f>IF($D20="","",IF(ISBLANK(VLOOKUP($B20,'Section 2'!$C$16:$M$115,COLUMNS('Section 2'!$C$13:I$13),0)),"",VLOOKUP($B20,'Section 2'!$C$16:$M$115,COLUMNS('Section 2'!$C$13:I$13),0)))</f>
        <v/>
      </c>
      <c r="K20" s="130" t="str">
        <f>IF($D20="","",IF(ISBLANK(VLOOKUP($B20,'Section 2'!$C$16:$M$115,COLUMNS('Section 2'!$C$13:J$13),0)),"",IF(VLOOKUP($B20,'Section 2'!$C$16:$M$115,COLUMNS('Section 2'!$C$13:J$13),0)="QPS","QPS",PROPER(VLOOKUP($B20,'Section 2'!$C$16:$M$115,COLUMNS('Section 2'!$C$13:J$13),0)))))</f>
        <v/>
      </c>
      <c r="L20" s="130" t="str">
        <f>IF($D20="","",IF(ISBLANK(VLOOKUP($B20,'Section 2'!$C$16:$M$115,COLUMNS('Section 2'!$C$13:K$13),0)),"",VLOOKUP($B20,'Section 2'!$C$16:$M$115,COLUMNS('Section 2'!$C$13:K$13),0)))</f>
        <v/>
      </c>
      <c r="M20" s="130" t="str">
        <f>IF($D20="","",IF(ISBLANK(VLOOKUP($B20,'Section 2'!$C$16:$M$115,COLUMNS('Section 2'!$C$13:L$13),0)),"",PROPER(VLOOKUP($B20,'Section 2'!$C$16:$M$115,COLUMNS('Section 2'!$C$13:L$13),0))))</f>
        <v/>
      </c>
      <c r="N20" s="130" t="str">
        <f>IF($D20="","",IF(ISBLANK(VLOOKUP($B20,'Section 2'!$C$16:$M$115,COLUMNS('Section 2'!$C$13:M$13),0)),"",IF(VLOOKUP($B20,'Section 2'!$C$16:$M$115,COLUMNS('Section 2'!$C$13:M$13),0)="QPS","QPS",IF(VLOOKUP($B20,'Section 2'!$C$16:$M$115,COLUMNS('Section 2'!$C$13:M$13),0)="2nd Party Trans","2nd Party Trans",IF(VLOOKUP($B20,'Section 2'!$C$16:$M$115,COLUMNS('Section 2'!$C$13:M$13),0)="2nd Party Dest","2nd Party Dest",PROPER(VLOOKUP($B20,'Section 2'!$C$16:$M$115,COLUMNS('Section 2'!$C$13:M$13),0)))))))</f>
        <v/>
      </c>
      <c r="O20" s="125"/>
      <c r="P20" s="132"/>
      <c r="Q20" s="132"/>
      <c r="R20" s="132"/>
      <c r="S20" s="132"/>
      <c r="T20" s="132"/>
      <c r="U20" s="132"/>
    </row>
    <row r="21" spans="1:21" s="55" customFormat="1" ht="12.75" customHeight="1" x14ac:dyDescent="0.35">
      <c r="A21" s="126" t="str">
        <f>IF(D21="","",ROWS($A$1:A21))</f>
        <v/>
      </c>
      <c r="B21" s="61">
        <v>20</v>
      </c>
      <c r="C21" s="130" t="str">
        <f t="shared" si="0"/>
        <v/>
      </c>
      <c r="D21" s="130" t="str">
        <f>IFERROR(VLOOKUP($B21,'Section 2'!$C$16:$M$115,COLUMNS('Section 2'!$C$13:C$13),0),"")</f>
        <v/>
      </c>
      <c r="E21" s="131" t="str">
        <f>IF($D21="","",IF(ISBLANK(VLOOKUP($B21,'Section 2'!$C$16:$M$115,COLUMNS('Section 2'!$C$13:D$13),0)),"",VLOOKUP($B21,'Section 2'!$C$16:$M$115,COLUMNS('Section 2'!$C$13:D$13),0)))</f>
        <v/>
      </c>
      <c r="F21" s="130" t="str">
        <f>IF($D21="","",IF(ISBLANK(VLOOKUP($B21,'Section 2'!$C$16:$M$115,COLUMNS('Section 2'!$C$13:E$13),0)),"",VLOOKUP($B21,'Section 2'!$C$16:$M$115,COLUMNS('Section 2'!$C$13:E$13),0)))</f>
        <v/>
      </c>
      <c r="G21" s="130" t="str">
        <f>IF($D21="","",IF(ISBLANK(VLOOKUP($B21,'Section 2'!$C$16:$M$115,COLUMNS('Section 2'!$C$13:F$13),0)),"",VLOOKUP($B21,'Section 2'!$C$16:$M$115,COLUMNS('Section 2'!$C$13:F$13),0)))</f>
        <v/>
      </c>
      <c r="H21" s="130" t="str">
        <f>IF($D21="","",IF(ISBLANK(VLOOKUP($B21,'Section 2'!$C$16:$M$115,COLUMNS('Section 2'!$C$13:G$13),0)),"",VLOOKUP($B21,'Section 2'!$C$16:$M$115,COLUMNS('Section 2'!$C$13:G$13),0)))</f>
        <v/>
      </c>
      <c r="I21" s="130" t="str">
        <f>IF($D21="","",IF(ISBLANK(VLOOKUP($B21,'Section 2'!$C$16:$M$115,COLUMNS('Section 2'!$C$13:H$13),0)),"",VLOOKUP($B21,'Section 2'!$C$16:$M$115,COLUMNS('Section 2'!$C$13:H$13),0)))</f>
        <v/>
      </c>
      <c r="J21" s="130" t="str">
        <f>IF($D21="","",IF(ISBLANK(VLOOKUP($B21,'Section 2'!$C$16:$M$115,COLUMNS('Section 2'!$C$13:I$13),0)),"",VLOOKUP($B21,'Section 2'!$C$16:$M$115,COLUMNS('Section 2'!$C$13:I$13),0)))</f>
        <v/>
      </c>
      <c r="K21" s="130" t="str">
        <f>IF($D21="","",IF(ISBLANK(VLOOKUP($B21,'Section 2'!$C$16:$M$115,COLUMNS('Section 2'!$C$13:J$13),0)),"",IF(VLOOKUP($B21,'Section 2'!$C$16:$M$115,COLUMNS('Section 2'!$C$13:J$13),0)="QPS","QPS",PROPER(VLOOKUP($B21,'Section 2'!$C$16:$M$115,COLUMNS('Section 2'!$C$13:J$13),0)))))</f>
        <v/>
      </c>
      <c r="L21" s="130" t="str">
        <f>IF($D21="","",IF(ISBLANK(VLOOKUP($B21,'Section 2'!$C$16:$M$115,COLUMNS('Section 2'!$C$13:K$13),0)),"",VLOOKUP($B21,'Section 2'!$C$16:$M$115,COLUMNS('Section 2'!$C$13:K$13),0)))</f>
        <v/>
      </c>
      <c r="M21" s="130" t="str">
        <f>IF($D21="","",IF(ISBLANK(VLOOKUP($B21,'Section 2'!$C$16:$M$115,COLUMNS('Section 2'!$C$13:L$13),0)),"",PROPER(VLOOKUP($B21,'Section 2'!$C$16:$M$115,COLUMNS('Section 2'!$C$13:L$13),0))))</f>
        <v/>
      </c>
      <c r="N21" s="130" t="str">
        <f>IF($D21="","",IF(ISBLANK(VLOOKUP($B21,'Section 2'!$C$16:$M$115,COLUMNS('Section 2'!$C$13:M$13),0)),"",IF(VLOOKUP($B21,'Section 2'!$C$16:$M$115,COLUMNS('Section 2'!$C$13:M$13),0)="QPS","QPS",IF(VLOOKUP($B21,'Section 2'!$C$16:$M$115,COLUMNS('Section 2'!$C$13:M$13),0)="2nd Party Trans","2nd Party Trans",IF(VLOOKUP($B21,'Section 2'!$C$16:$M$115,COLUMNS('Section 2'!$C$13:M$13),0)="2nd Party Dest","2nd Party Dest",PROPER(VLOOKUP($B21,'Section 2'!$C$16:$M$115,COLUMNS('Section 2'!$C$13:M$13),0)))))))</f>
        <v/>
      </c>
      <c r="O21" s="125"/>
      <c r="P21" s="132"/>
      <c r="Q21" s="132"/>
      <c r="R21" s="132"/>
      <c r="S21" s="132"/>
      <c r="T21" s="132"/>
      <c r="U21" s="132"/>
    </row>
    <row r="22" spans="1:21" s="55" customFormat="1" ht="12.75" customHeight="1" x14ac:dyDescent="0.35">
      <c r="A22" s="126" t="str">
        <f>IF(D22="","",ROWS($A$1:A22))</f>
        <v/>
      </c>
      <c r="B22" s="61">
        <v>21</v>
      </c>
      <c r="C22" s="130" t="str">
        <f t="shared" si="0"/>
        <v/>
      </c>
      <c r="D22" s="130" t="str">
        <f>IFERROR(VLOOKUP($B22,'Section 2'!$C$16:$M$115,COLUMNS('Section 2'!$C$13:C$13),0),"")</f>
        <v/>
      </c>
      <c r="E22" s="131" t="str">
        <f>IF($D22="","",IF(ISBLANK(VLOOKUP($B22,'Section 2'!$C$16:$M$115,COLUMNS('Section 2'!$C$13:D$13),0)),"",VLOOKUP($B22,'Section 2'!$C$16:$M$115,COLUMNS('Section 2'!$C$13:D$13),0)))</f>
        <v/>
      </c>
      <c r="F22" s="130" t="str">
        <f>IF($D22="","",IF(ISBLANK(VLOOKUP($B22,'Section 2'!$C$16:$M$115,COLUMNS('Section 2'!$C$13:E$13),0)),"",VLOOKUP($B22,'Section 2'!$C$16:$M$115,COLUMNS('Section 2'!$C$13:E$13),0)))</f>
        <v/>
      </c>
      <c r="G22" s="130" t="str">
        <f>IF($D22="","",IF(ISBLANK(VLOOKUP($B22,'Section 2'!$C$16:$M$115,COLUMNS('Section 2'!$C$13:F$13),0)),"",VLOOKUP($B22,'Section 2'!$C$16:$M$115,COLUMNS('Section 2'!$C$13:F$13),0)))</f>
        <v/>
      </c>
      <c r="H22" s="130" t="str">
        <f>IF($D22="","",IF(ISBLANK(VLOOKUP($B22,'Section 2'!$C$16:$M$115,COLUMNS('Section 2'!$C$13:G$13),0)),"",VLOOKUP($B22,'Section 2'!$C$16:$M$115,COLUMNS('Section 2'!$C$13:G$13),0)))</f>
        <v/>
      </c>
      <c r="I22" s="130" t="str">
        <f>IF($D22="","",IF(ISBLANK(VLOOKUP($B22,'Section 2'!$C$16:$M$115,COLUMNS('Section 2'!$C$13:H$13),0)),"",VLOOKUP($B22,'Section 2'!$C$16:$M$115,COLUMNS('Section 2'!$C$13:H$13),0)))</f>
        <v/>
      </c>
      <c r="J22" s="130" t="str">
        <f>IF($D22="","",IF(ISBLANK(VLOOKUP($B22,'Section 2'!$C$16:$M$115,COLUMNS('Section 2'!$C$13:I$13),0)),"",VLOOKUP($B22,'Section 2'!$C$16:$M$115,COLUMNS('Section 2'!$C$13:I$13),0)))</f>
        <v/>
      </c>
      <c r="K22" s="130" t="str">
        <f>IF($D22="","",IF(ISBLANK(VLOOKUP($B22,'Section 2'!$C$16:$M$115,COLUMNS('Section 2'!$C$13:J$13),0)),"",IF(VLOOKUP($B22,'Section 2'!$C$16:$M$115,COLUMNS('Section 2'!$C$13:J$13),0)="QPS","QPS",PROPER(VLOOKUP($B22,'Section 2'!$C$16:$M$115,COLUMNS('Section 2'!$C$13:J$13),0)))))</f>
        <v/>
      </c>
      <c r="L22" s="130" t="str">
        <f>IF($D22="","",IF(ISBLANK(VLOOKUP($B22,'Section 2'!$C$16:$M$115,COLUMNS('Section 2'!$C$13:K$13),0)),"",VLOOKUP($B22,'Section 2'!$C$16:$M$115,COLUMNS('Section 2'!$C$13:K$13),0)))</f>
        <v/>
      </c>
      <c r="M22" s="130" t="str">
        <f>IF($D22="","",IF(ISBLANK(VLOOKUP($B22,'Section 2'!$C$16:$M$115,COLUMNS('Section 2'!$C$13:L$13),0)),"",PROPER(VLOOKUP($B22,'Section 2'!$C$16:$M$115,COLUMNS('Section 2'!$C$13:L$13),0))))</f>
        <v/>
      </c>
      <c r="N22" s="130" t="str">
        <f>IF($D22="","",IF(ISBLANK(VLOOKUP($B22,'Section 2'!$C$16:$M$115,COLUMNS('Section 2'!$C$13:M$13),0)),"",IF(VLOOKUP($B22,'Section 2'!$C$16:$M$115,COLUMNS('Section 2'!$C$13:M$13),0)="QPS","QPS",IF(VLOOKUP($B22,'Section 2'!$C$16:$M$115,COLUMNS('Section 2'!$C$13:M$13),0)="2nd Party Trans","2nd Party Trans",IF(VLOOKUP($B22,'Section 2'!$C$16:$M$115,COLUMNS('Section 2'!$C$13:M$13),0)="2nd Party Dest","2nd Party Dest",PROPER(VLOOKUP($B22,'Section 2'!$C$16:$M$115,COLUMNS('Section 2'!$C$13:M$13),0)))))))</f>
        <v/>
      </c>
      <c r="O22" s="125"/>
      <c r="P22" s="132"/>
      <c r="Q22" s="132"/>
      <c r="R22" s="132"/>
      <c r="S22" s="132"/>
      <c r="T22" s="132"/>
      <c r="U22" s="132"/>
    </row>
    <row r="23" spans="1:21" s="55" customFormat="1" ht="12.75" customHeight="1" x14ac:dyDescent="0.35">
      <c r="A23" s="126" t="str">
        <f>IF(D23="","",ROWS($A$1:A23))</f>
        <v/>
      </c>
      <c r="B23" s="61">
        <v>22</v>
      </c>
      <c r="C23" s="130" t="str">
        <f t="shared" si="0"/>
        <v/>
      </c>
      <c r="D23" s="130" t="str">
        <f>IFERROR(VLOOKUP($B23,'Section 2'!$C$16:$M$115,COLUMNS('Section 2'!$C$13:C$13),0),"")</f>
        <v/>
      </c>
      <c r="E23" s="131" t="str">
        <f>IF($D23="","",IF(ISBLANK(VLOOKUP($B23,'Section 2'!$C$16:$M$115,COLUMNS('Section 2'!$C$13:D$13),0)),"",VLOOKUP($B23,'Section 2'!$C$16:$M$115,COLUMNS('Section 2'!$C$13:D$13),0)))</f>
        <v/>
      </c>
      <c r="F23" s="130" t="str">
        <f>IF($D23="","",IF(ISBLANK(VLOOKUP($B23,'Section 2'!$C$16:$M$115,COLUMNS('Section 2'!$C$13:E$13),0)),"",VLOOKUP($B23,'Section 2'!$C$16:$M$115,COLUMNS('Section 2'!$C$13:E$13),0)))</f>
        <v/>
      </c>
      <c r="G23" s="130" t="str">
        <f>IF($D23="","",IF(ISBLANK(VLOOKUP($B23,'Section 2'!$C$16:$M$115,COLUMNS('Section 2'!$C$13:F$13),0)),"",VLOOKUP($B23,'Section 2'!$C$16:$M$115,COLUMNS('Section 2'!$C$13:F$13),0)))</f>
        <v/>
      </c>
      <c r="H23" s="130" t="str">
        <f>IF($D23="","",IF(ISBLANK(VLOOKUP($B23,'Section 2'!$C$16:$M$115,COLUMNS('Section 2'!$C$13:G$13),0)),"",VLOOKUP($B23,'Section 2'!$C$16:$M$115,COLUMNS('Section 2'!$C$13:G$13),0)))</f>
        <v/>
      </c>
      <c r="I23" s="130" t="str">
        <f>IF($D23="","",IF(ISBLANK(VLOOKUP($B23,'Section 2'!$C$16:$M$115,COLUMNS('Section 2'!$C$13:H$13),0)),"",VLOOKUP($B23,'Section 2'!$C$16:$M$115,COLUMNS('Section 2'!$C$13:H$13),0)))</f>
        <v/>
      </c>
      <c r="J23" s="130" t="str">
        <f>IF($D23="","",IF(ISBLANK(VLOOKUP($B23,'Section 2'!$C$16:$M$115,COLUMNS('Section 2'!$C$13:I$13),0)),"",VLOOKUP($B23,'Section 2'!$C$16:$M$115,COLUMNS('Section 2'!$C$13:I$13),0)))</f>
        <v/>
      </c>
      <c r="K23" s="130" t="str">
        <f>IF($D23="","",IF(ISBLANK(VLOOKUP($B23,'Section 2'!$C$16:$M$115,COLUMNS('Section 2'!$C$13:J$13),0)),"",IF(VLOOKUP($B23,'Section 2'!$C$16:$M$115,COLUMNS('Section 2'!$C$13:J$13),0)="QPS","QPS",PROPER(VLOOKUP($B23,'Section 2'!$C$16:$M$115,COLUMNS('Section 2'!$C$13:J$13),0)))))</f>
        <v/>
      </c>
      <c r="L23" s="130" t="str">
        <f>IF($D23="","",IF(ISBLANK(VLOOKUP($B23,'Section 2'!$C$16:$M$115,COLUMNS('Section 2'!$C$13:K$13),0)),"",VLOOKUP($B23,'Section 2'!$C$16:$M$115,COLUMNS('Section 2'!$C$13:K$13),0)))</f>
        <v/>
      </c>
      <c r="M23" s="130" t="str">
        <f>IF($D23="","",IF(ISBLANK(VLOOKUP($B23,'Section 2'!$C$16:$M$115,COLUMNS('Section 2'!$C$13:L$13),0)),"",PROPER(VLOOKUP($B23,'Section 2'!$C$16:$M$115,COLUMNS('Section 2'!$C$13:L$13),0))))</f>
        <v/>
      </c>
      <c r="N23" s="130" t="str">
        <f>IF($D23="","",IF(ISBLANK(VLOOKUP($B23,'Section 2'!$C$16:$M$115,COLUMNS('Section 2'!$C$13:M$13),0)),"",IF(VLOOKUP($B23,'Section 2'!$C$16:$M$115,COLUMNS('Section 2'!$C$13:M$13),0)="QPS","QPS",IF(VLOOKUP($B23,'Section 2'!$C$16:$M$115,COLUMNS('Section 2'!$C$13:M$13),0)="2nd Party Trans","2nd Party Trans",IF(VLOOKUP($B23,'Section 2'!$C$16:$M$115,COLUMNS('Section 2'!$C$13:M$13),0)="2nd Party Dest","2nd Party Dest",PROPER(VLOOKUP($B23,'Section 2'!$C$16:$M$115,COLUMNS('Section 2'!$C$13:M$13),0)))))))</f>
        <v/>
      </c>
      <c r="O23" s="125"/>
      <c r="P23" s="132"/>
      <c r="Q23" s="132"/>
      <c r="R23" s="132"/>
      <c r="S23" s="132"/>
      <c r="T23" s="132"/>
      <c r="U23" s="132"/>
    </row>
    <row r="24" spans="1:21" s="55" customFormat="1" ht="12.75" customHeight="1" x14ac:dyDescent="0.35">
      <c r="A24" s="126" t="str">
        <f>IF(D24="","",ROWS($A$1:A24))</f>
        <v/>
      </c>
      <c r="B24" s="61">
        <v>23</v>
      </c>
      <c r="C24" s="130" t="str">
        <f t="shared" si="0"/>
        <v/>
      </c>
      <c r="D24" s="130" t="str">
        <f>IFERROR(VLOOKUP($B24,'Section 2'!$C$16:$M$115,COLUMNS('Section 2'!$C$13:C$13),0),"")</f>
        <v/>
      </c>
      <c r="E24" s="131" t="str">
        <f>IF($D24="","",IF(ISBLANK(VLOOKUP($B24,'Section 2'!$C$16:$M$115,COLUMNS('Section 2'!$C$13:D$13),0)),"",VLOOKUP($B24,'Section 2'!$C$16:$M$115,COLUMNS('Section 2'!$C$13:D$13),0)))</f>
        <v/>
      </c>
      <c r="F24" s="130" t="str">
        <f>IF($D24="","",IF(ISBLANK(VLOOKUP($B24,'Section 2'!$C$16:$M$115,COLUMNS('Section 2'!$C$13:E$13),0)),"",VLOOKUP($B24,'Section 2'!$C$16:$M$115,COLUMNS('Section 2'!$C$13:E$13),0)))</f>
        <v/>
      </c>
      <c r="G24" s="130" t="str">
        <f>IF($D24="","",IF(ISBLANK(VLOOKUP($B24,'Section 2'!$C$16:$M$115,COLUMNS('Section 2'!$C$13:F$13),0)),"",VLOOKUP($B24,'Section 2'!$C$16:$M$115,COLUMNS('Section 2'!$C$13:F$13),0)))</f>
        <v/>
      </c>
      <c r="H24" s="130" t="str">
        <f>IF($D24="","",IF(ISBLANK(VLOOKUP($B24,'Section 2'!$C$16:$M$115,COLUMNS('Section 2'!$C$13:G$13),0)),"",VLOOKUP($B24,'Section 2'!$C$16:$M$115,COLUMNS('Section 2'!$C$13:G$13),0)))</f>
        <v/>
      </c>
      <c r="I24" s="130" t="str">
        <f>IF($D24="","",IF(ISBLANK(VLOOKUP($B24,'Section 2'!$C$16:$M$115,COLUMNS('Section 2'!$C$13:H$13),0)),"",VLOOKUP($B24,'Section 2'!$C$16:$M$115,COLUMNS('Section 2'!$C$13:H$13),0)))</f>
        <v/>
      </c>
      <c r="J24" s="130" t="str">
        <f>IF($D24="","",IF(ISBLANK(VLOOKUP($B24,'Section 2'!$C$16:$M$115,COLUMNS('Section 2'!$C$13:I$13),0)),"",VLOOKUP($B24,'Section 2'!$C$16:$M$115,COLUMNS('Section 2'!$C$13:I$13),0)))</f>
        <v/>
      </c>
      <c r="K24" s="130" t="str">
        <f>IF($D24="","",IF(ISBLANK(VLOOKUP($B24,'Section 2'!$C$16:$M$115,COLUMNS('Section 2'!$C$13:J$13),0)),"",IF(VLOOKUP($B24,'Section 2'!$C$16:$M$115,COLUMNS('Section 2'!$C$13:J$13),0)="QPS","QPS",PROPER(VLOOKUP($B24,'Section 2'!$C$16:$M$115,COLUMNS('Section 2'!$C$13:J$13),0)))))</f>
        <v/>
      </c>
      <c r="L24" s="130" t="str">
        <f>IF($D24="","",IF(ISBLANK(VLOOKUP($B24,'Section 2'!$C$16:$M$115,COLUMNS('Section 2'!$C$13:K$13),0)),"",VLOOKUP($B24,'Section 2'!$C$16:$M$115,COLUMNS('Section 2'!$C$13:K$13),0)))</f>
        <v/>
      </c>
      <c r="M24" s="130" t="str">
        <f>IF($D24="","",IF(ISBLANK(VLOOKUP($B24,'Section 2'!$C$16:$M$115,COLUMNS('Section 2'!$C$13:L$13),0)),"",PROPER(VLOOKUP($B24,'Section 2'!$C$16:$M$115,COLUMNS('Section 2'!$C$13:L$13),0))))</f>
        <v/>
      </c>
      <c r="N24" s="130" t="str">
        <f>IF($D24="","",IF(ISBLANK(VLOOKUP($B24,'Section 2'!$C$16:$M$115,COLUMNS('Section 2'!$C$13:M$13),0)),"",IF(VLOOKUP($B24,'Section 2'!$C$16:$M$115,COLUMNS('Section 2'!$C$13:M$13),0)="QPS","QPS",IF(VLOOKUP($B24,'Section 2'!$C$16:$M$115,COLUMNS('Section 2'!$C$13:M$13),0)="2nd Party Trans","2nd Party Trans",IF(VLOOKUP($B24,'Section 2'!$C$16:$M$115,COLUMNS('Section 2'!$C$13:M$13),0)="2nd Party Dest","2nd Party Dest",PROPER(VLOOKUP($B24,'Section 2'!$C$16:$M$115,COLUMNS('Section 2'!$C$13:M$13),0)))))))</f>
        <v/>
      </c>
      <c r="O24" s="125"/>
      <c r="P24" s="132"/>
      <c r="Q24" s="132"/>
      <c r="R24" s="132"/>
      <c r="S24" s="132"/>
      <c r="T24" s="132"/>
      <c r="U24" s="132"/>
    </row>
    <row r="25" spans="1:21" s="55" customFormat="1" ht="12.75" customHeight="1" x14ac:dyDescent="0.35">
      <c r="A25" s="126" t="str">
        <f>IF(D25="","",ROWS($A$1:A25))</f>
        <v/>
      </c>
      <c r="B25" s="61">
        <v>24</v>
      </c>
      <c r="C25" s="130" t="str">
        <f t="shared" si="0"/>
        <v/>
      </c>
      <c r="D25" s="130" t="str">
        <f>IFERROR(VLOOKUP($B25,'Section 2'!$C$16:$M$115,COLUMNS('Section 2'!$C$13:C$13),0),"")</f>
        <v/>
      </c>
      <c r="E25" s="131" t="str">
        <f>IF($D25="","",IF(ISBLANK(VLOOKUP($B25,'Section 2'!$C$16:$M$115,COLUMNS('Section 2'!$C$13:D$13),0)),"",VLOOKUP($B25,'Section 2'!$C$16:$M$115,COLUMNS('Section 2'!$C$13:D$13),0)))</f>
        <v/>
      </c>
      <c r="F25" s="130" t="str">
        <f>IF($D25="","",IF(ISBLANK(VLOOKUP($B25,'Section 2'!$C$16:$M$115,COLUMNS('Section 2'!$C$13:E$13),0)),"",VLOOKUP($B25,'Section 2'!$C$16:$M$115,COLUMNS('Section 2'!$C$13:E$13),0)))</f>
        <v/>
      </c>
      <c r="G25" s="130" t="str">
        <f>IF($D25="","",IF(ISBLANK(VLOOKUP($B25,'Section 2'!$C$16:$M$115,COLUMNS('Section 2'!$C$13:F$13),0)),"",VLOOKUP($B25,'Section 2'!$C$16:$M$115,COLUMNS('Section 2'!$C$13:F$13),0)))</f>
        <v/>
      </c>
      <c r="H25" s="130" t="str">
        <f>IF($D25="","",IF(ISBLANK(VLOOKUP($B25,'Section 2'!$C$16:$M$115,COLUMNS('Section 2'!$C$13:G$13),0)),"",VLOOKUP($B25,'Section 2'!$C$16:$M$115,COLUMNS('Section 2'!$C$13:G$13),0)))</f>
        <v/>
      </c>
      <c r="I25" s="130" t="str">
        <f>IF($D25="","",IF(ISBLANK(VLOOKUP($B25,'Section 2'!$C$16:$M$115,COLUMNS('Section 2'!$C$13:H$13),0)),"",VLOOKUP($B25,'Section 2'!$C$16:$M$115,COLUMNS('Section 2'!$C$13:H$13),0)))</f>
        <v/>
      </c>
      <c r="J25" s="130" t="str">
        <f>IF($D25="","",IF(ISBLANK(VLOOKUP($B25,'Section 2'!$C$16:$M$115,COLUMNS('Section 2'!$C$13:I$13),0)),"",VLOOKUP($B25,'Section 2'!$C$16:$M$115,COLUMNS('Section 2'!$C$13:I$13),0)))</f>
        <v/>
      </c>
      <c r="K25" s="130" t="str">
        <f>IF($D25="","",IF(ISBLANK(VLOOKUP($B25,'Section 2'!$C$16:$M$115,COLUMNS('Section 2'!$C$13:J$13),0)),"",IF(VLOOKUP($B25,'Section 2'!$C$16:$M$115,COLUMNS('Section 2'!$C$13:J$13),0)="QPS","QPS",PROPER(VLOOKUP($B25,'Section 2'!$C$16:$M$115,COLUMNS('Section 2'!$C$13:J$13),0)))))</f>
        <v/>
      </c>
      <c r="L25" s="130" t="str">
        <f>IF($D25="","",IF(ISBLANK(VLOOKUP($B25,'Section 2'!$C$16:$M$115,COLUMNS('Section 2'!$C$13:K$13),0)),"",VLOOKUP($B25,'Section 2'!$C$16:$M$115,COLUMNS('Section 2'!$C$13:K$13),0)))</f>
        <v/>
      </c>
      <c r="M25" s="130" t="str">
        <f>IF($D25="","",IF(ISBLANK(VLOOKUP($B25,'Section 2'!$C$16:$M$115,COLUMNS('Section 2'!$C$13:L$13),0)),"",PROPER(VLOOKUP($B25,'Section 2'!$C$16:$M$115,COLUMNS('Section 2'!$C$13:L$13),0))))</f>
        <v/>
      </c>
      <c r="N25" s="130" t="str">
        <f>IF($D25="","",IF(ISBLANK(VLOOKUP($B25,'Section 2'!$C$16:$M$115,COLUMNS('Section 2'!$C$13:M$13),0)),"",IF(VLOOKUP($B25,'Section 2'!$C$16:$M$115,COLUMNS('Section 2'!$C$13:M$13),0)="QPS","QPS",IF(VLOOKUP($B25,'Section 2'!$C$16:$M$115,COLUMNS('Section 2'!$C$13:M$13),0)="2nd Party Trans","2nd Party Trans",IF(VLOOKUP($B25,'Section 2'!$C$16:$M$115,COLUMNS('Section 2'!$C$13:M$13),0)="2nd Party Dest","2nd Party Dest",PROPER(VLOOKUP($B25,'Section 2'!$C$16:$M$115,COLUMNS('Section 2'!$C$13:M$13),0)))))))</f>
        <v/>
      </c>
      <c r="O25" s="125"/>
      <c r="P25" s="132"/>
      <c r="Q25" s="132"/>
      <c r="R25" s="132"/>
      <c r="S25" s="132"/>
      <c r="T25" s="132"/>
      <c r="U25" s="132"/>
    </row>
    <row r="26" spans="1:21" s="55" customFormat="1" ht="12.75" customHeight="1" x14ac:dyDescent="0.35">
      <c r="A26" s="126" t="str">
        <f>IF(D26="","",ROWS($A$1:A26))</f>
        <v/>
      </c>
      <c r="B26" s="61">
        <v>25</v>
      </c>
      <c r="C26" s="130" t="str">
        <f t="shared" si="0"/>
        <v/>
      </c>
      <c r="D26" s="130" t="str">
        <f>IFERROR(VLOOKUP($B26,'Section 2'!$C$16:$M$115,COLUMNS('Section 2'!$C$13:C$13),0),"")</f>
        <v/>
      </c>
      <c r="E26" s="131" t="str">
        <f>IF($D26="","",IF(ISBLANK(VLOOKUP($B26,'Section 2'!$C$16:$M$115,COLUMNS('Section 2'!$C$13:D$13),0)),"",VLOOKUP($B26,'Section 2'!$C$16:$M$115,COLUMNS('Section 2'!$C$13:D$13),0)))</f>
        <v/>
      </c>
      <c r="F26" s="130" t="str">
        <f>IF($D26="","",IF(ISBLANK(VLOOKUP($B26,'Section 2'!$C$16:$M$115,COLUMNS('Section 2'!$C$13:E$13),0)),"",VLOOKUP($B26,'Section 2'!$C$16:$M$115,COLUMNS('Section 2'!$C$13:E$13),0)))</f>
        <v/>
      </c>
      <c r="G26" s="130" t="str">
        <f>IF($D26="","",IF(ISBLANK(VLOOKUP($B26,'Section 2'!$C$16:$M$115,COLUMNS('Section 2'!$C$13:F$13),0)),"",VLOOKUP($B26,'Section 2'!$C$16:$M$115,COLUMNS('Section 2'!$C$13:F$13),0)))</f>
        <v/>
      </c>
      <c r="H26" s="130" t="str">
        <f>IF($D26="","",IF(ISBLANK(VLOOKUP($B26,'Section 2'!$C$16:$M$115,COLUMNS('Section 2'!$C$13:G$13),0)),"",VLOOKUP($B26,'Section 2'!$C$16:$M$115,COLUMNS('Section 2'!$C$13:G$13),0)))</f>
        <v/>
      </c>
      <c r="I26" s="130" t="str">
        <f>IF($D26="","",IF(ISBLANK(VLOOKUP($B26,'Section 2'!$C$16:$M$115,COLUMNS('Section 2'!$C$13:H$13),0)),"",VLOOKUP($B26,'Section 2'!$C$16:$M$115,COLUMNS('Section 2'!$C$13:H$13),0)))</f>
        <v/>
      </c>
      <c r="J26" s="130" t="str">
        <f>IF($D26="","",IF(ISBLANK(VLOOKUP($B26,'Section 2'!$C$16:$M$115,COLUMNS('Section 2'!$C$13:I$13),0)),"",VLOOKUP($B26,'Section 2'!$C$16:$M$115,COLUMNS('Section 2'!$C$13:I$13),0)))</f>
        <v/>
      </c>
      <c r="K26" s="130" t="str">
        <f>IF($D26="","",IF(ISBLANK(VLOOKUP($B26,'Section 2'!$C$16:$M$115,COLUMNS('Section 2'!$C$13:J$13),0)),"",IF(VLOOKUP($B26,'Section 2'!$C$16:$M$115,COLUMNS('Section 2'!$C$13:J$13),0)="QPS","QPS",PROPER(VLOOKUP($B26,'Section 2'!$C$16:$M$115,COLUMNS('Section 2'!$C$13:J$13),0)))))</f>
        <v/>
      </c>
      <c r="L26" s="130" t="str">
        <f>IF($D26="","",IF(ISBLANK(VLOOKUP($B26,'Section 2'!$C$16:$M$115,COLUMNS('Section 2'!$C$13:K$13),0)),"",VLOOKUP($B26,'Section 2'!$C$16:$M$115,COLUMNS('Section 2'!$C$13:K$13),0)))</f>
        <v/>
      </c>
      <c r="M26" s="130" t="str">
        <f>IF($D26="","",IF(ISBLANK(VLOOKUP($B26,'Section 2'!$C$16:$M$115,COLUMNS('Section 2'!$C$13:L$13),0)),"",PROPER(VLOOKUP($B26,'Section 2'!$C$16:$M$115,COLUMNS('Section 2'!$C$13:L$13),0))))</f>
        <v/>
      </c>
      <c r="N26" s="130" t="str">
        <f>IF($D26="","",IF(ISBLANK(VLOOKUP($B26,'Section 2'!$C$16:$M$115,COLUMNS('Section 2'!$C$13:M$13),0)),"",IF(VLOOKUP($B26,'Section 2'!$C$16:$M$115,COLUMNS('Section 2'!$C$13:M$13),0)="QPS","QPS",IF(VLOOKUP($B26,'Section 2'!$C$16:$M$115,COLUMNS('Section 2'!$C$13:M$13),0)="2nd Party Trans","2nd Party Trans",IF(VLOOKUP($B26,'Section 2'!$C$16:$M$115,COLUMNS('Section 2'!$C$13:M$13),0)="2nd Party Dest","2nd Party Dest",PROPER(VLOOKUP($B26,'Section 2'!$C$16:$M$115,COLUMNS('Section 2'!$C$13:M$13),0)))))))</f>
        <v/>
      </c>
      <c r="O26" s="125"/>
      <c r="P26" s="132"/>
      <c r="Q26" s="132"/>
      <c r="R26" s="132"/>
      <c r="S26" s="132"/>
      <c r="T26" s="132"/>
      <c r="U26" s="132"/>
    </row>
    <row r="27" spans="1:21" s="55" customFormat="1" ht="12.75" customHeight="1" x14ac:dyDescent="0.35">
      <c r="A27" s="126" t="str">
        <f>IF(D27="","",ROWS($A$1:A27))</f>
        <v/>
      </c>
      <c r="B27" s="61">
        <v>26</v>
      </c>
      <c r="C27" s="130" t="str">
        <f t="shared" si="0"/>
        <v/>
      </c>
      <c r="D27" s="130" t="str">
        <f>IFERROR(VLOOKUP($B27,'Section 2'!$C$16:$M$115,COLUMNS('Section 2'!$C$13:C$13),0),"")</f>
        <v/>
      </c>
      <c r="E27" s="131" t="str">
        <f>IF($D27="","",IF(ISBLANK(VLOOKUP($B27,'Section 2'!$C$16:$M$115,COLUMNS('Section 2'!$C$13:D$13),0)),"",VLOOKUP($B27,'Section 2'!$C$16:$M$115,COLUMNS('Section 2'!$C$13:D$13),0)))</f>
        <v/>
      </c>
      <c r="F27" s="130" t="str">
        <f>IF($D27="","",IF(ISBLANK(VLOOKUP($B27,'Section 2'!$C$16:$M$115,COLUMNS('Section 2'!$C$13:E$13),0)),"",VLOOKUP($B27,'Section 2'!$C$16:$M$115,COLUMNS('Section 2'!$C$13:E$13),0)))</f>
        <v/>
      </c>
      <c r="G27" s="130" t="str">
        <f>IF($D27="","",IF(ISBLANK(VLOOKUP($B27,'Section 2'!$C$16:$M$115,COLUMNS('Section 2'!$C$13:F$13),0)),"",VLOOKUP($B27,'Section 2'!$C$16:$M$115,COLUMNS('Section 2'!$C$13:F$13),0)))</f>
        <v/>
      </c>
      <c r="H27" s="130" t="str">
        <f>IF($D27="","",IF(ISBLANK(VLOOKUP($B27,'Section 2'!$C$16:$M$115,COLUMNS('Section 2'!$C$13:G$13),0)),"",VLOOKUP($B27,'Section 2'!$C$16:$M$115,COLUMNS('Section 2'!$C$13:G$13),0)))</f>
        <v/>
      </c>
      <c r="I27" s="130" t="str">
        <f>IF($D27="","",IF(ISBLANK(VLOOKUP($B27,'Section 2'!$C$16:$M$115,COLUMNS('Section 2'!$C$13:H$13),0)),"",VLOOKUP($B27,'Section 2'!$C$16:$M$115,COLUMNS('Section 2'!$C$13:H$13),0)))</f>
        <v/>
      </c>
      <c r="J27" s="130" t="str">
        <f>IF($D27="","",IF(ISBLANK(VLOOKUP($B27,'Section 2'!$C$16:$M$115,COLUMNS('Section 2'!$C$13:I$13),0)),"",VLOOKUP($B27,'Section 2'!$C$16:$M$115,COLUMNS('Section 2'!$C$13:I$13),0)))</f>
        <v/>
      </c>
      <c r="K27" s="130" t="str">
        <f>IF($D27="","",IF(ISBLANK(VLOOKUP($B27,'Section 2'!$C$16:$M$115,COLUMNS('Section 2'!$C$13:J$13),0)),"",IF(VLOOKUP($B27,'Section 2'!$C$16:$M$115,COLUMNS('Section 2'!$C$13:J$13),0)="QPS","QPS",PROPER(VLOOKUP($B27,'Section 2'!$C$16:$M$115,COLUMNS('Section 2'!$C$13:J$13),0)))))</f>
        <v/>
      </c>
      <c r="L27" s="130" t="str">
        <f>IF($D27="","",IF(ISBLANK(VLOOKUP($B27,'Section 2'!$C$16:$M$115,COLUMNS('Section 2'!$C$13:K$13),0)),"",VLOOKUP($B27,'Section 2'!$C$16:$M$115,COLUMNS('Section 2'!$C$13:K$13),0)))</f>
        <v/>
      </c>
      <c r="M27" s="130" t="str">
        <f>IF($D27="","",IF(ISBLANK(VLOOKUP($B27,'Section 2'!$C$16:$M$115,COLUMNS('Section 2'!$C$13:L$13),0)),"",PROPER(VLOOKUP($B27,'Section 2'!$C$16:$M$115,COLUMNS('Section 2'!$C$13:L$13),0))))</f>
        <v/>
      </c>
      <c r="N27" s="130" t="str">
        <f>IF($D27="","",IF(ISBLANK(VLOOKUP($B27,'Section 2'!$C$16:$M$115,COLUMNS('Section 2'!$C$13:M$13),0)),"",IF(VLOOKUP($B27,'Section 2'!$C$16:$M$115,COLUMNS('Section 2'!$C$13:M$13),0)="QPS","QPS",IF(VLOOKUP($B27,'Section 2'!$C$16:$M$115,COLUMNS('Section 2'!$C$13:M$13),0)="2nd Party Trans","2nd Party Trans",IF(VLOOKUP($B27,'Section 2'!$C$16:$M$115,COLUMNS('Section 2'!$C$13:M$13),0)="2nd Party Dest","2nd Party Dest",PROPER(VLOOKUP($B27,'Section 2'!$C$16:$M$115,COLUMNS('Section 2'!$C$13:M$13),0)))))))</f>
        <v/>
      </c>
      <c r="O27" s="125"/>
      <c r="P27" s="132"/>
      <c r="Q27" s="132"/>
      <c r="R27" s="132"/>
      <c r="S27" s="132"/>
      <c r="T27" s="132"/>
      <c r="U27" s="132"/>
    </row>
    <row r="28" spans="1:21" s="55" customFormat="1" ht="12.75" customHeight="1" x14ac:dyDescent="0.35">
      <c r="A28" s="126" t="str">
        <f>IF(D28="","",ROWS($A$1:A28))</f>
        <v/>
      </c>
      <c r="B28" s="61">
        <v>27</v>
      </c>
      <c r="C28" s="130" t="str">
        <f t="shared" si="0"/>
        <v/>
      </c>
      <c r="D28" s="130" t="str">
        <f>IFERROR(VLOOKUP($B28,'Section 2'!$C$16:$M$115,COLUMNS('Section 2'!$C$13:C$13),0),"")</f>
        <v/>
      </c>
      <c r="E28" s="131" t="str">
        <f>IF($D28="","",IF(ISBLANK(VLOOKUP($B28,'Section 2'!$C$16:$M$115,COLUMNS('Section 2'!$C$13:D$13),0)),"",VLOOKUP($B28,'Section 2'!$C$16:$M$115,COLUMNS('Section 2'!$C$13:D$13),0)))</f>
        <v/>
      </c>
      <c r="F28" s="130" t="str">
        <f>IF($D28="","",IF(ISBLANK(VLOOKUP($B28,'Section 2'!$C$16:$M$115,COLUMNS('Section 2'!$C$13:E$13),0)),"",VLOOKUP($B28,'Section 2'!$C$16:$M$115,COLUMNS('Section 2'!$C$13:E$13),0)))</f>
        <v/>
      </c>
      <c r="G28" s="130" t="str">
        <f>IF($D28="","",IF(ISBLANK(VLOOKUP($B28,'Section 2'!$C$16:$M$115,COLUMNS('Section 2'!$C$13:F$13),0)),"",VLOOKUP($B28,'Section 2'!$C$16:$M$115,COLUMNS('Section 2'!$C$13:F$13),0)))</f>
        <v/>
      </c>
      <c r="H28" s="130" t="str">
        <f>IF($D28="","",IF(ISBLANK(VLOOKUP($B28,'Section 2'!$C$16:$M$115,COLUMNS('Section 2'!$C$13:G$13),0)),"",VLOOKUP($B28,'Section 2'!$C$16:$M$115,COLUMNS('Section 2'!$C$13:G$13),0)))</f>
        <v/>
      </c>
      <c r="I28" s="130" t="str">
        <f>IF($D28="","",IF(ISBLANK(VLOOKUP($B28,'Section 2'!$C$16:$M$115,COLUMNS('Section 2'!$C$13:H$13),0)),"",VLOOKUP($B28,'Section 2'!$C$16:$M$115,COLUMNS('Section 2'!$C$13:H$13),0)))</f>
        <v/>
      </c>
      <c r="J28" s="130" t="str">
        <f>IF($D28="","",IF(ISBLANK(VLOOKUP($B28,'Section 2'!$C$16:$M$115,COLUMNS('Section 2'!$C$13:I$13),0)),"",VLOOKUP($B28,'Section 2'!$C$16:$M$115,COLUMNS('Section 2'!$C$13:I$13),0)))</f>
        <v/>
      </c>
      <c r="K28" s="130" t="str">
        <f>IF($D28="","",IF(ISBLANK(VLOOKUP($B28,'Section 2'!$C$16:$M$115,COLUMNS('Section 2'!$C$13:J$13),0)),"",IF(VLOOKUP($B28,'Section 2'!$C$16:$M$115,COLUMNS('Section 2'!$C$13:J$13),0)="QPS","QPS",PROPER(VLOOKUP($B28,'Section 2'!$C$16:$M$115,COLUMNS('Section 2'!$C$13:J$13),0)))))</f>
        <v/>
      </c>
      <c r="L28" s="130" t="str">
        <f>IF($D28="","",IF(ISBLANK(VLOOKUP($B28,'Section 2'!$C$16:$M$115,COLUMNS('Section 2'!$C$13:K$13),0)),"",VLOOKUP($B28,'Section 2'!$C$16:$M$115,COLUMNS('Section 2'!$C$13:K$13),0)))</f>
        <v/>
      </c>
      <c r="M28" s="130" t="str">
        <f>IF($D28="","",IF(ISBLANK(VLOOKUP($B28,'Section 2'!$C$16:$M$115,COLUMNS('Section 2'!$C$13:L$13),0)),"",PROPER(VLOOKUP($B28,'Section 2'!$C$16:$M$115,COLUMNS('Section 2'!$C$13:L$13),0))))</f>
        <v/>
      </c>
      <c r="N28" s="130" t="str">
        <f>IF($D28="","",IF(ISBLANK(VLOOKUP($B28,'Section 2'!$C$16:$M$115,COLUMNS('Section 2'!$C$13:M$13),0)),"",IF(VLOOKUP($B28,'Section 2'!$C$16:$M$115,COLUMNS('Section 2'!$C$13:M$13),0)="QPS","QPS",IF(VLOOKUP($B28,'Section 2'!$C$16:$M$115,COLUMNS('Section 2'!$C$13:M$13),0)="2nd Party Trans","2nd Party Trans",IF(VLOOKUP($B28,'Section 2'!$C$16:$M$115,COLUMNS('Section 2'!$C$13:M$13),0)="2nd Party Dest","2nd Party Dest",PROPER(VLOOKUP($B28,'Section 2'!$C$16:$M$115,COLUMNS('Section 2'!$C$13:M$13),0)))))))</f>
        <v/>
      </c>
      <c r="O28" s="125"/>
      <c r="P28" s="132"/>
      <c r="Q28" s="132"/>
      <c r="R28" s="132"/>
      <c r="S28" s="132"/>
      <c r="T28" s="132"/>
      <c r="U28" s="132"/>
    </row>
    <row r="29" spans="1:21" s="55" customFormat="1" ht="12.75" customHeight="1" x14ac:dyDescent="0.35">
      <c r="A29" s="126" t="str">
        <f>IF(D29="","",ROWS($A$1:A29))</f>
        <v/>
      </c>
      <c r="B29" s="61">
        <v>28</v>
      </c>
      <c r="C29" s="130" t="str">
        <f t="shared" si="0"/>
        <v/>
      </c>
      <c r="D29" s="130" t="str">
        <f>IFERROR(VLOOKUP($B29,'Section 2'!$C$16:$M$115,COLUMNS('Section 2'!$C$13:C$13),0),"")</f>
        <v/>
      </c>
      <c r="E29" s="131" t="str">
        <f>IF($D29="","",IF(ISBLANK(VLOOKUP($B29,'Section 2'!$C$16:$M$115,COLUMNS('Section 2'!$C$13:D$13),0)),"",VLOOKUP($B29,'Section 2'!$C$16:$M$115,COLUMNS('Section 2'!$C$13:D$13),0)))</f>
        <v/>
      </c>
      <c r="F29" s="130" t="str">
        <f>IF($D29="","",IF(ISBLANK(VLOOKUP($B29,'Section 2'!$C$16:$M$115,COLUMNS('Section 2'!$C$13:E$13),0)),"",VLOOKUP($B29,'Section 2'!$C$16:$M$115,COLUMNS('Section 2'!$C$13:E$13),0)))</f>
        <v/>
      </c>
      <c r="G29" s="130" t="str">
        <f>IF($D29="","",IF(ISBLANK(VLOOKUP($B29,'Section 2'!$C$16:$M$115,COLUMNS('Section 2'!$C$13:F$13),0)),"",VLOOKUP($B29,'Section 2'!$C$16:$M$115,COLUMNS('Section 2'!$C$13:F$13),0)))</f>
        <v/>
      </c>
      <c r="H29" s="130" t="str">
        <f>IF($D29="","",IF(ISBLANK(VLOOKUP($B29,'Section 2'!$C$16:$M$115,COLUMNS('Section 2'!$C$13:G$13),0)),"",VLOOKUP($B29,'Section 2'!$C$16:$M$115,COLUMNS('Section 2'!$C$13:G$13),0)))</f>
        <v/>
      </c>
      <c r="I29" s="130" t="str">
        <f>IF($D29="","",IF(ISBLANK(VLOOKUP($B29,'Section 2'!$C$16:$M$115,COLUMNS('Section 2'!$C$13:H$13),0)),"",VLOOKUP($B29,'Section 2'!$C$16:$M$115,COLUMNS('Section 2'!$C$13:H$13),0)))</f>
        <v/>
      </c>
      <c r="J29" s="130" t="str">
        <f>IF($D29="","",IF(ISBLANK(VLOOKUP($B29,'Section 2'!$C$16:$M$115,COLUMNS('Section 2'!$C$13:I$13),0)),"",VLOOKUP($B29,'Section 2'!$C$16:$M$115,COLUMNS('Section 2'!$C$13:I$13),0)))</f>
        <v/>
      </c>
      <c r="K29" s="130" t="str">
        <f>IF($D29="","",IF(ISBLANK(VLOOKUP($B29,'Section 2'!$C$16:$M$115,COLUMNS('Section 2'!$C$13:J$13),0)),"",IF(VLOOKUP($B29,'Section 2'!$C$16:$M$115,COLUMNS('Section 2'!$C$13:J$13),0)="QPS","QPS",PROPER(VLOOKUP($B29,'Section 2'!$C$16:$M$115,COLUMNS('Section 2'!$C$13:J$13),0)))))</f>
        <v/>
      </c>
      <c r="L29" s="130" t="str">
        <f>IF($D29="","",IF(ISBLANK(VLOOKUP($B29,'Section 2'!$C$16:$M$115,COLUMNS('Section 2'!$C$13:K$13),0)),"",VLOOKUP($B29,'Section 2'!$C$16:$M$115,COLUMNS('Section 2'!$C$13:K$13),0)))</f>
        <v/>
      </c>
      <c r="M29" s="130" t="str">
        <f>IF($D29="","",IF(ISBLANK(VLOOKUP($B29,'Section 2'!$C$16:$M$115,COLUMNS('Section 2'!$C$13:L$13),0)),"",PROPER(VLOOKUP($B29,'Section 2'!$C$16:$M$115,COLUMNS('Section 2'!$C$13:L$13),0))))</f>
        <v/>
      </c>
      <c r="N29" s="130" t="str">
        <f>IF($D29="","",IF(ISBLANK(VLOOKUP($B29,'Section 2'!$C$16:$M$115,COLUMNS('Section 2'!$C$13:M$13),0)),"",IF(VLOOKUP($B29,'Section 2'!$C$16:$M$115,COLUMNS('Section 2'!$C$13:M$13),0)="QPS","QPS",IF(VLOOKUP($B29,'Section 2'!$C$16:$M$115,COLUMNS('Section 2'!$C$13:M$13),0)="2nd Party Trans","2nd Party Trans",IF(VLOOKUP($B29,'Section 2'!$C$16:$M$115,COLUMNS('Section 2'!$C$13:M$13),0)="2nd Party Dest","2nd Party Dest",PROPER(VLOOKUP($B29,'Section 2'!$C$16:$M$115,COLUMNS('Section 2'!$C$13:M$13),0)))))))</f>
        <v/>
      </c>
      <c r="O29" s="125"/>
      <c r="P29" s="132"/>
      <c r="Q29" s="132"/>
      <c r="R29" s="132"/>
      <c r="S29" s="132"/>
      <c r="T29" s="132"/>
      <c r="U29" s="132"/>
    </row>
    <row r="30" spans="1:21" s="55" customFormat="1" ht="12.75" customHeight="1" x14ac:dyDescent="0.35">
      <c r="A30" s="126" t="str">
        <f>IF(D30="","",ROWS($A$1:A30))</f>
        <v/>
      </c>
      <c r="B30" s="61">
        <v>29</v>
      </c>
      <c r="C30" s="130" t="str">
        <f t="shared" si="0"/>
        <v/>
      </c>
      <c r="D30" s="130" t="str">
        <f>IFERROR(VLOOKUP($B30,'Section 2'!$C$16:$M$115,COLUMNS('Section 2'!$C$13:C$13),0),"")</f>
        <v/>
      </c>
      <c r="E30" s="131" t="str">
        <f>IF($D30="","",IF(ISBLANK(VLOOKUP($B30,'Section 2'!$C$16:$M$115,COLUMNS('Section 2'!$C$13:D$13),0)),"",VLOOKUP($B30,'Section 2'!$C$16:$M$115,COLUMNS('Section 2'!$C$13:D$13),0)))</f>
        <v/>
      </c>
      <c r="F30" s="130" t="str">
        <f>IF($D30="","",IF(ISBLANK(VLOOKUP($B30,'Section 2'!$C$16:$M$115,COLUMNS('Section 2'!$C$13:E$13),0)),"",VLOOKUP($B30,'Section 2'!$C$16:$M$115,COLUMNS('Section 2'!$C$13:E$13),0)))</f>
        <v/>
      </c>
      <c r="G30" s="130" t="str">
        <f>IF($D30="","",IF(ISBLANK(VLOOKUP($B30,'Section 2'!$C$16:$M$115,COLUMNS('Section 2'!$C$13:F$13),0)),"",VLOOKUP($B30,'Section 2'!$C$16:$M$115,COLUMNS('Section 2'!$C$13:F$13),0)))</f>
        <v/>
      </c>
      <c r="H30" s="130" t="str">
        <f>IF($D30="","",IF(ISBLANK(VLOOKUP($B30,'Section 2'!$C$16:$M$115,COLUMNS('Section 2'!$C$13:G$13),0)),"",VLOOKUP($B30,'Section 2'!$C$16:$M$115,COLUMNS('Section 2'!$C$13:G$13),0)))</f>
        <v/>
      </c>
      <c r="I30" s="130" t="str">
        <f>IF($D30="","",IF(ISBLANK(VLOOKUP($B30,'Section 2'!$C$16:$M$115,COLUMNS('Section 2'!$C$13:H$13),0)),"",VLOOKUP($B30,'Section 2'!$C$16:$M$115,COLUMNS('Section 2'!$C$13:H$13),0)))</f>
        <v/>
      </c>
      <c r="J30" s="130" t="str">
        <f>IF($D30="","",IF(ISBLANK(VLOOKUP($B30,'Section 2'!$C$16:$M$115,COLUMNS('Section 2'!$C$13:I$13),0)),"",VLOOKUP($B30,'Section 2'!$C$16:$M$115,COLUMNS('Section 2'!$C$13:I$13),0)))</f>
        <v/>
      </c>
      <c r="K30" s="130" t="str">
        <f>IF($D30="","",IF(ISBLANK(VLOOKUP($B30,'Section 2'!$C$16:$M$115,COLUMNS('Section 2'!$C$13:J$13),0)),"",IF(VLOOKUP($B30,'Section 2'!$C$16:$M$115,COLUMNS('Section 2'!$C$13:J$13),0)="QPS","QPS",PROPER(VLOOKUP($B30,'Section 2'!$C$16:$M$115,COLUMNS('Section 2'!$C$13:J$13),0)))))</f>
        <v/>
      </c>
      <c r="L30" s="130" t="str">
        <f>IF($D30="","",IF(ISBLANK(VLOOKUP($B30,'Section 2'!$C$16:$M$115,COLUMNS('Section 2'!$C$13:K$13),0)),"",VLOOKUP($B30,'Section 2'!$C$16:$M$115,COLUMNS('Section 2'!$C$13:K$13),0)))</f>
        <v/>
      </c>
      <c r="M30" s="130" t="str">
        <f>IF($D30="","",IF(ISBLANK(VLOOKUP($B30,'Section 2'!$C$16:$M$115,COLUMNS('Section 2'!$C$13:L$13),0)),"",PROPER(VLOOKUP($B30,'Section 2'!$C$16:$M$115,COLUMNS('Section 2'!$C$13:L$13),0))))</f>
        <v/>
      </c>
      <c r="N30" s="130" t="str">
        <f>IF($D30="","",IF(ISBLANK(VLOOKUP($B30,'Section 2'!$C$16:$M$115,COLUMNS('Section 2'!$C$13:M$13),0)),"",IF(VLOOKUP($B30,'Section 2'!$C$16:$M$115,COLUMNS('Section 2'!$C$13:M$13),0)="QPS","QPS",IF(VLOOKUP($B30,'Section 2'!$C$16:$M$115,COLUMNS('Section 2'!$C$13:M$13),0)="2nd Party Trans","2nd Party Trans",IF(VLOOKUP($B30,'Section 2'!$C$16:$M$115,COLUMNS('Section 2'!$C$13:M$13),0)="2nd Party Dest","2nd Party Dest",PROPER(VLOOKUP($B30,'Section 2'!$C$16:$M$115,COLUMNS('Section 2'!$C$13:M$13),0)))))))</f>
        <v/>
      </c>
      <c r="O30" s="125"/>
      <c r="P30" s="132"/>
      <c r="Q30" s="132"/>
      <c r="R30" s="132"/>
      <c r="S30" s="132"/>
      <c r="T30" s="132"/>
      <c r="U30" s="132"/>
    </row>
    <row r="31" spans="1:21" s="55" customFormat="1" ht="12.75" customHeight="1" x14ac:dyDescent="0.35">
      <c r="A31" s="126" t="str">
        <f>IF(D31="","",ROWS($A$1:A31))</f>
        <v/>
      </c>
      <c r="B31" s="61">
        <v>30</v>
      </c>
      <c r="C31" s="130" t="str">
        <f t="shared" si="0"/>
        <v/>
      </c>
      <c r="D31" s="130" t="str">
        <f>IFERROR(VLOOKUP($B31,'Section 2'!$C$16:$M$115,COLUMNS('Section 2'!$C$13:C$13),0),"")</f>
        <v/>
      </c>
      <c r="E31" s="131" t="str">
        <f>IF($D31="","",IF(ISBLANK(VLOOKUP($B31,'Section 2'!$C$16:$M$115,COLUMNS('Section 2'!$C$13:D$13),0)),"",VLOOKUP($B31,'Section 2'!$C$16:$M$115,COLUMNS('Section 2'!$C$13:D$13),0)))</f>
        <v/>
      </c>
      <c r="F31" s="130" t="str">
        <f>IF($D31="","",IF(ISBLANK(VLOOKUP($B31,'Section 2'!$C$16:$M$115,COLUMNS('Section 2'!$C$13:E$13),0)),"",VLOOKUP($B31,'Section 2'!$C$16:$M$115,COLUMNS('Section 2'!$C$13:E$13),0)))</f>
        <v/>
      </c>
      <c r="G31" s="130" t="str">
        <f>IF($D31="","",IF(ISBLANK(VLOOKUP($B31,'Section 2'!$C$16:$M$115,COLUMNS('Section 2'!$C$13:F$13),0)),"",VLOOKUP($B31,'Section 2'!$C$16:$M$115,COLUMNS('Section 2'!$C$13:F$13),0)))</f>
        <v/>
      </c>
      <c r="H31" s="130" t="str">
        <f>IF($D31="","",IF(ISBLANK(VLOOKUP($B31,'Section 2'!$C$16:$M$115,COLUMNS('Section 2'!$C$13:G$13),0)),"",VLOOKUP($B31,'Section 2'!$C$16:$M$115,COLUMNS('Section 2'!$C$13:G$13),0)))</f>
        <v/>
      </c>
      <c r="I31" s="130" t="str">
        <f>IF($D31="","",IF(ISBLANK(VLOOKUP($B31,'Section 2'!$C$16:$M$115,COLUMNS('Section 2'!$C$13:H$13),0)),"",VLOOKUP($B31,'Section 2'!$C$16:$M$115,COLUMNS('Section 2'!$C$13:H$13),0)))</f>
        <v/>
      </c>
      <c r="J31" s="130" t="str">
        <f>IF($D31="","",IF(ISBLANK(VLOOKUP($B31,'Section 2'!$C$16:$M$115,COLUMNS('Section 2'!$C$13:I$13),0)),"",VLOOKUP($B31,'Section 2'!$C$16:$M$115,COLUMNS('Section 2'!$C$13:I$13),0)))</f>
        <v/>
      </c>
      <c r="K31" s="130" t="str">
        <f>IF($D31="","",IF(ISBLANK(VLOOKUP($B31,'Section 2'!$C$16:$M$115,COLUMNS('Section 2'!$C$13:J$13),0)),"",IF(VLOOKUP($B31,'Section 2'!$C$16:$M$115,COLUMNS('Section 2'!$C$13:J$13),0)="QPS","QPS",PROPER(VLOOKUP($B31,'Section 2'!$C$16:$M$115,COLUMNS('Section 2'!$C$13:J$13),0)))))</f>
        <v/>
      </c>
      <c r="L31" s="130" t="str">
        <f>IF($D31="","",IF(ISBLANK(VLOOKUP($B31,'Section 2'!$C$16:$M$115,COLUMNS('Section 2'!$C$13:K$13),0)),"",VLOOKUP($B31,'Section 2'!$C$16:$M$115,COLUMNS('Section 2'!$C$13:K$13),0)))</f>
        <v/>
      </c>
      <c r="M31" s="130" t="str">
        <f>IF($D31="","",IF(ISBLANK(VLOOKUP($B31,'Section 2'!$C$16:$M$115,COLUMNS('Section 2'!$C$13:L$13),0)),"",PROPER(VLOOKUP($B31,'Section 2'!$C$16:$M$115,COLUMNS('Section 2'!$C$13:L$13),0))))</f>
        <v/>
      </c>
      <c r="N31" s="130" t="str">
        <f>IF($D31="","",IF(ISBLANK(VLOOKUP($B31,'Section 2'!$C$16:$M$115,COLUMNS('Section 2'!$C$13:M$13),0)),"",IF(VLOOKUP($B31,'Section 2'!$C$16:$M$115,COLUMNS('Section 2'!$C$13:M$13),0)="QPS","QPS",IF(VLOOKUP($B31,'Section 2'!$C$16:$M$115,COLUMNS('Section 2'!$C$13:M$13),0)="2nd Party Trans","2nd Party Trans",IF(VLOOKUP($B31,'Section 2'!$C$16:$M$115,COLUMNS('Section 2'!$C$13:M$13),0)="2nd Party Dest","2nd Party Dest",PROPER(VLOOKUP($B31,'Section 2'!$C$16:$M$115,COLUMNS('Section 2'!$C$13:M$13),0)))))))</f>
        <v/>
      </c>
      <c r="O31" s="125"/>
      <c r="P31" s="132"/>
      <c r="Q31" s="132"/>
      <c r="R31" s="132"/>
      <c r="S31" s="132"/>
      <c r="T31" s="132"/>
      <c r="U31" s="132"/>
    </row>
    <row r="32" spans="1:21" s="55" customFormat="1" ht="12.75" customHeight="1" x14ac:dyDescent="0.35">
      <c r="A32" s="126" t="str">
        <f>IF(D32="","",ROWS($A$1:A32))</f>
        <v/>
      </c>
      <c r="B32" s="61">
        <v>31</v>
      </c>
      <c r="C32" s="130" t="str">
        <f t="shared" si="0"/>
        <v/>
      </c>
      <c r="D32" s="130" t="str">
        <f>IFERROR(VLOOKUP($B32,'Section 2'!$C$16:$M$115,COLUMNS('Section 2'!$C$13:C$13),0),"")</f>
        <v/>
      </c>
      <c r="E32" s="131" t="str">
        <f>IF($D32="","",IF(ISBLANK(VLOOKUP($B32,'Section 2'!$C$16:$M$115,COLUMNS('Section 2'!$C$13:D$13),0)),"",VLOOKUP($B32,'Section 2'!$C$16:$M$115,COLUMNS('Section 2'!$C$13:D$13),0)))</f>
        <v/>
      </c>
      <c r="F32" s="130" t="str">
        <f>IF($D32="","",IF(ISBLANK(VLOOKUP($B32,'Section 2'!$C$16:$M$115,COLUMNS('Section 2'!$C$13:E$13),0)),"",VLOOKUP($B32,'Section 2'!$C$16:$M$115,COLUMNS('Section 2'!$C$13:E$13),0)))</f>
        <v/>
      </c>
      <c r="G32" s="130" t="str">
        <f>IF($D32="","",IF(ISBLANK(VLOOKUP($B32,'Section 2'!$C$16:$M$115,COLUMNS('Section 2'!$C$13:F$13),0)),"",VLOOKUP($B32,'Section 2'!$C$16:$M$115,COLUMNS('Section 2'!$C$13:F$13),0)))</f>
        <v/>
      </c>
      <c r="H32" s="130" t="str">
        <f>IF($D32="","",IF(ISBLANK(VLOOKUP($B32,'Section 2'!$C$16:$M$115,COLUMNS('Section 2'!$C$13:G$13),0)),"",VLOOKUP($B32,'Section 2'!$C$16:$M$115,COLUMNS('Section 2'!$C$13:G$13),0)))</f>
        <v/>
      </c>
      <c r="I32" s="130" t="str">
        <f>IF($D32="","",IF(ISBLANK(VLOOKUP($B32,'Section 2'!$C$16:$M$115,COLUMNS('Section 2'!$C$13:H$13),0)),"",VLOOKUP($B32,'Section 2'!$C$16:$M$115,COLUMNS('Section 2'!$C$13:H$13),0)))</f>
        <v/>
      </c>
      <c r="J32" s="130" t="str">
        <f>IF($D32="","",IF(ISBLANK(VLOOKUP($B32,'Section 2'!$C$16:$M$115,COLUMNS('Section 2'!$C$13:I$13),0)),"",VLOOKUP($B32,'Section 2'!$C$16:$M$115,COLUMNS('Section 2'!$C$13:I$13),0)))</f>
        <v/>
      </c>
      <c r="K32" s="130" t="str">
        <f>IF($D32="","",IF(ISBLANK(VLOOKUP($B32,'Section 2'!$C$16:$M$115,COLUMNS('Section 2'!$C$13:J$13),0)),"",IF(VLOOKUP($B32,'Section 2'!$C$16:$M$115,COLUMNS('Section 2'!$C$13:J$13),0)="QPS","QPS",PROPER(VLOOKUP($B32,'Section 2'!$C$16:$M$115,COLUMNS('Section 2'!$C$13:J$13),0)))))</f>
        <v/>
      </c>
      <c r="L32" s="130" t="str">
        <f>IF($D32="","",IF(ISBLANK(VLOOKUP($B32,'Section 2'!$C$16:$M$115,COLUMNS('Section 2'!$C$13:K$13),0)),"",VLOOKUP($B32,'Section 2'!$C$16:$M$115,COLUMNS('Section 2'!$C$13:K$13),0)))</f>
        <v/>
      </c>
      <c r="M32" s="130" t="str">
        <f>IF($D32="","",IF(ISBLANK(VLOOKUP($B32,'Section 2'!$C$16:$M$115,COLUMNS('Section 2'!$C$13:L$13),0)),"",PROPER(VLOOKUP($B32,'Section 2'!$C$16:$M$115,COLUMNS('Section 2'!$C$13:L$13),0))))</f>
        <v/>
      </c>
      <c r="N32" s="130" t="str">
        <f>IF($D32="","",IF(ISBLANK(VLOOKUP($B32,'Section 2'!$C$16:$M$115,COLUMNS('Section 2'!$C$13:M$13),0)),"",IF(VLOOKUP($B32,'Section 2'!$C$16:$M$115,COLUMNS('Section 2'!$C$13:M$13),0)="QPS","QPS",IF(VLOOKUP($B32,'Section 2'!$C$16:$M$115,COLUMNS('Section 2'!$C$13:M$13),0)="2nd Party Trans","2nd Party Trans",IF(VLOOKUP($B32,'Section 2'!$C$16:$M$115,COLUMNS('Section 2'!$C$13:M$13),0)="2nd Party Dest","2nd Party Dest",PROPER(VLOOKUP($B32,'Section 2'!$C$16:$M$115,COLUMNS('Section 2'!$C$13:M$13),0)))))))</f>
        <v/>
      </c>
      <c r="O32" s="125"/>
      <c r="P32" s="132"/>
      <c r="Q32" s="132"/>
      <c r="R32" s="132"/>
      <c r="S32" s="132"/>
      <c r="T32" s="132"/>
      <c r="U32" s="132"/>
    </row>
    <row r="33" spans="1:21" s="55" customFormat="1" ht="12.75" customHeight="1" x14ac:dyDescent="0.35">
      <c r="A33" s="126" t="str">
        <f>IF(D33="","",ROWS($A$1:A33))</f>
        <v/>
      </c>
      <c r="B33" s="61">
        <v>32</v>
      </c>
      <c r="C33" s="130" t="str">
        <f t="shared" si="0"/>
        <v/>
      </c>
      <c r="D33" s="130" t="str">
        <f>IFERROR(VLOOKUP($B33,'Section 2'!$C$16:$M$115,COLUMNS('Section 2'!$C$13:C$13),0),"")</f>
        <v/>
      </c>
      <c r="E33" s="131" t="str">
        <f>IF($D33="","",IF(ISBLANK(VLOOKUP($B33,'Section 2'!$C$16:$M$115,COLUMNS('Section 2'!$C$13:D$13),0)),"",VLOOKUP($B33,'Section 2'!$C$16:$M$115,COLUMNS('Section 2'!$C$13:D$13),0)))</f>
        <v/>
      </c>
      <c r="F33" s="130" t="str">
        <f>IF($D33="","",IF(ISBLANK(VLOOKUP($B33,'Section 2'!$C$16:$M$115,COLUMNS('Section 2'!$C$13:E$13),0)),"",VLOOKUP($B33,'Section 2'!$C$16:$M$115,COLUMNS('Section 2'!$C$13:E$13),0)))</f>
        <v/>
      </c>
      <c r="G33" s="130" t="str">
        <f>IF($D33="","",IF(ISBLANK(VLOOKUP($B33,'Section 2'!$C$16:$M$115,COLUMNS('Section 2'!$C$13:F$13),0)),"",VLOOKUP($B33,'Section 2'!$C$16:$M$115,COLUMNS('Section 2'!$C$13:F$13),0)))</f>
        <v/>
      </c>
      <c r="H33" s="130" t="str">
        <f>IF($D33="","",IF(ISBLANK(VLOOKUP($B33,'Section 2'!$C$16:$M$115,COLUMNS('Section 2'!$C$13:G$13),0)),"",VLOOKUP($B33,'Section 2'!$C$16:$M$115,COLUMNS('Section 2'!$C$13:G$13),0)))</f>
        <v/>
      </c>
      <c r="I33" s="130" t="str">
        <f>IF($D33="","",IF(ISBLANK(VLOOKUP($B33,'Section 2'!$C$16:$M$115,COLUMNS('Section 2'!$C$13:H$13),0)),"",VLOOKUP($B33,'Section 2'!$C$16:$M$115,COLUMNS('Section 2'!$C$13:H$13),0)))</f>
        <v/>
      </c>
      <c r="J33" s="130" t="str">
        <f>IF($D33="","",IF(ISBLANK(VLOOKUP($B33,'Section 2'!$C$16:$M$115,COLUMNS('Section 2'!$C$13:I$13),0)),"",VLOOKUP($B33,'Section 2'!$C$16:$M$115,COLUMNS('Section 2'!$C$13:I$13),0)))</f>
        <v/>
      </c>
      <c r="K33" s="130" t="str">
        <f>IF($D33="","",IF(ISBLANK(VLOOKUP($B33,'Section 2'!$C$16:$M$115,COLUMNS('Section 2'!$C$13:J$13),0)),"",IF(VLOOKUP($B33,'Section 2'!$C$16:$M$115,COLUMNS('Section 2'!$C$13:J$13),0)="QPS","QPS",PROPER(VLOOKUP($B33,'Section 2'!$C$16:$M$115,COLUMNS('Section 2'!$C$13:J$13),0)))))</f>
        <v/>
      </c>
      <c r="L33" s="130" t="str">
        <f>IF($D33="","",IF(ISBLANK(VLOOKUP($B33,'Section 2'!$C$16:$M$115,COLUMNS('Section 2'!$C$13:K$13),0)),"",VLOOKUP($B33,'Section 2'!$C$16:$M$115,COLUMNS('Section 2'!$C$13:K$13),0)))</f>
        <v/>
      </c>
      <c r="M33" s="130" t="str">
        <f>IF($D33="","",IF(ISBLANK(VLOOKUP($B33,'Section 2'!$C$16:$M$115,COLUMNS('Section 2'!$C$13:L$13),0)),"",PROPER(VLOOKUP($B33,'Section 2'!$C$16:$M$115,COLUMNS('Section 2'!$C$13:L$13),0))))</f>
        <v/>
      </c>
      <c r="N33" s="130" t="str">
        <f>IF($D33="","",IF(ISBLANK(VLOOKUP($B33,'Section 2'!$C$16:$M$115,COLUMNS('Section 2'!$C$13:M$13),0)),"",IF(VLOOKUP($B33,'Section 2'!$C$16:$M$115,COLUMNS('Section 2'!$C$13:M$13),0)="QPS","QPS",IF(VLOOKUP($B33,'Section 2'!$C$16:$M$115,COLUMNS('Section 2'!$C$13:M$13),0)="2nd Party Trans","2nd Party Trans",IF(VLOOKUP($B33,'Section 2'!$C$16:$M$115,COLUMNS('Section 2'!$C$13:M$13),0)="2nd Party Dest","2nd Party Dest",PROPER(VLOOKUP($B33,'Section 2'!$C$16:$M$115,COLUMNS('Section 2'!$C$13:M$13),0)))))))</f>
        <v/>
      </c>
      <c r="O33" s="125"/>
      <c r="P33" s="132"/>
      <c r="Q33" s="132"/>
      <c r="R33" s="132"/>
      <c r="S33" s="132"/>
      <c r="T33" s="132"/>
      <c r="U33" s="132"/>
    </row>
    <row r="34" spans="1:21" s="55" customFormat="1" ht="12.75" customHeight="1" x14ac:dyDescent="0.35">
      <c r="A34" s="126" t="str">
        <f>IF(D34="","",ROWS($A$1:A34))</f>
        <v/>
      </c>
      <c r="B34" s="61">
        <v>33</v>
      </c>
      <c r="C34" s="130" t="str">
        <f t="shared" si="0"/>
        <v/>
      </c>
      <c r="D34" s="130" t="str">
        <f>IFERROR(VLOOKUP($B34,'Section 2'!$C$16:$M$115,COLUMNS('Section 2'!$C$13:C$13),0),"")</f>
        <v/>
      </c>
      <c r="E34" s="131" t="str">
        <f>IF($D34="","",IF(ISBLANK(VLOOKUP($B34,'Section 2'!$C$16:$M$115,COLUMNS('Section 2'!$C$13:D$13),0)),"",VLOOKUP($B34,'Section 2'!$C$16:$M$115,COLUMNS('Section 2'!$C$13:D$13),0)))</f>
        <v/>
      </c>
      <c r="F34" s="130" t="str">
        <f>IF($D34="","",IF(ISBLANK(VLOOKUP($B34,'Section 2'!$C$16:$M$115,COLUMNS('Section 2'!$C$13:E$13),0)),"",VLOOKUP($B34,'Section 2'!$C$16:$M$115,COLUMNS('Section 2'!$C$13:E$13),0)))</f>
        <v/>
      </c>
      <c r="G34" s="130" t="str">
        <f>IF($D34="","",IF(ISBLANK(VLOOKUP($B34,'Section 2'!$C$16:$M$115,COLUMNS('Section 2'!$C$13:F$13),0)),"",VLOOKUP($B34,'Section 2'!$C$16:$M$115,COLUMNS('Section 2'!$C$13:F$13),0)))</f>
        <v/>
      </c>
      <c r="H34" s="130" t="str">
        <f>IF($D34="","",IF(ISBLANK(VLOOKUP($B34,'Section 2'!$C$16:$M$115,COLUMNS('Section 2'!$C$13:G$13),0)),"",VLOOKUP($B34,'Section 2'!$C$16:$M$115,COLUMNS('Section 2'!$C$13:G$13),0)))</f>
        <v/>
      </c>
      <c r="I34" s="130" t="str">
        <f>IF($D34="","",IF(ISBLANK(VLOOKUP($B34,'Section 2'!$C$16:$M$115,COLUMNS('Section 2'!$C$13:H$13),0)),"",VLOOKUP($B34,'Section 2'!$C$16:$M$115,COLUMNS('Section 2'!$C$13:H$13),0)))</f>
        <v/>
      </c>
      <c r="J34" s="130" t="str">
        <f>IF($D34="","",IF(ISBLANK(VLOOKUP($B34,'Section 2'!$C$16:$M$115,COLUMNS('Section 2'!$C$13:I$13),0)),"",VLOOKUP($B34,'Section 2'!$C$16:$M$115,COLUMNS('Section 2'!$C$13:I$13),0)))</f>
        <v/>
      </c>
      <c r="K34" s="130" t="str">
        <f>IF($D34="","",IF(ISBLANK(VLOOKUP($B34,'Section 2'!$C$16:$M$115,COLUMNS('Section 2'!$C$13:J$13),0)),"",IF(VLOOKUP($B34,'Section 2'!$C$16:$M$115,COLUMNS('Section 2'!$C$13:J$13),0)="QPS","QPS",PROPER(VLOOKUP($B34,'Section 2'!$C$16:$M$115,COLUMNS('Section 2'!$C$13:J$13),0)))))</f>
        <v/>
      </c>
      <c r="L34" s="130" t="str">
        <f>IF($D34="","",IF(ISBLANK(VLOOKUP($B34,'Section 2'!$C$16:$M$115,COLUMNS('Section 2'!$C$13:K$13),0)),"",VLOOKUP($B34,'Section 2'!$C$16:$M$115,COLUMNS('Section 2'!$C$13:K$13),0)))</f>
        <v/>
      </c>
      <c r="M34" s="130" t="str">
        <f>IF($D34="","",IF(ISBLANK(VLOOKUP($B34,'Section 2'!$C$16:$M$115,COLUMNS('Section 2'!$C$13:L$13),0)),"",PROPER(VLOOKUP($B34,'Section 2'!$C$16:$M$115,COLUMNS('Section 2'!$C$13:L$13),0))))</f>
        <v/>
      </c>
      <c r="N34" s="130" t="str">
        <f>IF($D34="","",IF(ISBLANK(VLOOKUP($B34,'Section 2'!$C$16:$M$115,COLUMNS('Section 2'!$C$13:M$13),0)),"",IF(VLOOKUP($B34,'Section 2'!$C$16:$M$115,COLUMNS('Section 2'!$C$13:M$13),0)="QPS","QPS",IF(VLOOKUP($B34,'Section 2'!$C$16:$M$115,COLUMNS('Section 2'!$C$13:M$13),0)="2nd Party Trans","2nd Party Trans",IF(VLOOKUP($B34,'Section 2'!$C$16:$M$115,COLUMNS('Section 2'!$C$13:M$13),0)="2nd Party Dest","2nd Party Dest",PROPER(VLOOKUP($B34,'Section 2'!$C$16:$M$115,COLUMNS('Section 2'!$C$13:M$13),0)))))))</f>
        <v/>
      </c>
      <c r="O34" s="125"/>
      <c r="P34" s="132"/>
      <c r="Q34" s="132"/>
      <c r="R34" s="132"/>
      <c r="S34" s="132"/>
      <c r="T34" s="132"/>
      <c r="U34" s="132"/>
    </row>
    <row r="35" spans="1:21" s="55" customFormat="1" ht="12.75" customHeight="1" x14ac:dyDescent="0.35">
      <c r="A35" s="126" t="str">
        <f>IF(D35="","",ROWS($A$1:A35))</f>
        <v/>
      </c>
      <c r="B35" s="61">
        <v>34</v>
      </c>
      <c r="C35" s="130" t="str">
        <f t="shared" si="0"/>
        <v/>
      </c>
      <c r="D35" s="130" t="str">
        <f>IFERROR(VLOOKUP($B35,'Section 2'!$C$16:$M$115,COLUMNS('Section 2'!$C$13:C$13),0),"")</f>
        <v/>
      </c>
      <c r="E35" s="131" t="str">
        <f>IF($D35="","",IF(ISBLANK(VLOOKUP($B35,'Section 2'!$C$16:$M$115,COLUMNS('Section 2'!$C$13:D$13),0)),"",VLOOKUP($B35,'Section 2'!$C$16:$M$115,COLUMNS('Section 2'!$C$13:D$13),0)))</f>
        <v/>
      </c>
      <c r="F35" s="130" t="str">
        <f>IF($D35="","",IF(ISBLANK(VLOOKUP($B35,'Section 2'!$C$16:$M$115,COLUMNS('Section 2'!$C$13:E$13),0)),"",VLOOKUP($B35,'Section 2'!$C$16:$M$115,COLUMNS('Section 2'!$C$13:E$13),0)))</f>
        <v/>
      </c>
      <c r="G35" s="130" t="str">
        <f>IF($D35="","",IF(ISBLANK(VLOOKUP($B35,'Section 2'!$C$16:$M$115,COLUMNS('Section 2'!$C$13:F$13),0)),"",VLOOKUP($B35,'Section 2'!$C$16:$M$115,COLUMNS('Section 2'!$C$13:F$13),0)))</f>
        <v/>
      </c>
      <c r="H35" s="130" t="str">
        <f>IF($D35="","",IF(ISBLANK(VLOOKUP($B35,'Section 2'!$C$16:$M$115,COLUMNS('Section 2'!$C$13:G$13),0)),"",VLOOKUP($B35,'Section 2'!$C$16:$M$115,COLUMNS('Section 2'!$C$13:G$13),0)))</f>
        <v/>
      </c>
      <c r="I35" s="130" t="str">
        <f>IF($D35="","",IF(ISBLANK(VLOOKUP($B35,'Section 2'!$C$16:$M$115,COLUMNS('Section 2'!$C$13:H$13),0)),"",VLOOKUP($B35,'Section 2'!$C$16:$M$115,COLUMNS('Section 2'!$C$13:H$13),0)))</f>
        <v/>
      </c>
      <c r="J35" s="130" t="str">
        <f>IF($D35="","",IF(ISBLANK(VLOOKUP($B35,'Section 2'!$C$16:$M$115,COLUMNS('Section 2'!$C$13:I$13),0)),"",VLOOKUP($B35,'Section 2'!$C$16:$M$115,COLUMNS('Section 2'!$C$13:I$13),0)))</f>
        <v/>
      </c>
      <c r="K35" s="130" t="str">
        <f>IF($D35="","",IF(ISBLANK(VLOOKUP($B35,'Section 2'!$C$16:$M$115,COLUMNS('Section 2'!$C$13:J$13),0)),"",IF(VLOOKUP($B35,'Section 2'!$C$16:$M$115,COLUMNS('Section 2'!$C$13:J$13),0)="QPS","QPS",PROPER(VLOOKUP($B35,'Section 2'!$C$16:$M$115,COLUMNS('Section 2'!$C$13:J$13),0)))))</f>
        <v/>
      </c>
      <c r="L35" s="130" t="str">
        <f>IF($D35="","",IF(ISBLANK(VLOOKUP($B35,'Section 2'!$C$16:$M$115,COLUMNS('Section 2'!$C$13:K$13),0)),"",VLOOKUP($B35,'Section 2'!$C$16:$M$115,COLUMNS('Section 2'!$C$13:K$13),0)))</f>
        <v/>
      </c>
      <c r="M35" s="130" t="str">
        <f>IF($D35="","",IF(ISBLANK(VLOOKUP($B35,'Section 2'!$C$16:$M$115,COLUMNS('Section 2'!$C$13:L$13),0)),"",PROPER(VLOOKUP($B35,'Section 2'!$C$16:$M$115,COLUMNS('Section 2'!$C$13:L$13),0))))</f>
        <v/>
      </c>
      <c r="N35" s="130" t="str">
        <f>IF($D35="","",IF(ISBLANK(VLOOKUP($B35,'Section 2'!$C$16:$M$115,COLUMNS('Section 2'!$C$13:M$13),0)),"",IF(VLOOKUP($B35,'Section 2'!$C$16:$M$115,COLUMNS('Section 2'!$C$13:M$13),0)="QPS","QPS",IF(VLOOKUP($B35,'Section 2'!$C$16:$M$115,COLUMNS('Section 2'!$C$13:M$13),0)="2nd Party Trans","2nd Party Trans",IF(VLOOKUP($B35,'Section 2'!$C$16:$M$115,COLUMNS('Section 2'!$C$13:M$13),0)="2nd Party Dest","2nd Party Dest",PROPER(VLOOKUP($B35,'Section 2'!$C$16:$M$115,COLUMNS('Section 2'!$C$13:M$13),0)))))))</f>
        <v/>
      </c>
      <c r="O35" s="125"/>
      <c r="P35" s="132"/>
      <c r="Q35" s="132"/>
      <c r="R35" s="132"/>
      <c r="S35" s="132"/>
      <c r="T35" s="132"/>
      <c r="U35" s="132"/>
    </row>
    <row r="36" spans="1:21" s="55" customFormat="1" ht="12.75" customHeight="1" x14ac:dyDescent="0.35">
      <c r="A36" s="126" t="str">
        <f>IF(D36="","",ROWS($A$1:A36))</f>
        <v/>
      </c>
      <c r="B36" s="61">
        <v>35</v>
      </c>
      <c r="C36" s="130" t="str">
        <f t="shared" si="0"/>
        <v/>
      </c>
      <c r="D36" s="130" t="str">
        <f>IFERROR(VLOOKUP($B36,'Section 2'!$C$16:$M$115,COLUMNS('Section 2'!$C$13:C$13),0),"")</f>
        <v/>
      </c>
      <c r="E36" s="131" t="str">
        <f>IF($D36="","",IF(ISBLANK(VLOOKUP($B36,'Section 2'!$C$16:$M$115,COLUMNS('Section 2'!$C$13:D$13),0)),"",VLOOKUP($B36,'Section 2'!$C$16:$M$115,COLUMNS('Section 2'!$C$13:D$13),0)))</f>
        <v/>
      </c>
      <c r="F36" s="130" t="str">
        <f>IF($D36="","",IF(ISBLANK(VLOOKUP($B36,'Section 2'!$C$16:$M$115,COLUMNS('Section 2'!$C$13:E$13),0)),"",VLOOKUP($B36,'Section 2'!$C$16:$M$115,COLUMNS('Section 2'!$C$13:E$13),0)))</f>
        <v/>
      </c>
      <c r="G36" s="130" t="str">
        <f>IF($D36="","",IF(ISBLANK(VLOOKUP($B36,'Section 2'!$C$16:$M$115,COLUMNS('Section 2'!$C$13:F$13),0)),"",VLOOKUP($B36,'Section 2'!$C$16:$M$115,COLUMNS('Section 2'!$C$13:F$13),0)))</f>
        <v/>
      </c>
      <c r="H36" s="130" t="str">
        <f>IF($D36="","",IF(ISBLANK(VLOOKUP($B36,'Section 2'!$C$16:$M$115,COLUMNS('Section 2'!$C$13:G$13),0)),"",VLOOKUP($B36,'Section 2'!$C$16:$M$115,COLUMNS('Section 2'!$C$13:G$13),0)))</f>
        <v/>
      </c>
      <c r="I36" s="130" t="str">
        <f>IF($D36="","",IF(ISBLANK(VLOOKUP($B36,'Section 2'!$C$16:$M$115,COLUMNS('Section 2'!$C$13:H$13),0)),"",VLOOKUP($B36,'Section 2'!$C$16:$M$115,COLUMNS('Section 2'!$C$13:H$13),0)))</f>
        <v/>
      </c>
      <c r="J36" s="130" t="str">
        <f>IF($D36="","",IF(ISBLANK(VLOOKUP($B36,'Section 2'!$C$16:$M$115,COLUMNS('Section 2'!$C$13:I$13),0)),"",VLOOKUP($B36,'Section 2'!$C$16:$M$115,COLUMNS('Section 2'!$C$13:I$13),0)))</f>
        <v/>
      </c>
      <c r="K36" s="130" t="str">
        <f>IF($D36="","",IF(ISBLANK(VLOOKUP($B36,'Section 2'!$C$16:$M$115,COLUMNS('Section 2'!$C$13:J$13),0)),"",IF(VLOOKUP($B36,'Section 2'!$C$16:$M$115,COLUMNS('Section 2'!$C$13:J$13),0)="QPS","QPS",PROPER(VLOOKUP($B36,'Section 2'!$C$16:$M$115,COLUMNS('Section 2'!$C$13:J$13),0)))))</f>
        <v/>
      </c>
      <c r="L36" s="130" t="str">
        <f>IF($D36="","",IF(ISBLANK(VLOOKUP($B36,'Section 2'!$C$16:$M$115,COLUMNS('Section 2'!$C$13:K$13),0)),"",VLOOKUP($B36,'Section 2'!$C$16:$M$115,COLUMNS('Section 2'!$C$13:K$13),0)))</f>
        <v/>
      </c>
      <c r="M36" s="130" t="str">
        <f>IF($D36="","",IF(ISBLANK(VLOOKUP($B36,'Section 2'!$C$16:$M$115,COLUMNS('Section 2'!$C$13:L$13),0)),"",PROPER(VLOOKUP($B36,'Section 2'!$C$16:$M$115,COLUMNS('Section 2'!$C$13:L$13),0))))</f>
        <v/>
      </c>
      <c r="N36" s="130" t="str">
        <f>IF($D36="","",IF(ISBLANK(VLOOKUP($B36,'Section 2'!$C$16:$M$115,COLUMNS('Section 2'!$C$13:M$13),0)),"",IF(VLOOKUP($B36,'Section 2'!$C$16:$M$115,COLUMNS('Section 2'!$C$13:M$13),0)="QPS","QPS",IF(VLOOKUP($B36,'Section 2'!$C$16:$M$115,COLUMNS('Section 2'!$C$13:M$13),0)="2nd Party Trans","2nd Party Trans",IF(VLOOKUP($B36,'Section 2'!$C$16:$M$115,COLUMNS('Section 2'!$C$13:M$13),0)="2nd Party Dest","2nd Party Dest",PROPER(VLOOKUP($B36,'Section 2'!$C$16:$M$115,COLUMNS('Section 2'!$C$13:M$13),0)))))))</f>
        <v/>
      </c>
      <c r="O36" s="125"/>
      <c r="P36" s="132"/>
      <c r="Q36" s="132"/>
      <c r="R36" s="132"/>
      <c r="S36" s="132"/>
      <c r="T36" s="132"/>
      <c r="U36" s="132"/>
    </row>
    <row r="37" spans="1:21" s="55" customFormat="1" ht="12.75" customHeight="1" x14ac:dyDescent="0.35">
      <c r="A37" s="126" t="str">
        <f>IF(D37="","",ROWS($A$1:A37))</f>
        <v/>
      </c>
      <c r="B37" s="61">
        <v>36</v>
      </c>
      <c r="C37" s="130" t="str">
        <f t="shared" si="0"/>
        <v/>
      </c>
      <c r="D37" s="130" t="str">
        <f>IFERROR(VLOOKUP($B37,'Section 2'!$C$16:$M$115,COLUMNS('Section 2'!$C$13:C$13),0),"")</f>
        <v/>
      </c>
      <c r="E37" s="131" t="str">
        <f>IF($D37="","",IF(ISBLANK(VLOOKUP($B37,'Section 2'!$C$16:$M$115,COLUMNS('Section 2'!$C$13:D$13),0)),"",VLOOKUP($B37,'Section 2'!$C$16:$M$115,COLUMNS('Section 2'!$C$13:D$13),0)))</f>
        <v/>
      </c>
      <c r="F37" s="130" t="str">
        <f>IF($D37="","",IF(ISBLANK(VLOOKUP($B37,'Section 2'!$C$16:$M$115,COLUMNS('Section 2'!$C$13:E$13),0)),"",VLOOKUP($B37,'Section 2'!$C$16:$M$115,COLUMNS('Section 2'!$C$13:E$13),0)))</f>
        <v/>
      </c>
      <c r="G37" s="130" t="str">
        <f>IF($D37="","",IF(ISBLANK(VLOOKUP($B37,'Section 2'!$C$16:$M$115,COLUMNS('Section 2'!$C$13:F$13),0)),"",VLOOKUP($B37,'Section 2'!$C$16:$M$115,COLUMNS('Section 2'!$C$13:F$13),0)))</f>
        <v/>
      </c>
      <c r="H37" s="130" t="str">
        <f>IF($D37="","",IF(ISBLANK(VLOOKUP($B37,'Section 2'!$C$16:$M$115,COLUMNS('Section 2'!$C$13:G$13),0)),"",VLOOKUP($B37,'Section 2'!$C$16:$M$115,COLUMNS('Section 2'!$C$13:G$13),0)))</f>
        <v/>
      </c>
      <c r="I37" s="130" t="str">
        <f>IF($D37="","",IF(ISBLANK(VLOOKUP($B37,'Section 2'!$C$16:$M$115,COLUMNS('Section 2'!$C$13:H$13),0)),"",VLOOKUP($B37,'Section 2'!$C$16:$M$115,COLUMNS('Section 2'!$C$13:H$13),0)))</f>
        <v/>
      </c>
      <c r="J37" s="130" t="str">
        <f>IF($D37="","",IF(ISBLANK(VLOOKUP($B37,'Section 2'!$C$16:$M$115,COLUMNS('Section 2'!$C$13:I$13),0)),"",VLOOKUP($B37,'Section 2'!$C$16:$M$115,COLUMNS('Section 2'!$C$13:I$13),0)))</f>
        <v/>
      </c>
      <c r="K37" s="130" t="str">
        <f>IF($D37="","",IF(ISBLANK(VLOOKUP($B37,'Section 2'!$C$16:$M$115,COLUMNS('Section 2'!$C$13:J$13),0)),"",IF(VLOOKUP($B37,'Section 2'!$C$16:$M$115,COLUMNS('Section 2'!$C$13:J$13),0)="QPS","QPS",PROPER(VLOOKUP($B37,'Section 2'!$C$16:$M$115,COLUMNS('Section 2'!$C$13:J$13),0)))))</f>
        <v/>
      </c>
      <c r="L37" s="130" t="str">
        <f>IF($D37="","",IF(ISBLANK(VLOOKUP($B37,'Section 2'!$C$16:$M$115,COLUMNS('Section 2'!$C$13:K$13),0)),"",VLOOKUP($B37,'Section 2'!$C$16:$M$115,COLUMNS('Section 2'!$C$13:K$13),0)))</f>
        <v/>
      </c>
      <c r="M37" s="130" t="str">
        <f>IF($D37="","",IF(ISBLANK(VLOOKUP($B37,'Section 2'!$C$16:$M$115,COLUMNS('Section 2'!$C$13:L$13),0)),"",PROPER(VLOOKUP($B37,'Section 2'!$C$16:$M$115,COLUMNS('Section 2'!$C$13:L$13),0))))</f>
        <v/>
      </c>
      <c r="N37" s="130" t="str">
        <f>IF($D37="","",IF(ISBLANK(VLOOKUP($B37,'Section 2'!$C$16:$M$115,COLUMNS('Section 2'!$C$13:M$13),0)),"",IF(VLOOKUP($B37,'Section 2'!$C$16:$M$115,COLUMNS('Section 2'!$C$13:M$13),0)="QPS","QPS",IF(VLOOKUP($B37,'Section 2'!$C$16:$M$115,COLUMNS('Section 2'!$C$13:M$13),0)="2nd Party Trans","2nd Party Trans",IF(VLOOKUP($B37,'Section 2'!$C$16:$M$115,COLUMNS('Section 2'!$C$13:M$13),0)="2nd Party Dest","2nd Party Dest",PROPER(VLOOKUP($B37,'Section 2'!$C$16:$M$115,COLUMNS('Section 2'!$C$13:M$13),0)))))))</f>
        <v/>
      </c>
      <c r="O37" s="125"/>
      <c r="P37" s="132"/>
      <c r="Q37" s="132"/>
      <c r="R37" s="132"/>
      <c r="S37" s="132"/>
      <c r="T37" s="132"/>
      <c r="U37" s="132"/>
    </row>
    <row r="38" spans="1:21" s="55" customFormat="1" ht="12.75" customHeight="1" x14ac:dyDescent="0.35">
      <c r="A38" s="126" t="str">
        <f>IF(D38="","",ROWS($A$1:A38))</f>
        <v/>
      </c>
      <c r="B38" s="61">
        <v>37</v>
      </c>
      <c r="C38" s="130" t="str">
        <f t="shared" si="0"/>
        <v/>
      </c>
      <c r="D38" s="130" t="str">
        <f>IFERROR(VLOOKUP($B38,'Section 2'!$C$16:$M$115,COLUMNS('Section 2'!$C$13:C$13),0),"")</f>
        <v/>
      </c>
      <c r="E38" s="131" t="str">
        <f>IF($D38="","",IF(ISBLANK(VLOOKUP($B38,'Section 2'!$C$16:$M$115,COLUMNS('Section 2'!$C$13:D$13),0)),"",VLOOKUP($B38,'Section 2'!$C$16:$M$115,COLUMNS('Section 2'!$C$13:D$13),0)))</f>
        <v/>
      </c>
      <c r="F38" s="130" t="str">
        <f>IF($D38="","",IF(ISBLANK(VLOOKUP($B38,'Section 2'!$C$16:$M$115,COLUMNS('Section 2'!$C$13:E$13),0)),"",VLOOKUP($B38,'Section 2'!$C$16:$M$115,COLUMNS('Section 2'!$C$13:E$13),0)))</f>
        <v/>
      </c>
      <c r="G38" s="130" t="str">
        <f>IF($D38="","",IF(ISBLANK(VLOOKUP($B38,'Section 2'!$C$16:$M$115,COLUMNS('Section 2'!$C$13:F$13),0)),"",VLOOKUP($B38,'Section 2'!$C$16:$M$115,COLUMNS('Section 2'!$C$13:F$13),0)))</f>
        <v/>
      </c>
      <c r="H38" s="130" t="str">
        <f>IF($D38="","",IF(ISBLANK(VLOOKUP($B38,'Section 2'!$C$16:$M$115,COLUMNS('Section 2'!$C$13:G$13),0)),"",VLOOKUP($B38,'Section 2'!$C$16:$M$115,COLUMNS('Section 2'!$C$13:G$13),0)))</f>
        <v/>
      </c>
      <c r="I38" s="130" t="str">
        <f>IF($D38="","",IF(ISBLANK(VLOOKUP($B38,'Section 2'!$C$16:$M$115,COLUMNS('Section 2'!$C$13:H$13),0)),"",VLOOKUP($B38,'Section 2'!$C$16:$M$115,COLUMNS('Section 2'!$C$13:H$13),0)))</f>
        <v/>
      </c>
      <c r="J38" s="130" t="str">
        <f>IF($D38="","",IF(ISBLANK(VLOOKUP($B38,'Section 2'!$C$16:$M$115,COLUMNS('Section 2'!$C$13:I$13),0)),"",VLOOKUP($B38,'Section 2'!$C$16:$M$115,COLUMNS('Section 2'!$C$13:I$13),0)))</f>
        <v/>
      </c>
      <c r="K38" s="130" t="str">
        <f>IF($D38="","",IF(ISBLANK(VLOOKUP($B38,'Section 2'!$C$16:$M$115,COLUMNS('Section 2'!$C$13:J$13),0)),"",IF(VLOOKUP($B38,'Section 2'!$C$16:$M$115,COLUMNS('Section 2'!$C$13:J$13),0)="QPS","QPS",PROPER(VLOOKUP($B38,'Section 2'!$C$16:$M$115,COLUMNS('Section 2'!$C$13:J$13),0)))))</f>
        <v/>
      </c>
      <c r="L38" s="130" t="str">
        <f>IF($D38="","",IF(ISBLANK(VLOOKUP($B38,'Section 2'!$C$16:$M$115,COLUMNS('Section 2'!$C$13:K$13),0)),"",VLOOKUP($B38,'Section 2'!$C$16:$M$115,COLUMNS('Section 2'!$C$13:K$13),0)))</f>
        <v/>
      </c>
      <c r="M38" s="130" t="str">
        <f>IF($D38="","",IF(ISBLANK(VLOOKUP($B38,'Section 2'!$C$16:$M$115,COLUMNS('Section 2'!$C$13:L$13),0)),"",PROPER(VLOOKUP($B38,'Section 2'!$C$16:$M$115,COLUMNS('Section 2'!$C$13:L$13),0))))</f>
        <v/>
      </c>
      <c r="N38" s="130" t="str">
        <f>IF($D38="","",IF(ISBLANK(VLOOKUP($B38,'Section 2'!$C$16:$M$115,COLUMNS('Section 2'!$C$13:M$13),0)),"",IF(VLOOKUP($B38,'Section 2'!$C$16:$M$115,COLUMNS('Section 2'!$C$13:M$13),0)="QPS","QPS",IF(VLOOKUP($B38,'Section 2'!$C$16:$M$115,COLUMNS('Section 2'!$C$13:M$13),0)="2nd Party Trans","2nd Party Trans",IF(VLOOKUP($B38,'Section 2'!$C$16:$M$115,COLUMNS('Section 2'!$C$13:M$13),0)="2nd Party Dest","2nd Party Dest",PROPER(VLOOKUP($B38,'Section 2'!$C$16:$M$115,COLUMNS('Section 2'!$C$13:M$13),0)))))))</f>
        <v/>
      </c>
      <c r="O38" s="125"/>
      <c r="P38" s="132"/>
      <c r="Q38" s="132"/>
      <c r="R38" s="132"/>
      <c r="S38" s="132"/>
      <c r="T38" s="132"/>
      <c r="U38" s="132"/>
    </row>
    <row r="39" spans="1:21" s="55" customFormat="1" ht="12.75" customHeight="1" x14ac:dyDescent="0.35">
      <c r="A39" s="126" t="str">
        <f>IF(D39="","",ROWS($A$1:A39))</f>
        <v/>
      </c>
      <c r="B39" s="61">
        <v>38</v>
      </c>
      <c r="C39" s="130" t="str">
        <f t="shared" si="0"/>
        <v/>
      </c>
      <c r="D39" s="130" t="str">
        <f>IFERROR(VLOOKUP($B39,'Section 2'!$C$16:$M$115,COLUMNS('Section 2'!$C$13:C$13),0),"")</f>
        <v/>
      </c>
      <c r="E39" s="131" t="str">
        <f>IF($D39="","",IF(ISBLANK(VLOOKUP($B39,'Section 2'!$C$16:$M$115,COLUMNS('Section 2'!$C$13:D$13),0)),"",VLOOKUP($B39,'Section 2'!$C$16:$M$115,COLUMNS('Section 2'!$C$13:D$13),0)))</f>
        <v/>
      </c>
      <c r="F39" s="130" t="str">
        <f>IF($D39="","",IF(ISBLANK(VLOOKUP($B39,'Section 2'!$C$16:$M$115,COLUMNS('Section 2'!$C$13:E$13),0)),"",VLOOKUP($B39,'Section 2'!$C$16:$M$115,COLUMNS('Section 2'!$C$13:E$13),0)))</f>
        <v/>
      </c>
      <c r="G39" s="130" t="str">
        <f>IF($D39="","",IF(ISBLANK(VLOOKUP($B39,'Section 2'!$C$16:$M$115,COLUMNS('Section 2'!$C$13:F$13),0)),"",VLOOKUP($B39,'Section 2'!$C$16:$M$115,COLUMNS('Section 2'!$C$13:F$13),0)))</f>
        <v/>
      </c>
      <c r="H39" s="130" t="str">
        <f>IF($D39="","",IF(ISBLANK(VLOOKUP($B39,'Section 2'!$C$16:$M$115,COLUMNS('Section 2'!$C$13:G$13),0)),"",VLOOKUP($B39,'Section 2'!$C$16:$M$115,COLUMNS('Section 2'!$C$13:G$13),0)))</f>
        <v/>
      </c>
      <c r="I39" s="130" t="str">
        <f>IF($D39="","",IF(ISBLANK(VLOOKUP($B39,'Section 2'!$C$16:$M$115,COLUMNS('Section 2'!$C$13:H$13),0)),"",VLOOKUP($B39,'Section 2'!$C$16:$M$115,COLUMNS('Section 2'!$C$13:H$13),0)))</f>
        <v/>
      </c>
      <c r="J39" s="130" t="str">
        <f>IF($D39="","",IF(ISBLANK(VLOOKUP($B39,'Section 2'!$C$16:$M$115,COLUMNS('Section 2'!$C$13:I$13),0)),"",VLOOKUP($B39,'Section 2'!$C$16:$M$115,COLUMNS('Section 2'!$C$13:I$13),0)))</f>
        <v/>
      </c>
      <c r="K39" s="130" t="str">
        <f>IF($D39="","",IF(ISBLANK(VLOOKUP($B39,'Section 2'!$C$16:$M$115,COLUMNS('Section 2'!$C$13:J$13),0)),"",IF(VLOOKUP($B39,'Section 2'!$C$16:$M$115,COLUMNS('Section 2'!$C$13:J$13),0)="QPS","QPS",PROPER(VLOOKUP($B39,'Section 2'!$C$16:$M$115,COLUMNS('Section 2'!$C$13:J$13),0)))))</f>
        <v/>
      </c>
      <c r="L39" s="130" t="str">
        <f>IF($D39="","",IF(ISBLANK(VLOOKUP($B39,'Section 2'!$C$16:$M$115,COLUMNS('Section 2'!$C$13:K$13),0)),"",VLOOKUP($B39,'Section 2'!$C$16:$M$115,COLUMNS('Section 2'!$C$13:K$13),0)))</f>
        <v/>
      </c>
      <c r="M39" s="130" t="str">
        <f>IF($D39="","",IF(ISBLANK(VLOOKUP($B39,'Section 2'!$C$16:$M$115,COLUMNS('Section 2'!$C$13:L$13),0)),"",PROPER(VLOOKUP($B39,'Section 2'!$C$16:$M$115,COLUMNS('Section 2'!$C$13:L$13),0))))</f>
        <v/>
      </c>
      <c r="N39" s="130" t="str">
        <f>IF($D39="","",IF(ISBLANK(VLOOKUP($B39,'Section 2'!$C$16:$M$115,COLUMNS('Section 2'!$C$13:M$13),0)),"",IF(VLOOKUP($B39,'Section 2'!$C$16:$M$115,COLUMNS('Section 2'!$C$13:M$13),0)="QPS","QPS",IF(VLOOKUP($B39,'Section 2'!$C$16:$M$115,COLUMNS('Section 2'!$C$13:M$13),0)="2nd Party Trans","2nd Party Trans",IF(VLOOKUP($B39,'Section 2'!$C$16:$M$115,COLUMNS('Section 2'!$C$13:M$13),0)="2nd Party Dest","2nd Party Dest",PROPER(VLOOKUP($B39,'Section 2'!$C$16:$M$115,COLUMNS('Section 2'!$C$13:M$13),0)))))))</f>
        <v/>
      </c>
      <c r="O39" s="125"/>
      <c r="P39" s="132"/>
      <c r="Q39" s="132"/>
      <c r="R39" s="132"/>
      <c r="S39" s="132"/>
      <c r="T39" s="132"/>
      <c r="U39" s="132"/>
    </row>
    <row r="40" spans="1:21" s="55" customFormat="1" ht="12.75" customHeight="1" x14ac:dyDescent="0.35">
      <c r="A40" s="126" t="str">
        <f>IF(D40="","",ROWS($A$1:A40))</f>
        <v/>
      </c>
      <c r="B40" s="61">
        <v>39</v>
      </c>
      <c r="C40" s="130" t="str">
        <f t="shared" si="0"/>
        <v/>
      </c>
      <c r="D40" s="130" t="str">
        <f>IFERROR(VLOOKUP($B40,'Section 2'!$C$16:$M$115,COLUMNS('Section 2'!$C$13:C$13),0),"")</f>
        <v/>
      </c>
      <c r="E40" s="131" t="str">
        <f>IF($D40="","",IF(ISBLANK(VLOOKUP($B40,'Section 2'!$C$16:$M$115,COLUMNS('Section 2'!$C$13:D$13),0)),"",VLOOKUP($B40,'Section 2'!$C$16:$M$115,COLUMNS('Section 2'!$C$13:D$13),0)))</f>
        <v/>
      </c>
      <c r="F40" s="130" t="str">
        <f>IF($D40="","",IF(ISBLANK(VLOOKUP($B40,'Section 2'!$C$16:$M$115,COLUMNS('Section 2'!$C$13:E$13),0)),"",VLOOKUP($B40,'Section 2'!$C$16:$M$115,COLUMNS('Section 2'!$C$13:E$13),0)))</f>
        <v/>
      </c>
      <c r="G40" s="130" t="str">
        <f>IF($D40="","",IF(ISBLANK(VLOOKUP($B40,'Section 2'!$C$16:$M$115,COLUMNS('Section 2'!$C$13:F$13),0)),"",VLOOKUP($B40,'Section 2'!$C$16:$M$115,COLUMNS('Section 2'!$C$13:F$13),0)))</f>
        <v/>
      </c>
      <c r="H40" s="130" t="str">
        <f>IF($D40="","",IF(ISBLANK(VLOOKUP($B40,'Section 2'!$C$16:$M$115,COLUMNS('Section 2'!$C$13:G$13),0)),"",VLOOKUP($B40,'Section 2'!$C$16:$M$115,COLUMNS('Section 2'!$C$13:G$13),0)))</f>
        <v/>
      </c>
      <c r="I40" s="130" t="str">
        <f>IF($D40="","",IF(ISBLANK(VLOOKUP($B40,'Section 2'!$C$16:$M$115,COLUMNS('Section 2'!$C$13:H$13),0)),"",VLOOKUP($B40,'Section 2'!$C$16:$M$115,COLUMNS('Section 2'!$C$13:H$13),0)))</f>
        <v/>
      </c>
      <c r="J40" s="130" t="str">
        <f>IF($D40="","",IF(ISBLANK(VLOOKUP($B40,'Section 2'!$C$16:$M$115,COLUMNS('Section 2'!$C$13:I$13),0)),"",VLOOKUP($B40,'Section 2'!$C$16:$M$115,COLUMNS('Section 2'!$C$13:I$13),0)))</f>
        <v/>
      </c>
      <c r="K40" s="130" t="str">
        <f>IF($D40="","",IF(ISBLANK(VLOOKUP($B40,'Section 2'!$C$16:$M$115,COLUMNS('Section 2'!$C$13:J$13),0)),"",IF(VLOOKUP($B40,'Section 2'!$C$16:$M$115,COLUMNS('Section 2'!$C$13:J$13),0)="QPS","QPS",PROPER(VLOOKUP($B40,'Section 2'!$C$16:$M$115,COLUMNS('Section 2'!$C$13:J$13),0)))))</f>
        <v/>
      </c>
      <c r="L40" s="130" t="str">
        <f>IF($D40="","",IF(ISBLANK(VLOOKUP($B40,'Section 2'!$C$16:$M$115,COLUMNS('Section 2'!$C$13:K$13),0)),"",VLOOKUP($B40,'Section 2'!$C$16:$M$115,COLUMNS('Section 2'!$C$13:K$13),0)))</f>
        <v/>
      </c>
      <c r="M40" s="130" t="str">
        <f>IF($D40="","",IF(ISBLANK(VLOOKUP($B40,'Section 2'!$C$16:$M$115,COLUMNS('Section 2'!$C$13:L$13),0)),"",PROPER(VLOOKUP($B40,'Section 2'!$C$16:$M$115,COLUMNS('Section 2'!$C$13:L$13),0))))</f>
        <v/>
      </c>
      <c r="N40" s="130" t="str">
        <f>IF($D40="","",IF(ISBLANK(VLOOKUP($B40,'Section 2'!$C$16:$M$115,COLUMNS('Section 2'!$C$13:M$13),0)),"",IF(VLOOKUP($B40,'Section 2'!$C$16:$M$115,COLUMNS('Section 2'!$C$13:M$13),0)="QPS","QPS",IF(VLOOKUP($B40,'Section 2'!$C$16:$M$115,COLUMNS('Section 2'!$C$13:M$13),0)="2nd Party Trans","2nd Party Trans",IF(VLOOKUP($B40,'Section 2'!$C$16:$M$115,COLUMNS('Section 2'!$C$13:M$13),0)="2nd Party Dest","2nd Party Dest",PROPER(VLOOKUP($B40,'Section 2'!$C$16:$M$115,COLUMNS('Section 2'!$C$13:M$13),0)))))))</f>
        <v/>
      </c>
      <c r="O40" s="125"/>
      <c r="P40" s="132"/>
      <c r="Q40" s="132"/>
      <c r="R40" s="132"/>
      <c r="S40" s="132"/>
      <c r="T40" s="132"/>
      <c r="U40" s="132"/>
    </row>
    <row r="41" spans="1:21" s="55" customFormat="1" ht="12.75" customHeight="1" x14ac:dyDescent="0.35">
      <c r="A41" s="126" t="str">
        <f>IF(D41="","",ROWS($A$1:A41))</f>
        <v/>
      </c>
      <c r="B41" s="61">
        <v>40</v>
      </c>
      <c r="C41" s="130" t="str">
        <f t="shared" si="0"/>
        <v/>
      </c>
      <c r="D41" s="130" t="str">
        <f>IFERROR(VLOOKUP($B41,'Section 2'!$C$16:$M$115,COLUMNS('Section 2'!$C$13:C$13),0),"")</f>
        <v/>
      </c>
      <c r="E41" s="131" t="str">
        <f>IF($D41="","",IF(ISBLANK(VLOOKUP($B41,'Section 2'!$C$16:$M$115,COLUMNS('Section 2'!$C$13:D$13),0)),"",VLOOKUP($B41,'Section 2'!$C$16:$M$115,COLUMNS('Section 2'!$C$13:D$13),0)))</f>
        <v/>
      </c>
      <c r="F41" s="130" t="str">
        <f>IF($D41="","",IF(ISBLANK(VLOOKUP($B41,'Section 2'!$C$16:$M$115,COLUMNS('Section 2'!$C$13:E$13),0)),"",VLOOKUP($B41,'Section 2'!$C$16:$M$115,COLUMNS('Section 2'!$C$13:E$13),0)))</f>
        <v/>
      </c>
      <c r="G41" s="130" t="str">
        <f>IF($D41="","",IF(ISBLANK(VLOOKUP($B41,'Section 2'!$C$16:$M$115,COLUMNS('Section 2'!$C$13:F$13),0)),"",VLOOKUP($B41,'Section 2'!$C$16:$M$115,COLUMNS('Section 2'!$C$13:F$13),0)))</f>
        <v/>
      </c>
      <c r="H41" s="130" t="str">
        <f>IF($D41="","",IF(ISBLANK(VLOOKUP($B41,'Section 2'!$C$16:$M$115,COLUMNS('Section 2'!$C$13:G$13),0)),"",VLOOKUP($B41,'Section 2'!$C$16:$M$115,COLUMNS('Section 2'!$C$13:G$13),0)))</f>
        <v/>
      </c>
      <c r="I41" s="130" t="str">
        <f>IF($D41="","",IF(ISBLANK(VLOOKUP($B41,'Section 2'!$C$16:$M$115,COLUMNS('Section 2'!$C$13:H$13),0)),"",VLOOKUP($B41,'Section 2'!$C$16:$M$115,COLUMNS('Section 2'!$C$13:H$13),0)))</f>
        <v/>
      </c>
      <c r="J41" s="130" t="str">
        <f>IF($D41="","",IF(ISBLANK(VLOOKUP($B41,'Section 2'!$C$16:$M$115,COLUMNS('Section 2'!$C$13:I$13),0)),"",VLOOKUP($B41,'Section 2'!$C$16:$M$115,COLUMNS('Section 2'!$C$13:I$13),0)))</f>
        <v/>
      </c>
      <c r="K41" s="130" t="str">
        <f>IF($D41="","",IF(ISBLANK(VLOOKUP($B41,'Section 2'!$C$16:$M$115,COLUMNS('Section 2'!$C$13:J$13),0)),"",IF(VLOOKUP($B41,'Section 2'!$C$16:$M$115,COLUMNS('Section 2'!$C$13:J$13),0)="QPS","QPS",PROPER(VLOOKUP($B41,'Section 2'!$C$16:$M$115,COLUMNS('Section 2'!$C$13:J$13),0)))))</f>
        <v/>
      </c>
      <c r="L41" s="130" t="str">
        <f>IF($D41="","",IF(ISBLANK(VLOOKUP($B41,'Section 2'!$C$16:$M$115,COLUMNS('Section 2'!$C$13:K$13),0)),"",VLOOKUP($B41,'Section 2'!$C$16:$M$115,COLUMNS('Section 2'!$C$13:K$13),0)))</f>
        <v/>
      </c>
      <c r="M41" s="130" t="str">
        <f>IF($D41="","",IF(ISBLANK(VLOOKUP($B41,'Section 2'!$C$16:$M$115,COLUMNS('Section 2'!$C$13:L$13),0)),"",PROPER(VLOOKUP($B41,'Section 2'!$C$16:$M$115,COLUMNS('Section 2'!$C$13:L$13),0))))</f>
        <v/>
      </c>
      <c r="N41" s="130" t="str">
        <f>IF($D41="","",IF(ISBLANK(VLOOKUP($B41,'Section 2'!$C$16:$M$115,COLUMNS('Section 2'!$C$13:M$13),0)),"",IF(VLOOKUP($B41,'Section 2'!$C$16:$M$115,COLUMNS('Section 2'!$C$13:M$13),0)="QPS","QPS",IF(VLOOKUP($B41,'Section 2'!$C$16:$M$115,COLUMNS('Section 2'!$C$13:M$13),0)="2nd Party Trans","2nd Party Trans",IF(VLOOKUP($B41,'Section 2'!$C$16:$M$115,COLUMNS('Section 2'!$C$13:M$13),0)="2nd Party Dest","2nd Party Dest",PROPER(VLOOKUP($B41,'Section 2'!$C$16:$M$115,COLUMNS('Section 2'!$C$13:M$13),0)))))))</f>
        <v/>
      </c>
      <c r="O41" s="125"/>
      <c r="P41" s="132"/>
      <c r="Q41" s="132"/>
      <c r="R41" s="132"/>
      <c r="S41" s="132"/>
      <c r="T41" s="132"/>
      <c r="U41" s="132"/>
    </row>
    <row r="42" spans="1:21" s="55" customFormat="1" ht="12.75" customHeight="1" x14ac:dyDescent="0.35">
      <c r="A42" s="126" t="str">
        <f>IF(D42="","",ROWS($A$1:A42))</f>
        <v/>
      </c>
      <c r="B42" s="61">
        <v>41</v>
      </c>
      <c r="C42" s="130" t="str">
        <f t="shared" si="0"/>
        <v/>
      </c>
      <c r="D42" s="130" t="str">
        <f>IFERROR(VLOOKUP($B42,'Section 2'!$C$16:$M$115,COLUMNS('Section 2'!$C$13:C$13),0),"")</f>
        <v/>
      </c>
      <c r="E42" s="131" t="str">
        <f>IF($D42="","",IF(ISBLANK(VLOOKUP($B42,'Section 2'!$C$16:$M$115,COLUMNS('Section 2'!$C$13:D$13),0)),"",VLOOKUP($B42,'Section 2'!$C$16:$M$115,COLUMNS('Section 2'!$C$13:D$13),0)))</f>
        <v/>
      </c>
      <c r="F42" s="130" t="str">
        <f>IF($D42="","",IF(ISBLANK(VLOOKUP($B42,'Section 2'!$C$16:$M$115,COLUMNS('Section 2'!$C$13:E$13),0)),"",VLOOKUP($B42,'Section 2'!$C$16:$M$115,COLUMNS('Section 2'!$C$13:E$13),0)))</f>
        <v/>
      </c>
      <c r="G42" s="130" t="str">
        <f>IF($D42="","",IF(ISBLANK(VLOOKUP($B42,'Section 2'!$C$16:$M$115,COLUMNS('Section 2'!$C$13:F$13),0)),"",VLOOKUP($B42,'Section 2'!$C$16:$M$115,COLUMNS('Section 2'!$C$13:F$13),0)))</f>
        <v/>
      </c>
      <c r="H42" s="130" t="str">
        <f>IF($D42="","",IF(ISBLANK(VLOOKUP($B42,'Section 2'!$C$16:$M$115,COLUMNS('Section 2'!$C$13:G$13),0)),"",VLOOKUP($B42,'Section 2'!$C$16:$M$115,COLUMNS('Section 2'!$C$13:G$13),0)))</f>
        <v/>
      </c>
      <c r="I42" s="130" t="str">
        <f>IF($D42="","",IF(ISBLANK(VLOOKUP($B42,'Section 2'!$C$16:$M$115,COLUMNS('Section 2'!$C$13:H$13),0)),"",VLOOKUP($B42,'Section 2'!$C$16:$M$115,COLUMNS('Section 2'!$C$13:H$13),0)))</f>
        <v/>
      </c>
      <c r="J42" s="130" t="str">
        <f>IF($D42="","",IF(ISBLANK(VLOOKUP($B42,'Section 2'!$C$16:$M$115,COLUMNS('Section 2'!$C$13:I$13),0)),"",VLOOKUP($B42,'Section 2'!$C$16:$M$115,COLUMNS('Section 2'!$C$13:I$13),0)))</f>
        <v/>
      </c>
      <c r="K42" s="130" t="str">
        <f>IF($D42="","",IF(ISBLANK(VLOOKUP($B42,'Section 2'!$C$16:$M$115,COLUMNS('Section 2'!$C$13:J$13),0)),"",IF(VLOOKUP($B42,'Section 2'!$C$16:$M$115,COLUMNS('Section 2'!$C$13:J$13),0)="QPS","QPS",PROPER(VLOOKUP($B42,'Section 2'!$C$16:$M$115,COLUMNS('Section 2'!$C$13:J$13),0)))))</f>
        <v/>
      </c>
      <c r="L42" s="130" t="str">
        <f>IF($D42="","",IF(ISBLANK(VLOOKUP($B42,'Section 2'!$C$16:$M$115,COLUMNS('Section 2'!$C$13:K$13),0)),"",VLOOKUP($B42,'Section 2'!$C$16:$M$115,COLUMNS('Section 2'!$C$13:K$13),0)))</f>
        <v/>
      </c>
      <c r="M42" s="130" t="str">
        <f>IF($D42="","",IF(ISBLANK(VLOOKUP($B42,'Section 2'!$C$16:$M$115,COLUMNS('Section 2'!$C$13:L$13),0)),"",PROPER(VLOOKUP($B42,'Section 2'!$C$16:$M$115,COLUMNS('Section 2'!$C$13:L$13),0))))</f>
        <v/>
      </c>
      <c r="N42" s="130" t="str">
        <f>IF($D42="","",IF(ISBLANK(VLOOKUP($B42,'Section 2'!$C$16:$M$115,COLUMNS('Section 2'!$C$13:M$13),0)),"",IF(VLOOKUP($B42,'Section 2'!$C$16:$M$115,COLUMNS('Section 2'!$C$13:M$13),0)="QPS","QPS",IF(VLOOKUP($B42,'Section 2'!$C$16:$M$115,COLUMNS('Section 2'!$C$13:M$13),0)="2nd Party Trans","2nd Party Trans",IF(VLOOKUP($B42,'Section 2'!$C$16:$M$115,COLUMNS('Section 2'!$C$13:M$13),0)="2nd Party Dest","2nd Party Dest",PROPER(VLOOKUP($B42,'Section 2'!$C$16:$M$115,COLUMNS('Section 2'!$C$13:M$13),0)))))))</f>
        <v/>
      </c>
      <c r="O42" s="125"/>
      <c r="P42" s="132"/>
      <c r="Q42" s="132"/>
      <c r="R42" s="132"/>
      <c r="S42" s="132"/>
      <c r="T42" s="132"/>
      <c r="U42" s="132"/>
    </row>
    <row r="43" spans="1:21" s="55" customFormat="1" ht="12.75" customHeight="1" x14ac:dyDescent="0.35">
      <c r="A43" s="126" t="str">
        <f>IF(D43="","",ROWS($A$1:A43))</f>
        <v/>
      </c>
      <c r="B43" s="61">
        <v>42</v>
      </c>
      <c r="C43" s="130" t="str">
        <f t="shared" si="0"/>
        <v/>
      </c>
      <c r="D43" s="130" t="str">
        <f>IFERROR(VLOOKUP($B43,'Section 2'!$C$16:$M$115,COLUMNS('Section 2'!$C$13:C$13),0),"")</f>
        <v/>
      </c>
      <c r="E43" s="131" t="str">
        <f>IF($D43="","",IF(ISBLANK(VLOOKUP($B43,'Section 2'!$C$16:$M$115,COLUMNS('Section 2'!$C$13:D$13),0)),"",VLOOKUP($B43,'Section 2'!$C$16:$M$115,COLUMNS('Section 2'!$C$13:D$13),0)))</f>
        <v/>
      </c>
      <c r="F43" s="130" t="str">
        <f>IF($D43="","",IF(ISBLANK(VLOOKUP($B43,'Section 2'!$C$16:$M$115,COLUMNS('Section 2'!$C$13:E$13),0)),"",VLOOKUP($B43,'Section 2'!$C$16:$M$115,COLUMNS('Section 2'!$C$13:E$13),0)))</f>
        <v/>
      </c>
      <c r="G43" s="130" t="str">
        <f>IF($D43="","",IF(ISBLANK(VLOOKUP($B43,'Section 2'!$C$16:$M$115,COLUMNS('Section 2'!$C$13:F$13),0)),"",VLOOKUP($B43,'Section 2'!$C$16:$M$115,COLUMNS('Section 2'!$C$13:F$13),0)))</f>
        <v/>
      </c>
      <c r="H43" s="130" t="str">
        <f>IF($D43="","",IF(ISBLANK(VLOOKUP($B43,'Section 2'!$C$16:$M$115,COLUMNS('Section 2'!$C$13:G$13),0)),"",VLOOKUP($B43,'Section 2'!$C$16:$M$115,COLUMNS('Section 2'!$C$13:G$13),0)))</f>
        <v/>
      </c>
      <c r="I43" s="130" t="str">
        <f>IF($D43="","",IF(ISBLANK(VLOOKUP($B43,'Section 2'!$C$16:$M$115,COLUMNS('Section 2'!$C$13:H$13),0)),"",VLOOKUP($B43,'Section 2'!$C$16:$M$115,COLUMNS('Section 2'!$C$13:H$13),0)))</f>
        <v/>
      </c>
      <c r="J43" s="130" t="str">
        <f>IF($D43="","",IF(ISBLANK(VLOOKUP($B43,'Section 2'!$C$16:$M$115,COLUMNS('Section 2'!$C$13:I$13),0)),"",VLOOKUP($B43,'Section 2'!$C$16:$M$115,COLUMNS('Section 2'!$C$13:I$13),0)))</f>
        <v/>
      </c>
      <c r="K43" s="130" t="str">
        <f>IF($D43="","",IF(ISBLANK(VLOOKUP($B43,'Section 2'!$C$16:$M$115,COLUMNS('Section 2'!$C$13:J$13),0)),"",IF(VLOOKUP($B43,'Section 2'!$C$16:$M$115,COLUMNS('Section 2'!$C$13:J$13),0)="QPS","QPS",PROPER(VLOOKUP($B43,'Section 2'!$C$16:$M$115,COLUMNS('Section 2'!$C$13:J$13),0)))))</f>
        <v/>
      </c>
      <c r="L43" s="130" t="str">
        <f>IF($D43="","",IF(ISBLANK(VLOOKUP($B43,'Section 2'!$C$16:$M$115,COLUMNS('Section 2'!$C$13:K$13),0)),"",VLOOKUP($B43,'Section 2'!$C$16:$M$115,COLUMNS('Section 2'!$C$13:K$13),0)))</f>
        <v/>
      </c>
      <c r="M43" s="130" t="str">
        <f>IF($D43="","",IF(ISBLANK(VLOOKUP($B43,'Section 2'!$C$16:$M$115,COLUMNS('Section 2'!$C$13:L$13),0)),"",PROPER(VLOOKUP($B43,'Section 2'!$C$16:$M$115,COLUMNS('Section 2'!$C$13:L$13),0))))</f>
        <v/>
      </c>
      <c r="N43" s="130" t="str">
        <f>IF($D43="","",IF(ISBLANK(VLOOKUP($B43,'Section 2'!$C$16:$M$115,COLUMNS('Section 2'!$C$13:M$13),0)),"",IF(VLOOKUP($B43,'Section 2'!$C$16:$M$115,COLUMNS('Section 2'!$C$13:M$13),0)="QPS","QPS",IF(VLOOKUP($B43,'Section 2'!$C$16:$M$115,COLUMNS('Section 2'!$C$13:M$13),0)="2nd Party Trans","2nd Party Trans",IF(VLOOKUP($B43,'Section 2'!$C$16:$M$115,COLUMNS('Section 2'!$C$13:M$13),0)="2nd Party Dest","2nd Party Dest",PROPER(VLOOKUP($B43,'Section 2'!$C$16:$M$115,COLUMNS('Section 2'!$C$13:M$13),0)))))))</f>
        <v/>
      </c>
      <c r="O43" s="125"/>
      <c r="P43" s="132"/>
      <c r="Q43" s="132"/>
      <c r="R43" s="132"/>
      <c r="S43" s="132"/>
      <c r="T43" s="132"/>
      <c r="U43" s="132"/>
    </row>
    <row r="44" spans="1:21" s="55" customFormat="1" ht="12.75" customHeight="1" x14ac:dyDescent="0.35">
      <c r="A44" s="126" t="str">
        <f>IF(D44="","",ROWS($A$1:A44))</f>
        <v/>
      </c>
      <c r="B44" s="61">
        <v>43</v>
      </c>
      <c r="C44" s="130" t="str">
        <f t="shared" si="0"/>
        <v/>
      </c>
      <c r="D44" s="130" t="str">
        <f>IFERROR(VLOOKUP($B44,'Section 2'!$C$16:$M$115,COLUMNS('Section 2'!$C$13:C$13),0),"")</f>
        <v/>
      </c>
      <c r="E44" s="131" t="str">
        <f>IF($D44="","",IF(ISBLANK(VLOOKUP($B44,'Section 2'!$C$16:$M$115,COLUMNS('Section 2'!$C$13:D$13),0)),"",VLOOKUP($B44,'Section 2'!$C$16:$M$115,COLUMNS('Section 2'!$C$13:D$13),0)))</f>
        <v/>
      </c>
      <c r="F44" s="130" t="str">
        <f>IF($D44="","",IF(ISBLANK(VLOOKUP($B44,'Section 2'!$C$16:$M$115,COLUMNS('Section 2'!$C$13:E$13),0)),"",VLOOKUP($B44,'Section 2'!$C$16:$M$115,COLUMNS('Section 2'!$C$13:E$13),0)))</f>
        <v/>
      </c>
      <c r="G44" s="130" t="str">
        <f>IF($D44="","",IF(ISBLANK(VLOOKUP($B44,'Section 2'!$C$16:$M$115,COLUMNS('Section 2'!$C$13:F$13),0)),"",VLOOKUP($B44,'Section 2'!$C$16:$M$115,COLUMNS('Section 2'!$C$13:F$13),0)))</f>
        <v/>
      </c>
      <c r="H44" s="130" t="str">
        <f>IF($D44="","",IF(ISBLANK(VLOOKUP($B44,'Section 2'!$C$16:$M$115,COLUMNS('Section 2'!$C$13:G$13),0)),"",VLOOKUP($B44,'Section 2'!$C$16:$M$115,COLUMNS('Section 2'!$C$13:G$13),0)))</f>
        <v/>
      </c>
      <c r="I44" s="130" t="str">
        <f>IF($D44="","",IF(ISBLANK(VLOOKUP($B44,'Section 2'!$C$16:$M$115,COLUMNS('Section 2'!$C$13:H$13),0)),"",VLOOKUP($B44,'Section 2'!$C$16:$M$115,COLUMNS('Section 2'!$C$13:H$13),0)))</f>
        <v/>
      </c>
      <c r="J44" s="130" t="str">
        <f>IF($D44="","",IF(ISBLANK(VLOOKUP($B44,'Section 2'!$C$16:$M$115,COLUMNS('Section 2'!$C$13:I$13),0)),"",VLOOKUP($B44,'Section 2'!$C$16:$M$115,COLUMNS('Section 2'!$C$13:I$13),0)))</f>
        <v/>
      </c>
      <c r="K44" s="130" t="str">
        <f>IF($D44="","",IF(ISBLANK(VLOOKUP($B44,'Section 2'!$C$16:$M$115,COLUMNS('Section 2'!$C$13:J$13),0)),"",IF(VLOOKUP($B44,'Section 2'!$C$16:$M$115,COLUMNS('Section 2'!$C$13:J$13),0)="QPS","QPS",PROPER(VLOOKUP($B44,'Section 2'!$C$16:$M$115,COLUMNS('Section 2'!$C$13:J$13),0)))))</f>
        <v/>
      </c>
      <c r="L44" s="130" t="str">
        <f>IF($D44="","",IF(ISBLANK(VLOOKUP($B44,'Section 2'!$C$16:$M$115,COLUMNS('Section 2'!$C$13:K$13),0)),"",VLOOKUP($B44,'Section 2'!$C$16:$M$115,COLUMNS('Section 2'!$C$13:K$13),0)))</f>
        <v/>
      </c>
      <c r="M44" s="130" t="str">
        <f>IF($D44="","",IF(ISBLANK(VLOOKUP($B44,'Section 2'!$C$16:$M$115,COLUMNS('Section 2'!$C$13:L$13),0)),"",PROPER(VLOOKUP($B44,'Section 2'!$C$16:$M$115,COLUMNS('Section 2'!$C$13:L$13),0))))</f>
        <v/>
      </c>
      <c r="N44" s="130" t="str">
        <f>IF($D44="","",IF(ISBLANK(VLOOKUP($B44,'Section 2'!$C$16:$M$115,COLUMNS('Section 2'!$C$13:M$13),0)),"",IF(VLOOKUP($B44,'Section 2'!$C$16:$M$115,COLUMNS('Section 2'!$C$13:M$13),0)="QPS","QPS",IF(VLOOKUP($B44,'Section 2'!$C$16:$M$115,COLUMNS('Section 2'!$C$13:M$13),0)="2nd Party Trans","2nd Party Trans",IF(VLOOKUP($B44,'Section 2'!$C$16:$M$115,COLUMNS('Section 2'!$C$13:M$13),0)="2nd Party Dest","2nd Party Dest",PROPER(VLOOKUP($B44,'Section 2'!$C$16:$M$115,COLUMNS('Section 2'!$C$13:M$13),0)))))))</f>
        <v/>
      </c>
      <c r="O44" s="125"/>
      <c r="P44" s="132"/>
      <c r="Q44" s="132"/>
      <c r="R44" s="132"/>
      <c r="S44" s="132"/>
      <c r="T44" s="132"/>
      <c r="U44" s="132"/>
    </row>
    <row r="45" spans="1:21" s="55" customFormat="1" ht="12.75" customHeight="1" x14ac:dyDescent="0.35">
      <c r="A45" s="126" t="str">
        <f>IF(D45="","",ROWS($A$1:A45))</f>
        <v/>
      </c>
      <c r="B45" s="61">
        <v>44</v>
      </c>
      <c r="C45" s="130" t="str">
        <f t="shared" si="0"/>
        <v/>
      </c>
      <c r="D45" s="130" t="str">
        <f>IFERROR(VLOOKUP($B45,'Section 2'!$C$16:$M$115,COLUMNS('Section 2'!$C$13:C$13),0),"")</f>
        <v/>
      </c>
      <c r="E45" s="131" t="str">
        <f>IF($D45="","",IF(ISBLANK(VLOOKUP($B45,'Section 2'!$C$16:$M$115,COLUMNS('Section 2'!$C$13:D$13),0)),"",VLOOKUP($B45,'Section 2'!$C$16:$M$115,COLUMNS('Section 2'!$C$13:D$13),0)))</f>
        <v/>
      </c>
      <c r="F45" s="130" t="str">
        <f>IF($D45="","",IF(ISBLANK(VLOOKUP($B45,'Section 2'!$C$16:$M$115,COLUMNS('Section 2'!$C$13:E$13),0)),"",VLOOKUP($B45,'Section 2'!$C$16:$M$115,COLUMNS('Section 2'!$C$13:E$13),0)))</f>
        <v/>
      </c>
      <c r="G45" s="130" t="str">
        <f>IF($D45="","",IF(ISBLANK(VLOOKUP($B45,'Section 2'!$C$16:$M$115,COLUMNS('Section 2'!$C$13:F$13),0)),"",VLOOKUP($B45,'Section 2'!$C$16:$M$115,COLUMNS('Section 2'!$C$13:F$13),0)))</f>
        <v/>
      </c>
      <c r="H45" s="130" t="str">
        <f>IF($D45="","",IF(ISBLANK(VLOOKUP($B45,'Section 2'!$C$16:$M$115,COLUMNS('Section 2'!$C$13:G$13),0)),"",VLOOKUP($B45,'Section 2'!$C$16:$M$115,COLUMNS('Section 2'!$C$13:G$13),0)))</f>
        <v/>
      </c>
      <c r="I45" s="130" t="str">
        <f>IF($D45="","",IF(ISBLANK(VLOOKUP($B45,'Section 2'!$C$16:$M$115,COLUMNS('Section 2'!$C$13:H$13),0)),"",VLOOKUP($B45,'Section 2'!$C$16:$M$115,COLUMNS('Section 2'!$C$13:H$13),0)))</f>
        <v/>
      </c>
      <c r="J45" s="130" t="str">
        <f>IF($D45="","",IF(ISBLANK(VLOOKUP($B45,'Section 2'!$C$16:$M$115,COLUMNS('Section 2'!$C$13:I$13),0)),"",VLOOKUP($B45,'Section 2'!$C$16:$M$115,COLUMNS('Section 2'!$C$13:I$13),0)))</f>
        <v/>
      </c>
      <c r="K45" s="130" t="str">
        <f>IF($D45="","",IF(ISBLANK(VLOOKUP($B45,'Section 2'!$C$16:$M$115,COLUMNS('Section 2'!$C$13:J$13),0)),"",IF(VLOOKUP($B45,'Section 2'!$C$16:$M$115,COLUMNS('Section 2'!$C$13:J$13),0)="QPS","QPS",PROPER(VLOOKUP($B45,'Section 2'!$C$16:$M$115,COLUMNS('Section 2'!$C$13:J$13),0)))))</f>
        <v/>
      </c>
      <c r="L45" s="130" t="str">
        <f>IF($D45="","",IF(ISBLANK(VLOOKUP($B45,'Section 2'!$C$16:$M$115,COLUMNS('Section 2'!$C$13:K$13),0)),"",VLOOKUP($B45,'Section 2'!$C$16:$M$115,COLUMNS('Section 2'!$C$13:K$13),0)))</f>
        <v/>
      </c>
      <c r="M45" s="130" t="str">
        <f>IF($D45="","",IF(ISBLANK(VLOOKUP($B45,'Section 2'!$C$16:$M$115,COLUMNS('Section 2'!$C$13:L$13),0)),"",PROPER(VLOOKUP($B45,'Section 2'!$C$16:$M$115,COLUMNS('Section 2'!$C$13:L$13),0))))</f>
        <v/>
      </c>
      <c r="N45" s="130" t="str">
        <f>IF($D45="","",IF(ISBLANK(VLOOKUP($B45,'Section 2'!$C$16:$M$115,COLUMNS('Section 2'!$C$13:M$13),0)),"",IF(VLOOKUP($B45,'Section 2'!$C$16:$M$115,COLUMNS('Section 2'!$C$13:M$13),0)="QPS","QPS",IF(VLOOKUP($B45,'Section 2'!$C$16:$M$115,COLUMNS('Section 2'!$C$13:M$13),0)="2nd Party Trans","2nd Party Trans",IF(VLOOKUP($B45,'Section 2'!$C$16:$M$115,COLUMNS('Section 2'!$C$13:M$13),0)="2nd Party Dest","2nd Party Dest",PROPER(VLOOKUP($B45,'Section 2'!$C$16:$M$115,COLUMNS('Section 2'!$C$13:M$13),0)))))))</f>
        <v/>
      </c>
      <c r="O45" s="125"/>
      <c r="P45" s="132"/>
      <c r="Q45" s="132"/>
      <c r="R45" s="132"/>
      <c r="S45" s="132"/>
      <c r="T45" s="132"/>
      <c r="U45" s="132"/>
    </row>
    <row r="46" spans="1:21" s="55" customFormat="1" ht="12.75" customHeight="1" x14ac:dyDescent="0.35">
      <c r="A46" s="126" t="str">
        <f>IF(D46="","",ROWS($A$1:A46))</f>
        <v/>
      </c>
      <c r="B46" s="61">
        <v>45</v>
      </c>
      <c r="C46" s="130" t="str">
        <f t="shared" si="0"/>
        <v/>
      </c>
      <c r="D46" s="130" t="str">
        <f>IFERROR(VLOOKUP($B46,'Section 2'!$C$16:$M$115,COLUMNS('Section 2'!$C$13:C$13),0),"")</f>
        <v/>
      </c>
      <c r="E46" s="131" t="str">
        <f>IF($D46="","",IF(ISBLANK(VLOOKUP($B46,'Section 2'!$C$16:$M$115,COLUMNS('Section 2'!$C$13:D$13),0)),"",VLOOKUP($B46,'Section 2'!$C$16:$M$115,COLUMNS('Section 2'!$C$13:D$13),0)))</f>
        <v/>
      </c>
      <c r="F46" s="130" t="str">
        <f>IF($D46="","",IF(ISBLANK(VLOOKUP($B46,'Section 2'!$C$16:$M$115,COLUMNS('Section 2'!$C$13:E$13),0)),"",VLOOKUP($B46,'Section 2'!$C$16:$M$115,COLUMNS('Section 2'!$C$13:E$13),0)))</f>
        <v/>
      </c>
      <c r="G46" s="130" t="str">
        <f>IF($D46="","",IF(ISBLANK(VLOOKUP($B46,'Section 2'!$C$16:$M$115,COLUMNS('Section 2'!$C$13:F$13),0)),"",VLOOKUP($B46,'Section 2'!$C$16:$M$115,COLUMNS('Section 2'!$C$13:F$13),0)))</f>
        <v/>
      </c>
      <c r="H46" s="130" t="str">
        <f>IF($D46="","",IF(ISBLANK(VLOOKUP($B46,'Section 2'!$C$16:$M$115,COLUMNS('Section 2'!$C$13:G$13),0)),"",VLOOKUP($B46,'Section 2'!$C$16:$M$115,COLUMNS('Section 2'!$C$13:G$13),0)))</f>
        <v/>
      </c>
      <c r="I46" s="130" t="str">
        <f>IF($D46="","",IF(ISBLANK(VLOOKUP($B46,'Section 2'!$C$16:$M$115,COLUMNS('Section 2'!$C$13:H$13),0)),"",VLOOKUP($B46,'Section 2'!$C$16:$M$115,COLUMNS('Section 2'!$C$13:H$13),0)))</f>
        <v/>
      </c>
      <c r="J46" s="130" t="str">
        <f>IF($D46="","",IF(ISBLANK(VLOOKUP($B46,'Section 2'!$C$16:$M$115,COLUMNS('Section 2'!$C$13:I$13),0)),"",VLOOKUP($B46,'Section 2'!$C$16:$M$115,COLUMNS('Section 2'!$C$13:I$13),0)))</f>
        <v/>
      </c>
      <c r="K46" s="130" t="str">
        <f>IF($D46="","",IF(ISBLANK(VLOOKUP($B46,'Section 2'!$C$16:$M$115,COLUMNS('Section 2'!$C$13:J$13),0)),"",IF(VLOOKUP($B46,'Section 2'!$C$16:$M$115,COLUMNS('Section 2'!$C$13:J$13),0)="QPS","QPS",PROPER(VLOOKUP($B46,'Section 2'!$C$16:$M$115,COLUMNS('Section 2'!$C$13:J$13),0)))))</f>
        <v/>
      </c>
      <c r="L46" s="130" t="str">
        <f>IF($D46="","",IF(ISBLANK(VLOOKUP($B46,'Section 2'!$C$16:$M$115,COLUMNS('Section 2'!$C$13:K$13),0)),"",VLOOKUP($B46,'Section 2'!$C$16:$M$115,COLUMNS('Section 2'!$C$13:K$13),0)))</f>
        <v/>
      </c>
      <c r="M46" s="130" t="str">
        <f>IF($D46="","",IF(ISBLANK(VLOOKUP($B46,'Section 2'!$C$16:$M$115,COLUMNS('Section 2'!$C$13:L$13),0)),"",PROPER(VLOOKUP($B46,'Section 2'!$C$16:$M$115,COLUMNS('Section 2'!$C$13:L$13),0))))</f>
        <v/>
      </c>
      <c r="N46" s="130" t="str">
        <f>IF($D46="","",IF(ISBLANK(VLOOKUP($B46,'Section 2'!$C$16:$M$115,COLUMNS('Section 2'!$C$13:M$13),0)),"",IF(VLOOKUP($B46,'Section 2'!$C$16:$M$115,COLUMNS('Section 2'!$C$13:M$13),0)="QPS","QPS",IF(VLOOKUP($B46,'Section 2'!$C$16:$M$115,COLUMNS('Section 2'!$C$13:M$13),0)="2nd Party Trans","2nd Party Trans",IF(VLOOKUP($B46,'Section 2'!$C$16:$M$115,COLUMNS('Section 2'!$C$13:M$13),0)="2nd Party Dest","2nd Party Dest",PROPER(VLOOKUP($B46,'Section 2'!$C$16:$M$115,COLUMNS('Section 2'!$C$13:M$13),0)))))))</f>
        <v/>
      </c>
      <c r="O46" s="125"/>
      <c r="P46" s="132"/>
      <c r="Q46" s="132"/>
      <c r="R46" s="132"/>
      <c r="S46" s="132"/>
      <c r="T46" s="132"/>
      <c r="U46" s="132"/>
    </row>
    <row r="47" spans="1:21" s="55" customFormat="1" ht="12.75" customHeight="1" x14ac:dyDescent="0.35">
      <c r="A47" s="126" t="str">
        <f>IF(D47="","",ROWS($A$1:A47))</f>
        <v/>
      </c>
      <c r="B47" s="61">
        <v>46</v>
      </c>
      <c r="C47" s="130" t="str">
        <f t="shared" si="0"/>
        <v/>
      </c>
      <c r="D47" s="130" t="str">
        <f>IFERROR(VLOOKUP($B47,'Section 2'!$C$16:$M$115,COLUMNS('Section 2'!$C$13:C$13),0),"")</f>
        <v/>
      </c>
      <c r="E47" s="131" t="str">
        <f>IF($D47="","",IF(ISBLANK(VLOOKUP($B47,'Section 2'!$C$16:$M$115,COLUMNS('Section 2'!$C$13:D$13),0)),"",VLOOKUP($B47,'Section 2'!$C$16:$M$115,COLUMNS('Section 2'!$C$13:D$13),0)))</f>
        <v/>
      </c>
      <c r="F47" s="130" t="str">
        <f>IF($D47="","",IF(ISBLANK(VLOOKUP($B47,'Section 2'!$C$16:$M$115,COLUMNS('Section 2'!$C$13:E$13),0)),"",VLOOKUP($B47,'Section 2'!$C$16:$M$115,COLUMNS('Section 2'!$C$13:E$13),0)))</f>
        <v/>
      </c>
      <c r="G47" s="130" t="str">
        <f>IF($D47="","",IF(ISBLANK(VLOOKUP($B47,'Section 2'!$C$16:$M$115,COLUMNS('Section 2'!$C$13:F$13),0)),"",VLOOKUP($B47,'Section 2'!$C$16:$M$115,COLUMNS('Section 2'!$C$13:F$13),0)))</f>
        <v/>
      </c>
      <c r="H47" s="130" t="str">
        <f>IF($D47="","",IF(ISBLANK(VLOOKUP($B47,'Section 2'!$C$16:$M$115,COLUMNS('Section 2'!$C$13:G$13),0)),"",VLOOKUP($B47,'Section 2'!$C$16:$M$115,COLUMNS('Section 2'!$C$13:G$13),0)))</f>
        <v/>
      </c>
      <c r="I47" s="130" t="str">
        <f>IF($D47="","",IF(ISBLANK(VLOOKUP($B47,'Section 2'!$C$16:$M$115,COLUMNS('Section 2'!$C$13:H$13),0)),"",VLOOKUP($B47,'Section 2'!$C$16:$M$115,COLUMNS('Section 2'!$C$13:H$13),0)))</f>
        <v/>
      </c>
      <c r="J47" s="130" t="str">
        <f>IF($D47="","",IF(ISBLANK(VLOOKUP($B47,'Section 2'!$C$16:$M$115,COLUMNS('Section 2'!$C$13:I$13),0)),"",VLOOKUP($B47,'Section 2'!$C$16:$M$115,COLUMNS('Section 2'!$C$13:I$13),0)))</f>
        <v/>
      </c>
      <c r="K47" s="130" t="str">
        <f>IF($D47="","",IF(ISBLANK(VLOOKUP($B47,'Section 2'!$C$16:$M$115,COLUMNS('Section 2'!$C$13:J$13),0)),"",IF(VLOOKUP($B47,'Section 2'!$C$16:$M$115,COLUMNS('Section 2'!$C$13:J$13),0)="QPS","QPS",PROPER(VLOOKUP($B47,'Section 2'!$C$16:$M$115,COLUMNS('Section 2'!$C$13:J$13),0)))))</f>
        <v/>
      </c>
      <c r="L47" s="130" t="str">
        <f>IF($D47="","",IF(ISBLANK(VLOOKUP($B47,'Section 2'!$C$16:$M$115,COLUMNS('Section 2'!$C$13:K$13),0)),"",VLOOKUP($B47,'Section 2'!$C$16:$M$115,COLUMNS('Section 2'!$C$13:K$13),0)))</f>
        <v/>
      </c>
      <c r="M47" s="130" t="str">
        <f>IF($D47="","",IF(ISBLANK(VLOOKUP($B47,'Section 2'!$C$16:$M$115,COLUMNS('Section 2'!$C$13:L$13),0)),"",PROPER(VLOOKUP($B47,'Section 2'!$C$16:$M$115,COLUMNS('Section 2'!$C$13:L$13),0))))</f>
        <v/>
      </c>
      <c r="N47" s="130" t="str">
        <f>IF($D47="","",IF(ISBLANK(VLOOKUP($B47,'Section 2'!$C$16:$M$115,COLUMNS('Section 2'!$C$13:M$13),0)),"",IF(VLOOKUP($B47,'Section 2'!$C$16:$M$115,COLUMNS('Section 2'!$C$13:M$13),0)="QPS","QPS",IF(VLOOKUP($B47,'Section 2'!$C$16:$M$115,COLUMNS('Section 2'!$C$13:M$13),0)="2nd Party Trans","2nd Party Trans",IF(VLOOKUP($B47,'Section 2'!$C$16:$M$115,COLUMNS('Section 2'!$C$13:M$13),0)="2nd Party Dest","2nd Party Dest",PROPER(VLOOKUP($B47,'Section 2'!$C$16:$M$115,COLUMNS('Section 2'!$C$13:M$13),0)))))))</f>
        <v/>
      </c>
      <c r="O47" s="125"/>
      <c r="P47" s="132"/>
      <c r="Q47" s="132"/>
      <c r="R47" s="132"/>
      <c r="S47" s="132"/>
      <c r="T47" s="132"/>
      <c r="U47" s="132"/>
    </row>
    <row r="48" spans="1:21" s="55" customFormat="1" ht="12.75" customHeight="1" x14ac:dyDescent="0.35">
      <c r="A48" s="126" t="str">
        <f>IF(D48="","",ROWS($A$1:A48))</f>
        <v/>
      </c>
      <c r="B48" s="61">
        <v>47</v>
      </c>
      <c r="C48" s="130" t="str">
        <f t="shared" si="0"/>
        <v/>
      </c>
      <c r="D48" s="130" t="str">
        <f>IFERROR(VLOOKUP($B48,'Section 2'!$C$16:$M$115,COLUMNS('Section 2'!$C$13:C$13),0),"")</f>
        <v/>
      </c>
      <c r="E48" s="131" t="str">
        <f>IF($D48="","",IF(ISBLANK(VLOOKUP($B48,'Section 2'!$C$16:$M$115,COLUMNS('Section 2'!$C$13:D$13),0)),"",VLOOKUP($B48,'Section 2'!$C$16:$M$115,COLUMNS('Section 2'!$C$13:D$13),0)))</f>
        <v/>
      </c>
      <c r="F48" s="130" t="str">
        <f>IF($D48="","",IF(ISBLANK(VLOOKUP($B48,'Section 2'!$C$16:$M$115,COLUMNS('Section 2'!$C$13:E$13),0)),"",VLOOKUP($B48,'Section 2'!$C$16:$M$115,COLUMNS('Section 2'!$C$13:E$13),0)))</f>
        <v/>
      </c>
      <c r="G48" s="130" t="str">
        <f>IF($D48="","",IF(ISBLANK(VLOOKUP($B48,'Section 2'!$C$16:$M$115,COLUMNS('Section 2'!$C$13:F$13),0)),"",VLOOKUP($B48,'Section 2'!$C$16:$M$115,COLUMNS('Section 2'!$C$13:F$13),0)))</f>
        <v/>
      </c>
      <c r="H48" s="130" t="str">
        <f>IF($D48="","",IF(ISBLANK(VLOOKUP($B48,'Section 2'!$C$16:$M$115,COLUMNS('Section 2'!$C$13:G$13),0)),"",VLOOKUP($B48,'Section 2'!$C$16:$M$115,COLUMNS('Section 2'!$C$13:G$13),0)))</f>
        <v/>
      </c>
      <c r="I48" s="130" t="str">
        <f>IF($D48="","",IF(ISBLANK(VLOOKUP($B48,'Section 2'!$C$16:$M$115,COLUMNS('Section 2'!$C$13:H$13),0)),"",VLOOKUP($B48,'Section 2'!$C$16:$M$115,COLUMNS('Section 2'!$C$13:H$13),0)))</f>
        <v/>
      </c>
      <c r="J48" s="130" t="str">
        <f>IF($D48="","",IF(ISBLANK(VLOOKUP($B48,'Section 2'!$C$16:$M$115,COLUMNS('Section 2'!$C$13:I$13),0)),"",VLOOKUP($B48,'Section 2'!$C$16:$M$115,COLUMNS('Section 2'!$C$13:I$13),0)))</f>
        <v/>
      </c>
      <c r="K48" s="130" t="str">
        <f>IF($D48="","",IF(ISBLANK(VLOOKUP($B48,'Section 2'!$C$16:$M$115,COLUMNS('Section 2'!$C$13:J$13),0)),"",IF(VLOOKUP($B48,'Section 2'!$C$16:$M$115,COLUMNS('Section 2'!$C$13:J$13),0)="QPS","QPS",PROPER(VLOOKUP($B48,'Section 2'!$C$16:$M$115,COLUMNS('Section 2'!$C$13:J$13),0)))))</f>
        <v/>
      </c>
      <c r="L48" s="130" t="str">
        <f>IF($D48="","",IF(ISBLANK(VLOOKUP($B48,'Section 2'!$C$16:$M$115,COLUMNS('Section 2'!$C$13:K$13),0)),"",VLOOKUP($B48,'Section 2'!$C$16:$M$115,COLUMNS('Section 2'!$C$13:K$13),0)))</f>
        <v/>
      </c>
      <c r="M48" s="130" t="str">
        <f>IF($D48="","",IF(ISBLANK(VLOOKUP($B48,'Section 2'!$C$16:$M$115,COLUMNS('Section 2'!$C$13:L$13),0)),"",PROPER(VLOOKUP($B48,'Section 2'!$C$16:$M$115,COLUMNS('Section 2'!$C$13:L$13),0))))</f>
        <v/>
      </c>
      <c r="N48" s="130" t="str">
        <f>IF($D48="","",IF(ISBLANK(VLOOKUP($B48,'Section 2'!$C$16:$M$115,COLUMNS('Section 2'!$C$13:M$13),0)),"",IF(VLOOKUP($B48,'Section 2'!$C$16:$M$115,COLUMNS('Section 2'!$C$13:M$13),0)="QPS","QPS",IF(VLOOKUP($B48,'Section 2'!$C$16:$M$115,COLUMNS('Section 2'!$C$13:M$13),0)="2nd Party Trans","2nd Party Trans",IF(VLOOKUP($B48,'Section 2'!$C$16:$M$115,COLUMNS('Section 2'!$C$13:M$13),0)="2nd Party Dest","2nd Party Dest",PROPER(VLOOKUP($B48,'Section 2'!$C$16:$M$115,COLUMNS('Section 2'!$C$13:M$13),0)))))))</f>
        <v/>
      </c>
      <c r="O48" s="125"/>
      <c r="P48" s="132"/>
      <c r="Q48" s="132"/>
      <c r="R48" s="132"/>
      <c r="S48" s="132"/>
      <c r="T48" s="132"/>
      <c r="U48" s="132"/>
    </row>
    <row r="49" spans="1:21" s="55" customFormat="1" ht="12.75" customHeight="1" x14ac:dyDescent="0.35">
      <c r="A49" s="126" t="str">
        <f>IF(D49="","",ROWS($A$1:A49))</f>
        <v/>
      </c>
      <c r="B49" s="61">
        <v>48</v>
      </c>
      <c r="C49" s="130" t="str">
        <f t="shared" si="0"/>
        <v/>
      </c>
      <c r="D49" s="130" t="str">
        <f>IFERROR(VLOOKUP($B49,'Section 2'!$C$16:$M$115,COLUMNS('Section 2'!$C$13:C$13),0),"")</f>
        <v/>
      </c>
      <c r="E49" s="131" t="str">
        <f>IF($D49="","",IF(ISBLANK(VLOOKUP($B49,'Section 2'!$C$16:$M$115,COLUMNS('Section 2'!$C$13:D$13),0)),"",VLOOKUP($B49,'Section 2'!$C$16:$M$115,COLUMNS('Section 2'!$C$13:D$13),0)))</f>
        <v/>
      </c>
      <c r="F49" s="130" t="str">
        <f>IF($D49="","",IF(ISBLANK(VLOOKUP($B49,'Section 2'!$C$16:$M$115,COLUMNS('Section 2'!$C$13:E$13),0)),"",VLOOKUP($B49,'Section 2'!$C$16:$M$115,COLUMNS('Section 2'!$C$13:E$13),0)))</f>
        <v/>
      </c>
      <c r="G49" s="130" t="str">
        <f>IF($D49="","",IF(ISBLANK(VLOOKUP($B49,'Section 2'!$C$16:$M$115,COLUMNS('Section 2'!$C$13:F$13),0)),"",VLOOKUP($B49,'Section 2'!$C$16:$M$115,COLUMNS('Section 2'!$C$13:F$13),0)))</f>
        <v/>
      </c>
      <c r="H49" s="130" t="str">
        <f>IF($D49="","",IF(ISBLANK(VLOOKUP($B49,'Section 2'!$C$16:$M$115,COLUMNS('Section 2'!$C$13:G$13),0)),"",VLOOKUP($B49,'Section 2'!$C$16:$M$115,COLUMNS('Section 2'!$C$13:G$13),0)))</f>
        <v/>
      </c>
      <c r="I49" s="130" t="str">
        <f>IF($D49="","",IF(ISBLANK(VLOOKUP($B49,'Section 2'!$C$16:$M$115,COLUMNS('Section 2'!$C$13:H$13),0)),"",VLOOKUP($B49,'Section 2'!$C$16:$M$115,COLUMNS('Section 2'!$C$13:H$13),0)))</f>
        <v/>
      </c>
      <c r="J49" s="130" t="str">
        <f>IF($D49="","",IF(ISBLANK(VLOOKUP($B49,'Section 2'!$C$16:$M$115,COLUMNS('Section 2'!$C$13:I$13),0)),"",VLOOKUP($B49,'Section 2'!$C$16:$M$115,COLUMNS('Section 2'!$C$13:I$13),0)))</f>
        <v/>
      </c>
      <c r="K49" s="130" t="str">
        <f>IF($D49="","",IF(ISBLANK(VLOOKUP($B49,'Section 2'!$C$16:$M$115,COLUMNS('Section 2'!$C$13:J$13),0)),"",IF(VLOOKUP($B49,'Section 2'!$C$16:$M$115,COLUMNS('Section 2'!$C$13:J$13),0)="QPS","QPS",PROPER(VLOOKUP($B49,'Section 2'!$C$16:$M$115,COLUMNS('Section 2'!$C$13:J$13),0)))))</f>
        <v/>
      </c>
      <c r="L49" s="130" t="str">
        <f>IF($D49="","",IF(ISBLANK(VLOOKUP($B49,'Section 2'!$C$16:$M$115,COLUMNS('Section 2'!$C$13:K$13),0)),"",VLOOKUP($B49,'Section 2'!$C$16:$M$115,COLUMNS('Section 2'!$C$13:K$13),0)))</f>
        <v/>
      </c>
      <c r="M49" s="130" t="str">
        <f>IF($D49="","",IF(ISBLANK(VLOOKUP($B49,'Section 2'!$C$16:$M$115,COLUMNS('Section 2'!$C$13:L$13),0)),"",PROPER(VLOOKUP($B49,'Section 2'!$C$16:$M$115,COLUMNS('Section 2'!$C$13:L$13),0))))</f>
        <v/>
      </c>
      <c r="N49" s="130" t="str">
        <f>IF($D49="","",IF(ISBLANK(VLOOKUP($B49,'Section 2'!$C$16:$M$115,COLUMNS('Section 2'!$C$13:M$13),0)),"",IF(VLOOKUP($B49,'Section 2'!$C$16:$M$115,COLUMNS('Section 2'!$C$13:M$13),0)="QPS","QPS",IF(VLOOKUP($B49,'Section 2'!$C$16:$M$115,COLUMNS('Section 2'!$C$13:M$13),0)="2nd Party Trans","2nd Party Trans",IF(VLOOKUP($B49,'Section 2'!$C$16:$M$115,COLUMNS('Section 2'!$C$13:M$13),0)="2nd Party Dest","2nd Party Dest",PROPER(VLOOKUP($B49,'Section 2'!$C$16:$M$115,COLUMNS('Section 2'!$C$13:M$13),0)))))))</f>
        <v/>
      </c>
      <c r="O49" s="125"/>
      <c r="P49" s="132"/>
      <c r="Q49" s="132"/>
      <c r="R49" s="132"/>
      <c r="S49" s="132"/>
      <c r="T49" s="132"/>
      <c r="U49" s="132"/>
    </row>
    <row r="50" spans="1:21" s="55" customFormat="1" ht="12.75" customHeight="1" x14ac:dyDescent="0.35">
      <c r="A50" s="126" t="str">
        <f>IF(D50="","",ROWS($A$1:A50))</f>
        <v/>
      </c>
      <c r="B50" s="61">
        <v>49</v>
      </c>
      <c r="C50" s="130" t="str">
        <f t="shared" si="0"/>
        <v/>
      </c>
      <c r="D50" s="130" t="str">
        <f>IFERROR(VLOOKUP($B50,'Section 2'!$C$16:$M$115,COLUMNS('Section 2'!$C$13:C$13),0),"")</f>
        <v/>
      </c>
      <c r="E50" s="131" t="str">
        <f>IF($D50="","",IF(ISBLANK(VLOOKUP($B50,'Section 2'!$C$16:$M$115,COLUMNS('Section 2'!$C$13:D$13),0)),"",VLOOKUP($B50,'Section 2'!$C$16:$M$115,COLUMNS('Section 2'!$C$13:D$13),0)))</f>
        <v/>
      </c>
      <c r="F50" s="130" t="str">
        <f>IF($D50="","",IF(ISBLANK(VLOOKUP($B50,'Section 2'!$C$16:$M$115,COLUMNS('Section 2'!$C$13:E$13),0)),"",VLOOKUP($B50,'Section 2'!$C$16:$M$115,COLUMNS('Section 2'!$C$13:E$13),0)))</f>
        <v/>
      </c>
      <c r="G50" s="130" t="str">
        <f>IF($D50="","",IF(ISBLANK(VLOOKUP($B50,'Section 2'!$C$16:$M$115,COLUMNS('Section 2'!$C$13:F$13),0)),"",VLOOKUP($B50,'Section 2'!$C$16:$M$115,COLUMNS('Section 2'!$C$13:F$13),0)))</f>
        <v/>
      </c>
      <c r="H50" s="130" t="str">
        <f>IF($D50="","",IF(ISBLANK(VLOOKUP($B50,'Section 2'!$C$16:$M$115,COLUMNS('Section 2'!$C$13:G$13),0)),"",VLOOKUP($B50,'Section 2'!$C$16:$M$115,COLUMNS('Section 2'!$C$13:G$13),0)))</f>
        <v/>
      </c>
      <c r="I50" s="130" t="str">
        <f>IF($D50="","",IF(ISBLANK(VLOOKUP($B50,'Section 2'!$C$16:$M$115,COLUMNS('Section 2'!$C$13:H$13),0)),"",VLOOKUP($B50,'Section 2'!$C$16:$M$115,COLUMNS('Section 2'!$C$13:H$13),0)))</f>
        <v/>
      </c>
      <c r="J50" s="130" t="str">
        <f>IF($D50="","",IF(ISBLANK(VLOOKUP($B50,'Section 2'!$C$16:$M$115,COLUMNS('Section 2'!$C$13:I$13),0)),"",VLOOKUP($B50,'Section 2'!$C$16:$M$115,COLUMNS('Section 2'!$C$13:I$13),0)))</f>
        <v/>
      </c>
      <c r="K50" s="130" t="str">
        <f>IF($D50="","",IF(ISBLANK(VLOOKUP($B50,'Section 2'!$C$16:$M$115,COLUMNS('Section 2'!$C$13:J$13),0)),"",IF(VLOOKUP($B50,'Section 2'!$C$16:$M$115,COLUMNS('Section 2'!$C$13:J$13),0)="QPS","QPS",PROPER(VLOOKUP($B50,'Section 2'!$C$16:$M$115,COLUMNS('Section 2'!$C$13:J$13),0)))))</f>
        <v/>
      </c>
      <c r="L50" s="130" t="str">
        <f>IF($D50="","",IF(ISBLANK(VLOOKUP($B50,'Section 2'!$C$16:$M$115,COLUMNS('Section 2'!$C$13:K$13),0)),"",VLOOKUP($B50,'Section 2'!$C$16:$M$115,COLUMNS('Section 2'!$C$13:K$13),0)))</f>
        <v/>
      </c>
      <c r="M50" s="130" t="str">
        <f>IF($D50="","",IF(ISBLANK(VLOOKUP($B50,'Section 2'!$C$16:$M$115,COLUMNS('Section 2'!$C$13:L$13),0)),"",PROPER(VLOOKUP($B50,'Section 2'!$C$16:$M$115,COLUMNS('Section 2'!$C$13:L$13),0))))</f>
        <v/>
      </c>
      <c r="N50" s="130" t="str">
        <f>IF($D50="","",IF(ISBLANK(VLOOKUP($B50,'Section 2'!$C$16:$M$115,COLUMNS('Section 2'!$C$13:M$13),0)),"",IF(VLOOKUP($B50,'Section 2'!$C$16:$M$115,COLUMNS('Section 2'!$C$13:M$13),0)="QPS","QPS",IF(VLOOKUP($B50,'Section 2'!$C$16:$M$115,COLUMNS('Section 2'!$C$13:M$13),0)="2nd Party Trans","2nd Party Trans",IF(VLOOKUP($B50,'Section 2'!$C$16:$M$115,COLUMNS('Section 2'!$C$13:M$13),0)="2nd Party Dest","2nd Party Dest",PROPER(VLOOKUP($B50,'Section 2'!$C$16:$M$115,COLUMNS('Section 2'!$C$13:M$13),0)))))))</f>
        <v/>
      </c>
      <c r="O50" s="125"/>
      <c r="P50" s="132"/>
      <c r="Q50" s="132"/>
      <c r="R50" s="132"/>
      <c r="S50" s="132"/>
      <c r="T50" s="132"/>
      <c r="U50" s="132"/>
    </row>
    <row r="51" spans="1:21" s="55" customFormat="1" ht="12.75" customHeight="1" x14ac:dyDescent="0.35">
      <c r="A51" s="126" t="str">
        <f>IF(D51="","",ROWS($A$1:A51))</f>
        <v/>
      </c>
      <c r="B51" s="61">
        <v>50</v>
      </c>
      <c r="C51" s="130" t="str">
        <f t="shared" si="0"/>
        <v/>
      </c>
      <c r="D51" s="130" t="str">
        <f>IFERROR(VLOOKUP($B51,'Section 2'!$C$16:$M$115,COLUMNS('Section 2'!$C$13:C$13),0),"")</f>
        <v/>
      </c>
      <c r="E51" s="131" t="str">
        <f>IF($D51="","",IF(ISBLANK(VLOOKUP($B51,'Section 2'!$C$16:$M$115,COLUMNS('Section 2'!$C$13:D$13),0)),"",VLOOKUP($B51,'Section 2'!$C$16:$M$115,COLUMNS('Section 2'!$C$13:D$13),0)))</f>
        <v/>
      </c>
      <c r="F51" s="130" t="str">
        <f>IF($D51="","",IF(ISBLANK(VLOOKUP($B51,'Section 2'!$C$16:$M$115,COLUMNS('Section 2'!$C$13:E$13),0)),"",VLOOKUP($B51,'Section 2'!$C$16:$M$115,COLUMNS('Section 2'!$C$13:E$13),0)))</f>
        <v/>
      </c>
      <c r="G51" s="130" t="str">
        <f>IF($D51="","",IF(ISBLANK(VLOOKUP($B51,'Section 2'!$C$16:$M$115,COLUMNS('Section 2'!$C$13:F$13),0)),"",VLOOKUP($B51,'Section 2'!$C$16:$M$115,COLUMNS('Section 2'!$C$13:F$13),0)))</f>
        <v/>
      </c>
      <c r="H51" s="130" t="str">
        <f>IF($D51="","",IF(ISBLANK(VLOOKUP($B51,'Section 2'!$C$16:$M$115,COLUMNS('Section 2'!$C$13:G$13),0)),"",VLOOKUP($B51,'Section 2'!$C$16:$M$115,COLUMNS('Section 2'!$C$13:G$13),0)))</f>
        <v/>
      </c>
      <c r="I51" s="130" t="str">
        <f>IF($D51="","",IF(ISBLANK(VLOOKUP($B51,'Section 2'!$C$16:$M$115,COLUMNS('Section 2'!$C$13:H$13),0)),"",VLOOKUP($B51,'Section 2'!$C$16:$M$115,COLUMNS('Section 2'!$C$13:H$13),0)))</f>
        <v/>
      </c>
      <c r="J51" s="130" t="str">
        <f>IF($D51="","",IF(ISBLANK(VLOOKUP($B51,'Section 2'!$C$16:$M$115,COLUMNS('Section 2'!$C$13:I$13),0)),"",VLOOKUP($B51,'Section 2'!$C$16:$M$115,COLUMNS('Section 2'!$C$13:I$13),0)))</f>
        <v/>
      </c>
      <c r="K51" s="130" t="str">
        <f>IF($D51="","",IF(ISBLANK(VLOOKUP($B51,'Section 2'!$C$16:$M$115,COLUMNS('Section 2'!$C$13:J$13),0)),"",IF(VLOOKUP($B51,'Section 2'!$C$16:$M$115,COLUMNS('Section 2'!$C$13:J$13),0)="QPS","QPS",PROPER(VLOOKUP($B51,'Section 2'!$C$16:$M$115,COLUMNS('Section 2'!$C$13:J$13),0)))))</f>
        <v/>
      </c>
      <c r="L51" s="130" t="str">
        <f>IF($D51="","",IF(ISBLANK(VLOOKUP($B51,'Section 2'!$C$16:$M$115,COLUMNS('Section 2'!$C$13:K$13),0)),"",VLOOKUP($B51,'Section 2'!$C$16:$M$115,COLUMNS('Section 2'!$C$13:K$13),0)))</f>
        <v/>
      </c>
      <c r="M51" s="130" t="str">
        <f>IF($D51="","",IF(ISBLANK(VLOOKUP($B51,'Section 2'!$C$16:$M$115,COLUMNS('Section 2'!$C$13:L$13),0)),"",PROPER(VLOOKUP($B51,'Section 2'!$C$16:$M$115,COLUMNS('Section 2'!$C$13:L$13),0))))</f>
        <v/>
      </c>
      <c r="N51" s="130" t="str">
        <f>IF($D51="","",IF(ISBLANK(VLOOKUP($B51,'Section 2'!$C$16:$M$115,COLUMNS('Section 2'!$C$13:M$13),0)),"",IF(VLOOKUP($B51,'Section 2'!$C$16:$M$115,COLUMNS('Section 2'!$C$13:M$13),0)="QPS","QPS",IF(VLOOKUP($B51,'Section 2'!$C$16:$M$115,COLUMNS('Section 2'!$C$13:M$13),0)="2nd Party Trans","2nd Party Trans",IF(VLOOKUP($B51,'Section 2'!$C$16:$M$115,COLUMNS('Section 2'!$C$13:M$13),0)="2nd Party Dest","2nd Party Dest",PROPER(VLOOKUP($B51,'Section 2'!$C$16:$M$115,COLUMNS('Section 2'!$C$13:M$13),0)))))))</f>
        <v/>
      </c>
      <c r="O51" s="125"/>
      <c r="P51" s="132"/>
      <c r="Q51" s="132"/>
      <c r="R51" s="132"/>
      <c r="S51" s="132"/>
      <c r="T51" s="132"/>
      <c r="U51" s="132"/>
    </row>
    <row r="52" spans="1:21" s="55" customFormat="1" ht="12.75" customHeight="1" x14ac:dyDescent="0.35">
      <c r="A52" s="126" t="str">
        <f>IF(D52="","",ROWS($A$1:A52))</f>
        <v/>
      </c>
      <c r="B52" s="61">
        <v>51</v>
      </c>
      <c r="C52" s="130" t="str">
        <f t="shared" si="0"/>
        <v/>
      </c>
      <c r="D52" s="130" t="str">
        <f>IFERROR(VLOOKUP($B52,'Section 2'!$C$16:$M$115,COLUMNS('Section 2'!$C$13:C$13),0),"")</f>
        <v/>
      </c>
      <c r="E52" s="131" t="str">
        <f>IF($D52="","",IF(ISBLANK(VLOOKUP($B52,'Section 2'!$C$16:$M$115,COLUMNS('Section 2'!$C$13:D$13),0)),"",VLOOKUP($B52,'Section 2'!$C$16:$M$115,COLUMNS('Section 2'!$C$13:D$13),0)))</f>
        <v/>
      </c>
      <c r="F52" s="130" t="str">
        <f>IF($D52="","",IF(ISBLANK(VLOOKUP($B52,'Section 2'!$C$16:$M$115,COLUMNS('Section 2'!$C$13:E$13),0)),"",VLOOKUP($B52,'Section 2'!$C$16:$M$115,COLUMNS('Section 2'!$C$13:E$13),0)))</f>
        <v/>
      </c>
      <c r="G52" s="130" t="str">
        <f>IF($D52="","",IF(ISBLANK(VLOOKUP($B52,'Section 2'!$C$16:$M$115,COLUMNS('Section 2'!$C$13:F$13),0)),"",VLOOKUP($B52,'Section 2'!$C$16:$M$115,COLUMNS('Section 2'!$C$13:F$13),0)))</f>
        <v/>
      </c>
      <c r="H52" s="130" t="str">
        <f>IF($D52="","",IF(ISBLANK(VLOOKUP($B52,'Section 2'!$C$16:$M$115,COLUMNS('Section 2'!$C$13:G$13),0)),"",VLOOKUP($B52,'Section 2'!$C$16:$M$115,COLUMNS('Section 2'!$C$13:G$13),0)))</f>
        <v/>
      </c>
      <c r="I52" s="130" t="str">
        <f>IF($D52="","",IF(ISBLANK(VLOOKUP($B52,'Section 2'!$C$16:$M$115,COLUMNS('Section 2'!$C$13:H$13),0)),"",VLOOKUP($B52,'Section 2'!$C$16:$M$115,COLUMNS('Section 2'!$C$13:H$13),0)))</f>
        <v/>
      </c>
      <c r="J52" s="130" t="str">
        <f>IF($D52="","",IF(ISBLANK(VLOOKUP($B52,'Section 2'!$C$16:$M$115,COLUMNS('Section 2'!$C$13:I$13),0)),"",VLOOKUP($B52,'Section 2'!$C$16:$M$115,COLUMNS('Section 2'!$C$13:I$13),0)))</f>
        <v/>
      </c>
      <c r="K52" s="130" t="str">
        <f>IF($D52="","",IF(ISBLANK(VLOOKUP($B52,'Section 2'!$C$16:$M$115,COLUMNS('Section 2'!$C$13:J$13),0)),"",IF(VLOOKUP($B52,'Section 2'!$C$16:$M$115,COLUMNS('Section 2'!$C$13:J$13),0)="QPS","QPS",PROPER(VLOOKUP($B52,'Section 2'!$C$16:$M$115,COLUMNS('Section 2'!$C$13:J$13),0)))))</f>
        <v/>
      </c>
      <c r="L52" s="130" t="str">
        <f>IF($D52="","",IF(ISBLANK(VLOOKUP($B52,'Section 2'!$C$16:$M$115,COLUMNS('Section 2'!$C$13:K$13),0)),"",VLOOKUP($B52,'Section 2'!$C$16:$M$115,COLUMNS('Section 2'!$C$13:K$13),0)))</f>
        <v/>
      </c>
      <c r="M52" s="130" t="str">
        <f>IF($D52="","",IF(ISBLANK(VLOOKUP($B52,'Section 2'!$C$16:$M$115,COLUMNS('Section 2'!$C$13:L$13),0)),"",PROPER(VLOOKUP($B52,'Section 2'!$C$16:$M$115,COLUMNS('Section 2'!$C$13:L$13),0))))</f>
        <v/>
      </c>
      <c r="N52" s="130" t="str">
        <f>IF($D52="","",IF(ISBLANK(VLOOKUP($B52,'Section 2'!$C$16:$M$115,COLUMNS('Section 2'!$C$13:M$13),0)),"",IF(VLOOKUP($B52,'Section 2'!$C$16:$M$115,COLUMNS('Section 2'!$C$13:M$13),0)="QPS","QPS",IF(VLOOKUP($B52,'Section 2'!$C$16:$M$115,COLUMNS('Section 2'!$C$13:M$13),0)="2nd Party Trans","2nd Party Trans",IF(VLOOKUP($B52,'Section 2'!$C$16:$M$115,COLUMNS('Section 2'!$C$13:M$13),0)="2nd Party Dest","2nd Party Dest",PROPER(VLOOKUP($B52,'Section 2'!$C$16:$M$115,COLUMNS('Section 2'!$C$13:M$13),0)))))))</f>
        <v/>
      </c>
      <c r="O52" s="125"/>
      <c r="P52" s="132"/>
      <c r="Q52" s="132"/>
      <c r="R52" s="132"/>
      <c r="S52" s="132"/>
      <c r="T52" s="132"/>
      <c r="U52" s="132"/>
    </row>
    <row r="53" spans="1:21" s="55" customFormat="1" ht="12.75" customHeight="1" x14ac:dyDescent="0.35">
      <c r="A53" s="126" t="str">
        <f>IF(D53="","",ROWS($A$1:A53))</f>
        <v/>
      </c>
      <c r="B53" s="61">
        <v>52</v>
      </c>
      <c r="C53" s="130" t="str">
        <f t="shared" si="0"/>
        <v/>
      </c>
      <c r="D53" s="130" t="str">
        <f>IFERROR(VLOOKUP($B53,'Section 2'!$C$16:$M$115,COLUMNS('Section 2'!$C$13:C$13),0),"")</f>
        <v/>
      </c>
      <c r="E53" s="131" t="str">
        <f>IF($D53="","",IF(ISBLANK(VLOOKUP($B53,'Section 2'!$C$16:$M$115,COLUMNS('Section 2'!$C$13:D$13),0)),"",VLOOKUP($B53,'Section 2'!$C$16:$M$115,COLUMNS('Section 2'!$C$13:D$13),0)))</f>
        <v/>
      </c>
      <c r="F53" s="130" t="str">
        <f>IF($D53="","",IF(ISBLANK(VLOOKUP($B53,'Section 2'!$C$16:$M$115,COLUMNS('Section 2'!$C$13:E$13),0)),"",VLOOKUP($B53,'Section 2'!$C$16:$M$115,COLUMNS('Section 2'!$C$13:E$13),0)))</f>
        <v/>
      </c>
      <c r="G53" s="130" t="str">
        <f>IF($D53="","",IF(ISBLANK(VLOOKUP($B53,'Section 2'!$C$16:$M$115,COLUMNS('Section 2'!$C$13:F$13),0)),"",VLOOKUP($B53,'Section 2'!$C$16:$M$115,COLUMNS('Section 2'!$C$13:F$13),0)))</f>
        <v/>
      </c>
      <c r="H53" s="130" t="str">
        <f>IF($D53="","",IF(ISBLANK(VLOOKUP($B53,'Section 2'!$C$16:$M$115,COLUMNS('Section 2'!$C$13:G$13),0)),"",VLOOKUP($B53,'Section 2'!$C$16:$M$115,COLUMNS('Section 2'!$C$13:G$13),0)))</f>
        <v/>
      </c>
      <c r="I53" s="130" t="str">
        <f>IF($D53="","",IF(ISBLANK(VLOOKUP($B53,'Section 2'!$C$16:$M$115,COLUMNS('Section 2'!$C$13:H$13),0)),"",VLOOKUP($B53,'Section 2'!$C$16:$M$115,COLUMNS('Section 2'!$C$13:H$13),0)))</f>
        <v/>
      </c>
      <c r="J53" s="130" t="str">
        <f>IF($D53="","",IF(ISBLANK(VLOOKUP($B53,'Section 2'!$C$16:$M$115,COLUMNS('Section 2'!$C$13:I$13),0)),"",VLOOKUP($B53,'Section 2'!$C$16:$M$115,COLUMNS('Section 2'!$C$13:I$13),0)))</f>
        <v/>
      </c>
      <c r="K53" s="130" t="str">
        <f>IF($D53="","",IF(ISBLANK(VLOOKUP($B53,'Section 2'!$C$16:$M$115,COLUMNS('Section 2'!$C$13:J$13),0)),"",IF(VLOOKUP($B53,'Section 2'!$C$16:$M$115,COLUMNS('Section 2'!$C$13:J$13),0)="QPS","QPS",PROPER(VLOOKUP($B53,'Section 2'!$C$16:$M$115,COLUMNS('Section 2'!$C$13:J$13),0)))))</f>
        <v/>
      </c>
      <c r="L53" s="130" t="str">
        <f>IF($D53="","",IF(ISBLANK(VLOOKUP($B53,'Section 2'!$C$16:$M$115,COLUMNS('Section 2'!$C$13:K$13),0)),"",VLOOKUP($B53,'Section 2'!$C$16:$M$115,COLUMNS('Section 2'!$C$13:K$13),0)))</f>
        <v/>
      </c>
      <c r="M53" s="130" t="str">
        <f>IF($D53="","",IF(ISBLANK(VLOOKUP($B53,'Section 2'!$C$16:$M$115,COLUMNS('Section 2'!$C$13:L$13),0)),"",PROPER(VLOOKUP($B53,'Section 2'!$C$16:$M$115,COLUMNS('Section 2'!$C$13:L$13),0))))</f>
        <v/>
      </c>
      <c r="N53" s="130" t="str">
        <f>IF($D53="","",IF(ISBLANK(VLOOKUP($B53,'Section 2'!$C$16:$M$115,COLUMNS('Section 2'!$C$13:M$13),0)),"",IF(VLOOKUP($B53,'Section 2'!$C$16:$M$115,COLUMNS('Section 2'!$C$13:M$13),0)="QPS","QPS",IF(VLOOKUP($B53,'Section 2'!$C$16:$M$115,COLUMNS('Section 2'!$C$13:M$13),0)="2nd Party Trans","2nd Party Trans",IF(VLOOKUP($B53,'Section 2'!$C$16:$M$115,COLUMNS('Section 2'!$C$13:M$13),0)="2nd Party Dest","2nd Party Dest",PROPER(VLOOKUP($B53,'Section 2'!$C$16:$M$115,COLUMNS('Section 2'!$C$13:M$13),0)))))))</f>
        <v/>
      </c>
      <c r="O53" s="125"/>
      <c r="P53" s="132"/>
      <c r="Q53" s="132"/>
      <c r="R53" s="132"/>
      <c r="S53" s="132"/>
      <c r="T53" s="132"/>
      <c r="U53" s="132"/>
    </row>
    <row r="54" spans="1:21" s="55" customFormat="1" ht="12.75" customHeight="1" x14ac:dyDescent="0.35">
      <c r="A54" s="126" t="str">
        <f>IF(D54="","",ROWS($A$1:A54))</f>
        <v/>
      </c>
      <c r="B54" s="61">
        <v>53</v>
      </c>
      <c r="C54" s="130" t="str">
        <f t="shared" si="0"/>
        <v/>
      </c>
      <c r="D54" s="130" t="str">
        <f>IFERROR(VLOOKUP($B54,'Section 2'!$C$16:$M$115,COLUMNS('Section 2'!$C$13:C$13),0),"")</f>
        <v/>
      </c>
      <c r="E54" s="131" t="str">
        <f>IF($D54="","",IF(ISBLANK(VLOOKUP($B54,'Section 2'!$C$16:$M$115,COLUMNS('Section 2'!$C$13:D$13),0)),"",VLOOKUP($B54,'Section 2'!$C$16:$M$115,COLUMNS('Section 2'!$C$13:D$13),0)))</f>
        <v/>
      </c>
      <c r="F54" s="130" t="str">
        <f>IF($D54="","",IF(ISBLANK(VLOOKUP($B54,'Section 2'!$C$16:$M$115,COLUMNS('Section 2'!$C$13:E$13),0)),"",VLOOKUP($B54,'Section 2'!$C$16:$M$115,COLUMNS('Section 2'!$C$13:E$13),0)))</f>
        <v/>
      </c>
      <c r="G54" s="130" t="str">
        <f>IF($D54="","",IF(ISBLANK(VLOOKUP($B54,'Section 2'!$C$16:$M$115,COLUMNS('Section 2'!$C$13:F$13),0)),"",VLOOKUP($B54,'Section 2'!$C$16:$M$115,COLUMNS('Section 2'!$C$13:F$13),0)))</f>
        <v/>
      </c>
      <c r="H54" s="130" t="str">
        <f>IF($D54="","",IF(ISBLANK(VLOOKUP($B54,'Section 2'!$C$16:$M$115,COLUMNS('Section 2'!$C$13:G$13),0)),"",VLOOKUP($B54,'Section 2'!$C$16:$M$115,COLUMNS('Section 2'!$C$13:G$13),0)))</f>
        <v/>
      </c>
      <c r="I54" s="130" t="str">
        <f>IF($D54="","",IF(ISBLANK(VLOOKUP($B54,'Section 2'!$C$16:$M$115,COLUMNS('Section 2'!$C$13:H$13),0)),"",VLOOKUP($B54,'Section 2'!$C$16:$M$115,COLUMNS('Section 2'!$C$13:H$13),0)))</f>
        <v/>
      </c>
      <c r="J54" s="130" t="str">
        <f>IF($D54="","",IF(ISBLANK(VLOOKUP($B54,'Section 2'!$C$16:$M$115,COLUMNS('Section 2'!$C$13:I$13),0)),"",VLOOKUP($B54,'Section 2'!$C$16:$M$115,COLUMNS('Section 2'!$C$13:I$13),0)))</f>
        <v/>
      </c>
      <c r="K54" s="130" t="str">
        <f>IF($D54="","",IF(ISBLANK(VLOOKUP($B54,'Section 2'!$C$16:$M$115,COLUMNS('Section 2'!$C$13:J$13),0)),"",IF(VLOOKUP($B54,'Section 2'!$C$16:$M$115,COLUMNS('Section 2'!$C$13:J$13),0)="QPS","QPS",PROPER(VLOOKUP($B54,'Section 2'!$C$16:$M$115,COLUMNS('Section 2'!$C$13:J$13),0)))))</f>
        <v/>
      </c>
      <c r="L54" s="130" t="str">
        <f>IF($D54="","",IF(ISBLANK(VLOOKUP($B54,'Section 2'!$C$16:$M$115,COLUMNS('Section 2'!$C$13:K$13),0)),"",VLOOKUP($B54,'Section 2'!$C$16:$M$115,COLUMNS('Section 2'!$C$13:K$13),0)))</f>
        <v/>
      </c>
      <c r="M54" s="130" t="str">
        <f>IF($D54="","",IF(ISBLANK(VLOOKUP($B54,'Section 2'!$C$16:$M$115,COLUMNS('Section 2'!$C$13:L$13),0)),"",PROPER(VLOOKUP($B54,'Section 2'!$C$16:$M$115,COLUMNS('Section 2'!$C$13:L$13),0))))</f>
        <v/>
      </c>
      <c r="N54" s="130" t="str">
        <f>IF($D54="","",IF(ISBLANK(VLOOKUP($B54,'Section 2'!$C$16:$M$115,COLUMNS('Section 2'!$C$13:M$13),0)),"",IF(VLOOKUP($B54,'Section 2'!$C$16:$M$115,COLUMNS('Section 2'!$C$13:M$13),0)="QPS","QPS",IF(VLOOKUP($B54,'Section 2'!$C$16:$M$115,COLUMNS('Section 2'!$C$13:M$13),0)="2nd Party Trans","2nd Party Trans",IF(VLOOKUP($B54,'Section 2'!$C$16:$M$115,COLUMNS('Section 2'!$C$13:M$13),0)="2nd Party Dest","2nd Party Dest",PROPER(VLOOKUP($B54,'Section 2'!$C$16:$M$115,COLUMNS('Section 2'!$C$13:M$13),0)))))))</f>
        <v/>
      </c>
      <c r="O54" s="125"/>
      <c r="P54" s="132"/>
      <c r="Q54" s="132"/>
      <c r="R54" s="132"/>
      <c r="S54" s="132"/>
      <c r="T54" s="132"/>
      <c r="U54" s="132"/>
    </row>
    <row r="55" spans="1:21" s="55" customFormat="1" ht="12.75" customHeight="1" x14ac:dyDescent="0.35">
      <c r="A55" s="126" t="str">
        <f>IF(D55="","",ROWS($A$1:A55))</f>
        <v/>
      </c>
      <c r="B55" s="61">
        <v>54</v>
      </c>
      <c r="C55" s="130" t="str">
        <f t="shared" si="0"/>
        <v/>
      </c>
      <c r="D55" s="130" t="str">
        <f>IFERROR(VLOOKUP($B55,'Section 2'!$C$16:$M$115,COLUMNS('Section 2'!$C$13:C$13),0),"")</f>
        <v/>
      </c>
      <c r="E55" s="131" t="str">
        <f>IF($D55="","",IF(ISBLANK(VLOOKUP($B55,'Section 2'!$C$16:$M$115,COLUMNS('Section 2'!$C$13:D$13),0)),"",VLOOKUP($B55,'Section 2'!$C$16:$M$115,COLUMNS('Section 2'!$C$13:D$13),0)))</f>
        <v/>
      </c>
      <c r="F55" s="130" t="str">
        <f>IF($D55="","",IF(ISBLANK(VLOOKUP($B55,'Section 2'!$C$16:$M$115,COLUMNS('Section 2'!$C$13:E$13),0)),"",VLOOKUP($B55,'Section 2'!$C$16:$M$115,COLUMNS('Section 2'!$C$13:E$13),0)))</f>
        <v/>
      </c>
      <c r="G55" s="130" t="str">
        <f>IF($D55="","",IF(ISBLANK(VLOOKUP($B55,'Section 2'!$C$16:$M$115,COLUMNS('Section 2'!$C$13:F$13),0)),"",VLOOKUP($B55,'Section 2'!$C$16:$M$115,COLUMNS('Section 2'!$C$13:F$13),0)))</f>
        <v/>
      </c>
      <c r="H55" s="130" t="str">
        <f>IF($D55="","",IF(ISBLANK(VLOOKUP($B55,'Section 2'!$C$16:$M$115,COLUMNS('Section 2'!$C$13:G$13),0)),"",VLOOKUP($B55,'Section 2'!$C$16:$M$115,COLUMNS('Section 2'!$C$13:G$13),0)))</f>
        <v/>
      </c>
      <c r="I55" s="130" t="str">
        <f>IF($D55="","",IF(ISBLANK(VLOOKUP($B55,'Section 2'!$C$16:$M$115,COLUMNS('Section 2'!$C$13:H$13),0)),"",VLOOKUP($B55,'Section 2'!$C$16:$M$115,COLUMNS('Section 2'!$C$13:H$13),0)))</f>
        <v/>
      </c>
      <c r="J55" s="130" t="str">
        <f>IF($D55="","",IF(ISBLANK(VLOOKUP($B55,'Section 2'!$C$16:$M$115,COLUMNS('Section 2'!$C$13:I$13),0)),"",VLOOKUP($B55,'Section 2'!$C$16:$M$115,COLUMNS('Section 2'!$C$13:I$13),0)))</f>
        <v/>
      </c>
      <c r="K55" s="130" t="str">
        <f>IF($D55="","",IF(ISBLANK(VLOOKUP($B55,'Section 2'!$C$16:$M$115,COLUMNS('Section 2'!$C$13:J$13),0)),"",IF(VLOOKUP($B55,'Section 2'!$C$16:$M$115,COLUMNS('Section 2'!$C$13:J$13),0)="QPS","QPS",PROPER(VLOOKUP($B55,'Section 2'!$C$16:$M$115,COLUMNS('Section 2'!$C$13:J$13),0)))))</f>
        <v/>
      </c>
      <c r="L55" s="130" t="str">
        <f>IF($D55="","",IF(ISBLANK(VLOOKUP($B55,'Section 2'!$C$16:$M$115,COLUMNS('Section 2'!$C$13:K$13),0)),"",VLOOKUP($B55,'Section 2'!$C$16:$M$115,COLUMNS('Section 2'!$C$13:K$13),0)))</f>
        <v/>
      </c>
      <c r="M55" s="130" t="str">
        <f>IF($D55="","",IF(ISBLANK(VLOOKUP($B55,'Section 2'!$C$16:$M$115,COLUMNS('Section 2'!$C$13:L$13),0)),"",PROPER(VLOOKUP($B55,'Section 2'!$C$16:$M$115,COLUMNS('Section 2'!$C$13:L$13),0))))</f>
        <v/>
      </c>
      <c r="N55" s="130" t="str">
        <f>IF($D55="","",IF(ISBLANK(VLOOKUP($B55,'Section 2'!$C$16:$M$115,COLUMNS('Section 2'!$C$13:M$13),0)),"",IF(VLOOKUP($B55,'Section 2'!$C$16:$M$115,COLUMNS('Section 2'!$C$13:M$13),0)="QPS","QPS",IF(VLOOKUP($B55,'Section 2'!$C$16:$M$115,COLUMNS('Section 2'!$C$13:M$13),0)="2nd Party Trans","2nd Party Trans",IF(VLOOKUP($B55,'Section 2'!$C$16:$M$115,COLUMNS('Section 2'!$C$13:M$13),0)="2nd Party Dest","2nd Party Dest",PROPER(VLOOKUP($B55,'Section 2'!$C$16:$M$115,COLUMNS('Section 2'!$C$13:M$13),0)))))))</f>
        <v/>
      </c>
      <c r="O55" s="125"/>
      <c r="P55" s="132"/>
      <c r="Q55" s="132"/>
      <c r="R55" s="132"/>
      <c r="S55" s="132"/>
      <c r="T55" s="132"/>
      <c r="U55" s="132"/>
    </row>
    <row r="56" spans="1:21" s="55" customFormat="1" ht="12.75" customHeight="1" x14ac:dyDescent="0.35">
      <c r="A56" s="126" t="str">
        <f>IF(D56="","",ROWS($A$1:A56))</f>
        <v/>
      </c>
      <c r="B56" s="61">
        <v>55</v>
      </c>
      <c r="C56" s="130" t="str">
        <f t="shared" si="0"/>
        <v/>
      </c>
      <c r="D56" s="130" t="str">
        <f>IFERROR(VLOOKUP($B56,'Section 2'!$C$16:$M$115,COLUMNS('Section 2'!$C$13:C$13),0),"")</f>
        <v/>
      </c>
      <c r="E56" s="131" t="str">
        <f>IF($D56="","",IF(ISBLANK(VLOOKUP($B56,'Section 2'!$C$16:$M$115,COLUMNS('Section 2'!$C$13:D$13),0)),"",VLOOKUP($B56,'Section 2'!$C$16:$M$115,COLUMNS('Section 2'!$C$13:D$13),0)))</f>
        <v/>
      </c>
      <c r="F56" s="130" t="str">
        <f>IF($D56="","",IF(ISBLANK(VLOOKUP($B56,'Section 2'!$C$16:$M$115,COLUMNS('Section 2'!$C$13:E$13),0)),"",VLOOKUP($B56,'Section 2'!$C$16:$M$115,COLUMNS('Section 2'!$C$13:E$13),0)))</f>
        <v/>
      </c>
      <c r="G56" s="130" t="str">
        <f>IF($D56="","",IF(ISBLANK(VLOOKUP($B56,'Section 2'!$C$16:$M$115,COLUMNS('Section 2'!$C$13:F$13),0)),"",VLOOKUP($B56,'Section 2'!$C$16:$M$115,COLUMNS('Section 2'!$C$13:F$13),0)))</f>
        <v/>
      </c>
      <c r="H56" s="130" t="str">
        <f>IF($D56="","",IF(ISBLANK(VLOOKUP($B56,'Section 2'!$C$16:$M$115,COLUMNS('Section 2'!$C$13:G$13),0)),"",VLOOKUP($B56,'Section 2'!$C$16:$M$115,COLUMNS('Section 2'!$C$13:G$13),0)))</f>
        <v/>
      </c>
      <c r="I56" s="130" t="str">
        <f>IF($D56="","",IF(ISBLANK(VLOOKUP($B56,'Section 2'!$C$16:$M$115,COLUMNS('Section 2'!$C$13:H$13),0)),"",VLOOKUP($B56,'Section 2'!$C$16:$M$115,COLUMNS('Section 2'!$C$13:H$13),0)))</f>
        <v/>
      </c>
      <c r="J56" s="130" t="str">
        <f>IF($D56="","",IF(ISBLANK(VLOOKUP($B56,'Section 2'!$C$16:$M$115,COLUMNS('Section 2'!$C$13:I$13),0)),"",VLOOKUP($B56,'Section 2'!$C$16:$M$115,COLUMNS('Section 2'!$C$13:I$13),0)))</f>
        <v/>
      </c>
      <c r="K56" s="130" t="str">
        <f>IF($D56="","",IF(ISBLANK(VLOOKUP($B56,'Section 2'!$C$16:$M$115,COLUMNS('Section 2'!$C$13:J$13),0)),"",IF(VLOOKUP($B56,'Section 2'!$C$16:$M$115,COLUMNS('Section 2'!$C$13:J$13),0)="QPS","QPS",PROPER(VLOOKUP($B56,'Section 2'!$C$16:$M$115,COLUMNS('Section 2'!$C$13:J$13),0)))))</f>
        <v/>
      </c>
      <c r="L56" s="130" t="str">
        <f>IF($D56="","",IF(ISBLANK(VLOOKUP($B56,'Section 2'!$C$16:$M$115,COLUMNS('Section 2'!$C$13:K$13),0)),"",VLOOKUP($B56,'Section 2'!$C$16:$M$115,COLUMNS('Section 2'!$C$13:K$13),0)))</f>
        <v/>
      </c>
      <c r="M56" s="130" t="str">
        <f>IF($D56="","",IF(ISBLANK(VLOOKUP($B56,'Section 2'!$C$16:$M$115,COLUMNS('Section 2'!$C$13:L$13),0)),"",PROPER(VLOOKUP($B56,'Section 2'!$C$16:$M$115,COLUMNS('Section 2'!$C$13:L$13),0))))</f>
        <v/>
      </c>
      <c r="N56" s="130" t="str">
        <f>IF($D56="","",IF(ISBLANK(VLOOKUP($B56,'Section 2'!$C$16:$M$115,COLUMNS('Section 2'!$C$13:M$13),0)),"",IF(VLOOKUP($B56,'Section 2'!$C$16:$M$115,COLUMNS('Section 2'!$C$13:M$13),0)="QPS","QPS",IF(VLOOKUP($B56,'Section 2'!$C$16:$M$115,COLUMNS('Section 2'!$C$13:M$13),0)="2nd Party Trans","2nd Party Trans",IF(VLOOKUP($B56,'Section 2'!$C$16:$M$115,COLUMNS('Section 2'!$C$13:M$13),0)="2nd Party Dest","2nd Party Dest",PROPER(VLOOKUP($B56,'Section 2'!$C$16:$M$115,COLUMNS('Section 2'!$C$13:M$13),0)))))))</f>
        <v/>
      </c>
      <c r="O56" s="125"/>
      <c r="P56" s="132"/>
      <c r="Q56" s="132"/>
      <c r="R56" s="132"/>
      <c r="S56" s="132"/>
      <c r="T56" s="132"/>
      <c r="U56" s="132"/>
    </row>
    <row r="57" spans="1:21" s="55" customFormat="1" ht="12.75" customHeight="1" x14ac:dyDescent="0.35">
      <c r="A57" s="126" t="str">
        <f>IF(D57="","",ROWS($A$1:A57))</f>
        <v/>
      </c>
      <c r="B57" s="61">
        <v>56</v>
      </c>
      <c r="C57" s="130" t="str">
        <f t="shared" si="0"/>
        <v/>
      </c>
      <c r="D57" s="130" t="str">
        <f>IFERROR(VLOOKUP($B57,'Section 2'!$C$16:$M$115,COLUMNS('Section 2'!$C$13:C$13),0),"")</f>
        <v/>
      </c>
      <c r="E57" s="131" t="str">
        <f>IF($D57="","",IF(ISBLANK(VLOOKUP($B57,'Section 2'!$C$16:$M$115,COLUMNS('Section 2'!$C$13:D$13),0)),"",VLOOKUP($B57,'Section 2'!$C$16:$M$115,COLUMNS('Section 2'!$C$13:D$13),0)))</f>
        <v/>
      </c>
      <c r="F57" s="130" t="str">
        <f>IF($D57="","",IF(ISBLANK(VLOOKUP($B57,'Section 2'!$C$16:$M$115,COLUMNS('Section 2'!$C$13:E$13),0)),"",VLOOKUP($B57,'Section 2'!$C$16:$M$115,COLUMNS('Section 2'!$C$13:E$13),0)))</f>
        <v/>
      </c>
      <c r="G57" s="130" t="str">
        <f>IF($D57="","",IF(ISBLANK(VLOOKUP($B57,'Section 2'!$C$16:$M$115,COLUMNS('Section 2'!$C$13:F$13),0)),"",VLOOKUP($B57,'Section 2'!$C$16:$M$115,COLUMNS('Section 2'!$C$13:F$13),0)))</f>
        <v/>
      </c>
      <c r="H57" s="130" t="str">
        <f>IF($D57="","",IF(ISBLANK(VLOOKUP($B57,'Section 2'!$C$16:$M$115,COLUMNS('Section 2'!$C$13:G$13),0)),"",VLOOKUP($B57,'Section 2'!$C$16:$M$115,COLUMNS('Section 2'!$C$13:G$13),0)))</f>
        <v/>
      </c>
      <c r="I57" s="130" t="str">
        <f>IF($D57="","",IF(ISBLANK(VLOOKUP($B57,'Section 2'!$C$16:$M$115,COLUMNS('Section 2'!$C$13:H$13),0)),"",VLOOKUP($B57,'Section 2'!$C$16:$M$115,COLUMNS('Section 2'!$C$13:H$13),0)))</f>
        <v/>
      </c>
      <c r="J57" s="130" t="str">
        <f>IF($D57="","",IF(ISBLANK(VLOOKUP($B57,'Section 2'!$C$16:$M$115,COLUMNS('Section 2'!$C$13:I$13),0)),"",VLOOKUP($B57,'Section 2'!$C$16:$M$115,COLUMNS('Section 2'!$C$13:I$13),0)))</f>
        <v/>
      </c>
      <c r="K57" s="130" t="str">
        <f>IF($D57="","",IF(ISBLANK(VLOOKUP($B57,'Section 2'!$C$16:$M$115,COLUMNS('Section 2'!$C$13:J$13),0)),"",IF(VLOOKUP($B57,'Section 2'!$C$16:$M$115,COLUMNS('Section 2'!$C$13:J$13),0)="QPS","QPS",PROPER(VLOOKUP($B57,'Section 2'!$C$16:$M$115,COLUMNS('Section 2'!$C$13:J$13),0)))))</f>
        <v/>
      </c>
      <c r="L57" s="130" t="str">
        <f>IF($D57="","",IF(ISBLANK(VLOOKUP($B57,'Section 2'!$C$16:$M$115,COLUMNS('Section 2'!$C$13:K$13),0)),"",VLOOKUP($B57,'Section 2'!$C$16:$M$115,COLUMNS('Section 2'!$C$13:K$13),0)))</f>
        <v/>
      </c>
      <c r="M57" s="130" t="str">
        <f>IF($D57="","",IF(ISBLANK(VLOOKUP($B57,'Section 2'!$C$16:$M$115,COLUMNS('Section 2'!$C$13:L$13),0)),"",PROPER(VLOOKUP($B57,'Section 2'!$C$16:$M$115,COLUMNS('Section 2'!$C$13:L$13),0))))</f>
        <v/>
      </c>
      <c r="N57" s="130" t="str">
        <f>IF($D57="","",IF(ISBLANK(VLOOKUP($B57,'Section 2'!$C$16:$M$115,COLUMNS('Section 2'!$C$13:M$13),0)),"",IF(VLOOKUP($B57,'Section 2'!$C$16:$M$115,COLUMNS('Section 2'!$C$13:M$13),0)="QPS","QPS",IF(VLOOKUP($B57,'Section 2'!$C$16:$M$115,COLUMNS('Section 2'!$C$13:M$13),0)="2nd Party Trans","2nd Party Trans",IF(VLOOKUP($B57,'Section 2'!$C$16:$M$115,COLUMNS('Section 2'!$C$13:M$13),0)="2nd Party Dest","2nd Party Dest",PROPER(VLOOKUP($B57,'Section 2'!$C$16:$M$115,COLUMNS('Section 2'!$C$13:M$13),0)))))))</f>
        <v/>
      </c>
      <c r="O57" s="125"/>
      <c r="P57" s="132"/>
      <c r="Q57" s="132"/>
      <c r="R57" s="132"/>
      <c r="S57" s="132"/>
      <c r="T57" s="132"/>
      <c r="U57" s="132"/>
    </row>
    <row r="58" spans="1:21" s="55" customFormat="1" ht="12.75" customHeight="1" x14ac:dyDescent="0.35">
      <c r="A58" s="126" t="str">
        <f>IF(D58="","",ROWS($A$1:A58))</f>
        <v/>
      </c>
      <c r="B58" s="61">
        <v>57</v>
      </c>
      <c r="C58" s="130" t="str">
        <f t="shared" si="0"/>
        <v/>
      </c>
      <c r="D58" s="130" t="str">
        <f>IFERROR(VLOOKUP($B58,'Section 2'!$C$16:$M$115,COLUMNS('Section 2'!$C$13:C$13),0),"")</f>
        <v/>
      </c>
      <c r="E58" s="131" t="str">
        <f>IF($D58="","",IF(ISBLANK(VLOOKUP($B58,'Section 2'!$C$16:$M$115,COLUMNS('Section 2'!$C$13:D$13),0)),"",VLOOKUP($B58,'Section 2'!$C$16:$M$115,COLUMNS('Section 2'!$C$13:D$13),0)))</f>
        <v/>
      </c>
      <c r="F58" s="130" t="str">
        <f>IF($D58="","",IF(ISBLANK(VLOOKUP($B58,'Section 2'!$C$16:$M$115,COLUMNS('Section 2'!$C$13:E$13),0)),"",VLOOKUP($B58,'Section 2'!$C$16:$M$115,COLUMNS('Section 2'!$C$13:E$13),0)))</f>
        <v/>
      </c>
      <c r="G58" s="130" t="str">
        <f>IF($D58="","",IF(ISBLANK(VLOOKUP($B58,'Section 2'!$C$16:$M$115,COLUMNS('Section 2'!$C$13:F$13),0)),"",VLOOKUP($B58,'Section 2'!$C$16:$M$115,COLUMNS('Section 2'!$C$13:F$13),0)))</f>
        <v/>
      </c>
      <c r="H58" s="130" t="str">
        <f>IF($D58="","",IF(ISBLANK(VLOOKUP($B58,'Section 2'!$C$16:$M$115,COLUMNS('Section 2'!$C$13:G$13),0)),"",VLOOKUP($B58,'Section 2'!$C$16:$M$115,COLUMNS('Section 2'!$C$13:G$13),0)))</f>
        <v/>
      </c>
      <c r="I58" s="130" t="str">
        <f>IF($D58="","",IF(ISBLANK(VLOOKUP($B58,'Section 2'!$C$16:$M$115,COLUMNS('Section 2'!$C$13:H$13),0)),"",VLOOKUP($B58,'Section 2'!$C$16:$M$115,COLUMNS('Section 2'!$C$13:H$13),0)))</f>
        <v/>
      </c>
      <c r="J58" s="130" t="str">
        <f>IF($D58="","",IF(ISBLANK(VLOOKUP($B58,'Section 2'!$C$16:$M$115,COLUMNS('Section 2'!$C$13:I$13),0)),"",VLOOKUP($B58,'Section 2'!$C$16:$M$115,COLUMNS('Section 2'!$C$13:I$13),0)))</f>
        <v/>
      </c>
      <c r="K58" s="130" t="str">
        <f>IF($D58="","",IF(ISBLANK(VLOOKUP($B58,'Section 2'!$C$16:$M$115,COLUMNS('Section 2'!$C$13:J$13),0)),"",IF(VLOOKUP($B58,'Section 2'!$C$16:$M$115,COLUMNS('Section 2'!$C$13:J$13),0)="QPS","QPS",PROPER(VLOOKUP($B58,'Section 2'!$C$16:$M$115,COLUMNS('Section 2'!$C$13:J$13),0)))))</f>
        <v/>
      </c>
      <c r="L58" s="130" t="str">
        <f>IF($D58="","",IF(ISBLANK(VLOOKUP($B58,'Section 2'!$C$16:$M$115,COLUMNS('Section 2'!$C$13:K$13),0)),"",VLOOKUP($B58,'Section 2'!$C$16:$M$115,COLUMNS('Section 2'!$C$13:K$13),0)))</f>
        <v/>
      </c>
      <c r="M58" s="130" t="str">
        <f>IF($D58="","",IF(ISBLANK(VLOOKUP($B58,'Section 2'!$C$16:$M$115,COLUMNS('Section 2'!$C$13:L$13),0)),"",PROPER(VLOOKUP($B58,'Section 2'!$C$16:$M$115,COLUMNS('Section 2'!$C$13:L$13),0))))</f>
        <v/>
      </c>
      <c r="N58" s="130" t="str">
        <f>IF($D58="","",IF(ISBLANK(VLOOKUP($B58,'Section 2'!$C$16:$M$115,COLUMNS('Section 2'!$C$13:M$13),0)),"",IF(VLOOKUP($B58,'Section 2'!$C$16:$M$115,COLUMNS('Section 2'!$C$13:M$13),0)="QPS","QPS",IF(VLOOKUP($B58,'Section 2'!$C$16:$M$115,COLUMNS('Section 2'!$C$13:M$13),0)="2nd Party Trans","2nd Party Trans",IF(VLOOKUP($B58,'Section 2'!$C$16:$M$115,COLUMNS('Section 2'!$C$13:M$13),0)="2nd Party Dest","2nd Party Dest",PROPER(VLOOKUP($B58,'Section 2'!$C$16:$M$115,COLUMNS('Section 2'!$C$13:M$13),0)))))))</f>
        <v/>
      </c>
      <c r="O58" s="125"/>
      <c r="P58" s="132"/>
      <c r="Q58" s="132"/>
      <c r="R58" s="132"/>
      <c r="S58" s="132"/>
      <c r="T58" s="132"/>
      <c r="U58" s="132"/>
    </row>
    <row r="59" spans="1:21" s="55" customFormat="1" ht="12.75" customHeight="1" x14ac:dyDescent="0.35">
      <c r="A59" s="126" t="str">
        <f>IF(D59="","",ROWS($A$1:A59))</f>
        <v/>
      </c>
      <c r="B59" s="61">
        <v>58</v>
      </c>
      <c r="C59" s="130" t="str">
        <f t="shared" si="0"/>
        <v/>
      </c>
      <c r="D59" s="130" t="str">
        <f>IFERROR(VLOOKUP($B59,'Section 2'!$C$16:$M$115,COLUMNS('Section 2'!$C$13:C$13),0),"")</f>
        <v/>
      </c>
      <c r="E59" s="131" t="str">
        <f>IF($D59="","",IF(ISBLANK(VLOOKUP($B59,'Section 2'!$C$16:$M$115,COLUMNS('Section 2'!$C$13:D$13),0)),"",VLOOKUP($B59,'Section 2'!$C$16:$M$115,COLUMNS('Section 2'!$C$13:D$13),0)))</f>
        <v/>
      </c>
      <c r="F59" s="130" t="str">
        <f>IF($D59="","",IF(ISBLANK(VLOOKUP($B59,'Section 2'!$C$16:$M$115,COLUMNS('Section 2'!$C$13:E$13),0)),"",VLOOKUP($B59,'Section 2'!$C$16:$M$115,COLUMNS('Section 2'!$C$13:E$13),0)))</f>
        <v/>
      </c>
      <c r="G59" s="130" t="str">
        <f>IF($D59="","",IF(ISBLANK(VLOOKUP($B59,'Section 2'!$C$16:$M$115,COLUMNS('Section 2'!$C$13:F$13),0)),"",VLOOKUP($B59,'Section 2'!$C$16:$M$115,COLUMNS('Section 2'!$C$13:F$13),0)))</f>
        <v/>
      </c>
      <c r="H59" s="130" t="str">
        <f>IF($D59="","",IF(ISBLANK(VLOOKUP($B59,'Section 2'!$C$16:$M$115,COLUMNS('Section 2'!$C$13:G$13),0)),"",VLOOKUP($B59,'Section 2'!$C$16:$M$115,COLUMNS('Section 2'!$C$13:G$13),0)))</f>
        <v/>
      </c>
      <c r="I59" s="130" t="str">
        <f>IF($D59="","",IF(ISBLANK(VLOOKUP($B59,'Section 2'!$C$16:$M$115,COLUMNS('Section 2'!$C$13:H$13),0)),"",VLOOKUP($B59,'Section 2'!$C$16:$M$115,COLUMNS('Section 2'!$C$13:H$13),0)))</f>
        <v/>
      </c>
      <c r="J59" s="130" t="str">
        <f>IF($D59="","",IF(ISBLANK(VLOOKUP($B59,'Section 2'!$C$16:$M$115,COLUMNS('Section 2'!$C$13:I$13),0)),"",VLOOKUP($B59,'Section 2'!$C$16:$M$115,COLUMNS('Section 2'!$C$13:I$13),0)))</f>
        <v/>
      </c>
      <c r="K59" s="130" t="str">
        <f>IF($D59="","",IF(ISBLANK(VLOOKUP($B59,'Section 2'!$C$16:$M$115,COLUMNS('Section 2'!$C$13:J$13),0)),"",IF(VLOOKUP($B59,'Section 2'!$C$16:$M$115,COLUMNS('Section 2'!$C$13:J$13),0)="QPS","QPS",PROPER(VLOOKUP($B59,'Section 2'!$C$16:$M$115,COLUMNS('Section 2'!$C$13:J$13),0)))))</f>
        <v/>
      </c>
      <c r="L59" s="130" t="str">
        <f>IF($D59="","",IF(ISBLANK(VLOOKUP($B59,'Section 2'!$C$16:$M$115,COLUMNS('Section 2'!$C$13:K$13),0)),"",VLOOKUP($B59,'Section 2'!$C$16:$M$115,COLUMNS('Section 2'!$C$13:K$13),0)))</f>
        <v/>
      </c>
      <c r="M59" s="130" t="str">
        <f>IF($D59="","",IF(ISBLANK(VLOOKUP($B59,'Section 2'!$C$16:$M$115,COLUMNS('Section 2'!$C$13:L$13),0)),"",PROPER(VLOOKUP($B59,'Section 2'!$C$16:$M$115,COLUMNS('Section 2'!$C$13:L$13),0))))</f>
        <v/>
      </c>
      <c r="N59" s="130" t="str">
        <f>IF($D59="","",IF(ISBLANK(VLOOKUP($B59,'Section 2'!$C$16:$M$115,COLUMNS('Section 2'!$C$13:M$13),0)),"",IF(VLOOKUP($B59,'Section 2'!$C$16:$M$115,COLUMNS('Section 2'!$C$13:M$13),0)="QPS","QPS",IF(VLOOKUP($B59,'Section 2'!$C$16:$M$115,COLUMNS('Section 2'!$C$13:M$13),0)="2nd Party Trans","2nd Party Trans",IF(VLOOKUP($B59,'Section 2'!$C$16:$M$115,COLUMNS('Section 2'!$C$13:M$13),0)="2nd Party Dest","2nd Party Dest",PROPER(VLOOKUP($B59,'Section 2'!$C$16:$M$115,COLUMNS('Section 2'!$C$13:M$13),0)))))))</f>
        <v/>
      </c>
      <c r="O59" s="125"/>
      <c r="P59" s="132"/>
      <c r="Q59" s="132"/>
      <c r="R59" s="132"/>
      <c r="S59" s="132"/>
      <c r="T59" s="132"/>
      <c r="U59" s="132"/>
    </row>
    <row r="60" spans="1:21" s="55" customFormat="1" ht="12.75" customHeight="1" x14ac:dyDescent="0.35">
      <c r="A60" s="126" t="str">
        <f>IF(D60="","",ROWS($A$1:A60))</f>
        <v/>
      </c>
      <c r="B60" s="61">
        <v>59</v>
      </c>
      <c r="C60" s="130" t="str">
        <f t="shared" si="0"/>
        <v/>
      </c>
      <c r="D60" s="130" t="str">
        <f>IFERROR(VLOOKUP($B60,'Section 2'!$C$16:$M$115,COLUMNS('Section 2'!$C$13:C$13),0),"")</f>
        <v/>
      </c>
      <c r="E60" s="131" t="str">
        <f>IF($D60="","",IF(ISBLANK(VLOOKUP($B60,'Section 2'!$C$16:$M$115,COLUMNS('Section 2'!$C$13:D$13),0)),"",VLOOKUP($B60,'Section 2'!$C$16:$M$115,COLUMNS('Section 2'!$C$13:D$13),0)))</f>
        <v/>
      </c>
      <c r="F60" s="130" t="str">
        <f>IF($D60="","",IF(ISBLANK(VLOOKUP($B60,'Section 2'!$C$16:$M$115,COLUMNS('Section 2'!$C$13:E$13),0)),"",VLOOKUP($B60,'Section 2'!$C$16:$M$115,COLUMNS('Section 2'!$C$13:E$13),0)))</f>
        <v/>
      </c>
      <c r="G60" s="130" t="str">
        <f>IF($D60="","",IF(ISBLANK(VLOOKUP($B60,'Section 2'!$C$16:$M$115,COLUMNS('Section 2'!$C$13:F$13),0)),"",VLOOKUP($B60,'Section 2'!$C$16:$M$115,COLUMNS('Section 2'!$C$13:F$13),0)))</f>
        <v/>
      </c>
      <c r="H60" s="130" t="str">
        <f>IF($D60="","",IF(ISBLANK(VLOOKUP($B60,'Section 2'!$C$16:$M$115,COLUMNS('Section 2'!$C$13:G$13),0)),"",VLOOKUP($B60,'Section 2'!$C$16:$M$115,COLUMNS('Section 2'!$C$13:G$13),0)))</f>
        <v/>
      </c>
      <c r="I60" s="130" t="str">
        <f>IF($D60="","",IF(ISBLANK(VLOOKUP($B60,'Section 2'!$C$16:$M$115,COLUMNS('Section 2'!$C$13:H$13),0)),"",VLOOKUP($B60,'Section 2'!$C$16:$M$115,COLUMNS('Section 2'!$C$13:H$13),0)))</f>
        <v/>
      </c>
      <c r="J60" s="130" t="str">
        <f>IF($D60="","",IF(ISBLANK(VLOOKUP($B60,'Section 2'!$C$16:$M$115,COLUMNS('Section 2'!$C$13:I$13),0)),"",VLOOKUP($B60,'Section 2'!$C$16:$M$115,COLUMNS('Section 2'!$C$13:I$13),0)))</f>
        <v/>
      </c>
      <c r="K60" s="130" t="str">
        <f>IF($D60="","",IF(ISBLANK(VLOOKUP($B60,'Section 2'!$C$16:$M$115,COLUMNS('Section 2'!$C$13:J$13),0)),"",IF(VLOOKUP($B60,'Section 2'!$C$16:$M$115,COLUMNS('Section 2'!$C$13:J$13),0)="QPS","QPS",PROPER(VLOOKUP($B60,'Section 2'!$C$16:$M$115,COLUMNS('Section 2'!$C$13:J$13),0)))))</f>
        <v/>
      </c>
      <c r="L60" s="130" t="str">
        <f>IF($D60="","",IF(ISBLANK(VLOOKUP($B60,'Section 2'!$C$16:$M$115,COLUMNS('Section 2'!$C$13:K$13),0)),"",VLOOKUP($B60,'Section 2'!$C$16:$M$115,COLUMNS('Section 2'!$C$13:K$13),0)))</f>
        <v/>
      </c>
      <c r="M60" s="130" t="str">
        <f>IF($D60="","",IF(ISBLANK(VLOOKUP($B60,'Section 2'!$C$16:$M$115,COLUMNS('Section 2'!$C$13:L$13),0)),"",PROPER(VLOOKUP($B60,'Section 2'!$C$16:$M$115,COLUMNS('Section 2'!$C$13:L$13),0))))</f>
        <v/>
      </c>
      <c r="N60" s="130" t="str">
        <f>IF($D60="","",IF(ISBLANK(VLOOKUP($B60,'Section 2'!$C$16:$M$115,COLUMNS('Section 2'!$C$13:M$13),0)),"",IF(VLOOKUP($B60,'Section 2'!$C$16:$M$115,COLUMNS('Section 2'!$C$13:M$13),0)="QPS","QPS",IF(VLOOKUP($B60,'Section 2'!$C$16:$M$115,COLUMNS('Section 2'!$C$13:M$13),0)="2nd Party Trans","2nd Party Trans",IF(VLOOKUP($B60,'Section 2'!$C$16:$M$115,COLUMNS('Section 2'!$C$13:M$13),0)="2nd Party Dest","2nd Party Dest",PROPER(VLOOKUP($B60,'Section 2'!$C$16:$M$115,COLUMNS('Section 2'!$C$13:M$13),0)))))))</f>
        <v/>
      </c>
      <c r="O60" s="125"/>
      <c r="P60" s="132"/>
      <c r="Q60" s="132"/>
      <c r="R60" s="132"/>
      <c r="S60" s="132"/>
      <c r="T60" s="132"/>
      <c r="U60" s="132"/>
    </row>
    <row r="61" spans="1:21" s="55" customFormat="1" ht="12.75" customHeight="1" x14ac:dyDescent="0.35">
      <c r="A61" s="126" t="str">
        <f>IF(D61="","",ROWS($A$1:A61))</f>
        <v/>
      </c>
      <c r="B61" s="61">
        <v>60</v>
      </c>
      <c r="C61" s="130" t="str">
        <f t="shared" si="0"/>
        <v/>
      </c>
      <c r="D61" s="130" t="str">
        <f>IFERROR(VLOOKUP($B61,'Section 2'!$C$16:$M$115,COLUMNS('Section 2'!$C$13:C$13),0),"")</f>
        <v/>
      </c>
      <c r="E61" s="131" t="str">
        <f>IF($D61="","",IF(ISBLANK(VLOOKUP($B61,'Section 2'!$C$16:$M$115,COLUMNS('Section 2'!$C$13:D$13),0)),"",VLOOKUP($B61,'Section 2'!$C$16:$M$115,COLUMNS('Section 2'!$C$13:D$13),0)))</f>
        <v/>
      </c>
      <c r="F61" s="130" t="str">
        <f>IF($D61="","",IF(ISBLANK(VLOOKUP($B61,'Section 2'!$C$16:$M$115,COLUMNS('Section 2'!$C$13:E$13),0)),"",VLOOKUP($B61,'Section 2'!$C$16:$M$115,COLUMNS('Section 2'!$C$13:E$13),0)))</f>
        <v/>
      </c>
      <c r="G61" s="130" t="str">
        <f>IF($D61="","",IF(ISBLANK(VLOOKUP($B61,'Section 2'!$C$16:$M$115,COLUMNS('Section 2'!$C$13:F$13),0)),"",VLOOKUP($B61,'Section 2'!$C$16:$M$115,COLUMNS('Section 2'!$C$13:F$13),0)))</f>
        <v/>
      </c>
      <c r="H61" s="130" t="str">
        <f>IF($D61="","",IF(ISBLANK(VLOOKUP($B61,'Section 2'!$C$16:$M$115,COLUMNS('Section 2'!$C$13:G$13),0)),"",VLOOKUP($B61,'Section 2'!$C$16:$M$115,COLUMNS('Section 2'!$C$13:G$13),0)))</f>
        <v/>
      </c>
      <c r="I61" s="130" t="str">
        <f>IF($D61="","",IF(ISBLANK(VLOOKUP($B61,'Section 2'!$C$16:$M$115,COLUMNS('Section 2'!$C$13:H$13),0)),"",VLOOKUP($B61,'Section 2'!$C$16:$M$115,COLUMNS('Section 2'!$C$13:H$13),0)))</f>
        <v/>
      </c>
      <c r="J61" s="130" t="str">
        <f>IF($D61="","",IF(ISBLANK(VLOOKUP($B61,'Section 2'!$C$16:$M$115,COLUMNS('Section 2'!$C$13:I$13),0)),"",VLOOKUP($B61,'Section 2'!$C$16:$M$115,COLUMNS('Section 2'!$C$13:I$13),0)))</f>
        <v/>
      </c>
      <c r="K61" s="130" t="str">
        <f>IF($D61="","",IF(ISBLANK(VLOOKUP($B61,'Section 2'!$C$16:$M$115,COLUMNS('Section 2'!$C$13:J$13),0)),"",IF(VLOOKUP($B61,'Section 2'!$C$16:$M$115,COLUMNS('Section 2'!$C$13:J$13),0)="QPS","QPS",PROPER(VLOOKUP($B61,'Section 2'!$C$16:$M$115,COLUMNS('Section 2'!$C$13:J$13),0)))))</f>
        <v/>
      </c>
      <c r="L61" s="130" t="str">
        <f>IF($D61="","",IF(ISBLANK(VLOOKUP($B61,'Section 2'!$C$16:$M$115,COLUMNS('Section 2'!$C$13:K$13),0)),"",VLOOKUP($B61,'Section 2'!$C$16:$M$115,COLUMNS('Section 2'!$C$13:K$13),0)))</f>
        <v/>
      </c>
      <c r="M61" s="130" t="str">
        <f>IF($D61="","",IF(ISBLANK(VLOOKUP($B61,'Section 2'!$C$16:$M$115,COLUMNS('Section 2'!$C$13:L$13),0)),"",PROPER(VLOOKUP($B61,'Section 2'!$C$16:$M$115,COLUMNS('Section 2'!$C$13:L$13),0))))</f>
        <v/>
      </c>
      <c r="N61" s="130" t="str">
        <f>IF($D61="","",IF(ISBLANK(VLOOKUP($B61,'Section 2'!$C$16:$M$115,COLUMNS('Section 2'!$C$13:M$13),0)),"",IF(VLOOKUP($B61,'Section 2'!$C$16:$M$115,COLUMNS('Section 2'!$C$13:M$13),0)="QPS","QPS",IF(VLOOKUP($B61,'Section 2'!$C$16:$M$115,COLUMNS('Section 2'!$C$13:M$13),0)="2nd Party Trans","2nd Party Trans",IF(VLOOKUP($B61,'Section 2'!$C$16:$M$115,COLUMNS('Section 2'!$C$13:M$13),0)="2nd Party Dest","2nd Party Dest",PROPER(VLOOKUP($B61,'Section 2'!$C$16:$M$115,COLUMNS('Section 2'!$C$13:M$13),0)))))))</f>
        <v/>
      </c>
      <c r="O61" s="125"/>
      <c r="P61" s="132"/>
      <c r="Q61" s="132"/>
      <c r="R61" s="132"/>
      <c r="S61" s="132"/>
      <c r="T61" s="132"/>
      <c r="U61" s="132"/>
    </row>
    <row r="62" spans="1:21" s="55" customFormat="1" ht="12.75" customHeight="1" x14ac:dyDescent="0.35">
      <c r="A62" s="126" t="str">
        <f>IF(D62="","",ROWS($A$1:A62))</f>
        <v/>
      </c>
      <c r="B62" s="61">
        <v>61</v>
      </c>
      <c r="C62" s="130" t="str">
        <f t="shared" si="0"/>
        <v/>
      </c>
      <c r="D62" s="130" t="str">
        <f>IFERROR(VLOOKUP($B62,'Section 2'!$C$16:$M$115,COLUMNS('Section 2'!$C$13:C$13),0),"")</f>
        <v/>
      </c>
      <c r="E62" s="131" t="str">
        <f>IF($D62="","",IF(ISBLANK(VLOOKUP($B62,'Section 2'!$C$16:$M$115,COLUMNS('Section 2'!$C$13:D$13),0)),"",VLOOKUP($B62,'Section 2'!$C$16:$M$115,COLUMNS('Section 2'!$C$13:D$13),0)))</f>
        <v/>
      </c>
      <c r="F62" s="130" t="str">
        <f>IF($D62="","",IF(ISBLANK(VLOOKUP($B62,'Section 2'!$C$16:$M$115,COLUMNS('Section 2'!$C$13:E$13),0)),"",VLOOKUP($B62,'Section 2'!$C$16:$M$115,COLUMNS('Section 2'!$C$13:E$13),0)))</f>
        <v/>
      </c>
      <c r="G62" s="130" t="str">
        <f>IF($D62="","",IF(ISBLANK(VLOOKUP($B62,'Section 2'!$C$16:$M$115,COLUMNS('Section 2'!$C$13:F$13),0)),"",VLOOKUP($B62,'Section 2'!$C$16:$M$115,COLUMNS('Section 2'!$C$13:F$13),0)))</f>
        <v/>
      </c>
      <c r="H62" s="130" t="str">
        <f>IF($D62="","",IF(ISBLANK(VLOOKUP($B62,'Section 2'!$C$16:$M$115,COLUMNS('Section 2'!$C$13:G$13),0)),"",VLOOKUP($B62,'Section 2'!$C$16:$M$115,COLUMNS('Section 2'!$C$13:G$13),0)))</f>
        <v/>
      </c>
      <c r="I62" s="130" t="str">
        <f>IF($D62="","",IF(ISBLANK(VLOOKUP($B62,'Section 2'!$C$16:$M$115,COLUMNS('Section 2'!$C$13:H$13),0)),"",VLOOKUP($B62,'Section 2'!$C$16:$M$115,COLUMNS('Section 2'!$C$13:H$13),0)))</f>
        <v/>
      </c>
      <c r="J62" s="130" t="str">
        <f>IF($D62="","",IF(ISBLANK(VLOOKUP($B62,'Section 2'!$C$16:$M$115,COLUMNS('Section 2'!$C$13:I$13),0)),"",VLOOKUP($B62,'Section 2'!$C$16:$M$115,COLUMNS('Section 2'!$C$13:I$13),0)))</f>
        <v/>
      </c>
      <c r="K62" s="130" t="str">
        <f>IF($D62="","",IF(ISBLANK(VLOOKUP($B62,'Section 2'!$C$16:$M$115,COLUMNS('Section 2'!$C$13:J$13),0)),"",IF(VLOOKUP($B62,'Section 2'!$C$16:$M$115,COLUMNS('Section 2'!$C$13:J$13),0)="QPS","QPS",PROPER(VLOOKUP($B62,'Section 2'!$C$16:$M$115,COLUMNS('Section 2'!$C$13:J$13),0)))))</f>
        <v/>
      </c>
      <c r="L62" s="130" t="str">
        <f>IF($D62="","",IF(ISBLANK(VLOOKUP($B62,'Section 2'!$C$16:$M$115,COLUMNS('Section 2'!$C$13:K$13),0)),"",VLOOKUP($B62,'Section 2'!$C$16:$M$115,COLUMNS('Section 2'!$C$13:K$13),0)))</f>
        <v/>
      </c>
      <c r="M62" s="130" t="str">
        <f>IF($D62="","",IF(ISBLANK(VLOOKUP($B62,'Section 2'!$C$16:$M$115,COLUMNS('Section 2'!$C$13:L$13),0)),"",PROPER(VLOOKUP($B62,'Section 2'!$C$16:$M$115,COLUMNS('Section 2'!$C$13:L$13),0))))</f>
        <v/>
      </c>
      <c r="N62" s="130" t="str">
        <f>IF($D62="","",IF(ISBLANK(VLOOKUP($B62,'Section 2'!$C$16:$M$115,COLUMNS('Section 2'!$C$13:M$13),0)),"",IF(VLOOKUP($B62,'Section 2'!$C$16:$M$115,COLUMNS('Section 2'!$C$13:M$13),0)="QPS","QPS",IF(VLOOKUP($B62,'Section 2'!$C$16:$M$115,COLUMNS('Section 2'!$C$13:M$13),0)="2nd Party Trans","2nd Party Trans",IF(VLOOKUP($B62,'Section 2'!$C$16:$M$115,COLUMNS('Section 2'!$C$13:M$13),0)="2nd Party Dest","2nd Party Dest",PROPER(VLOOKUP($B62,'Section 2'!$C$16:$M$115,COLUMNS('Section 2'!$C$13:M$13),0)))))))</f>
        <v/>
      </c>
      <c r="O62" s="125"/>
      <c r="P62" s="132"/>
      <c r="Q62" s="132"/>
      <c r="R62" s="132"/>
      <c r="S62" s="132"/>
      <c r="T62" s="132"/>
      <c r="U62" s="132"/>
    </row>
    <row r="63" spans="1:21" s="55" customFormat="1" ht="12.75" customHeight="1" x14ac:dyDescent="0.35">
      <c r="A63" s="126" t="str">
        <f>IF(D63="","",ROWS($A$1:A63))</f>
        <v/>
      </c>
      <c r="B63" s="61">
        <v>62</v>
      </c>
      <c r="C63" s="130" t="str">
        <f t="shared" si="0"/>
        <v/>
      </c>
      <c r="D63" s="130" t="str">
        <f>IFERROR(VLOOKUP($B63,'Section 2'!$C$16:$M$115,COLUMNS('Section 2'!$C$13:C$13),0),"")</f>
        <v/>
      </c>
      <c r="E63" s="131" t="str">
        <f>IF($D63="","",IF(ISBLANK(VLOOKUP($B63,'Section 2'!$C$16:$M$115,COLUMNS('Section 2'!$C$13:D$13),0)),"",VLOOKUP($B63,'Section 2'!$C$16:$M$115,COLUMNS('Section 2'!$C$13:D$13),0)))</f>
        <v/>
      </c>
      <c r="F63" s="130" t="str">
        <f>IF($D63="","",IF(ISBLANK(VLOOKUP($B63,'Section 2'!$C$16:$M$115,COLUMNS('Section 2'!$C$13:E$13),0)),"",VLOOKUP($B63,'Section 2'!$C$16:$M$115,COLUMNS('Section 2'!$C$13:E$13),0)))</f>
        <v/>
      </c>
      <c r="G63" s="130" t="str">
        <f>IF($D63="","",IF(ISBLANK(VLOOKUP($B63,'Section 2'!$C$16:$M$115,COLUMNS('Section 2'!$C$13:F$13),0)),"",VLOOKUP($B63,'Section 2'!$C$16:$M$115,COLUMNS('Section 2'!$C$13:F$13),0)))</f>
        <v/>
      </c>
      <c r="H63" s="130" t="str">
        <f>IF($D63="","",IF(ISBLANK(VLOOKUP($B63,'Section 2'!$C$16:$M$115,COLUMNS('Section 2'!$C$13:G$13),0)),"",VLOOKUP($B63,'Section 2'!$C$16:$M$115,COLUMNS('Section 2'!$C$13:G$13),0)))</f>
        <v/>
      </c>
      <c r="I63" s="130" t="str">
        <f>IF($D63="","",IF(ISBLANK(VLOOKUP($B63,'Section 2'!$C$16:$M$115,COLUMNS('Section 2'!$C$13:H$13),0)),"",VLOOKUP($B63,'Section 2'!$C$16:$M$115,COLUMNS('Section 2'!$C$13:H$13),0)))</f>
        <v/>
      </c>
      <c r="J63" s="130" t="str">
        <f>IF($D63="","",IF(ISBLANK(VLOOKUP($B63,'Section 2'!$C$16:$M$115,COLUMNS('Section 2'!$C$13:I$13),0)),"",VLOOKUP($B63,'Section 2'!$C$16:$M$115,COLUMNS('Section 2'!$C$13:I$13),0)))</f>
        <v/>
      </c>
      <c r="K63" s="130" t="str">
        <f>IF($D63="","",IF(ISBLANK(VLOOKUP($B63,'Section 2'!$C$16:$M$115,COLUMNS('Section 2'!$C$13:J$13),0)),"",IF(VLOOKUP($B63,'Section 2'!$C$16:$M$115,COLUMNS('Section 2'!$C$13:J$13),0)="QPS","QPS",PROPER(VLOOKUP($B63,'Section 2'!$C$16:$M$115,COLUMNS('Section 2'!$C$13:J$13),0)))))</f>
        <v/>
      </c>
      <c r="L63" s="130" t="str">
        <f>IF($D63="","",IF(ISBLANK(VLOOKUP($B63,'Section 2'!$C$16:$M$115,COLUMNS('Section 2'!$C$13:K$13),0)),"",VLOOKUP($B63,'Section 2'!$C$16:$M$115,COLUMNS('Section 2'!$C$13:K$13),0)))</f>
        <v/>
      </c>
      <c r="M63" s="130" t="str">
        <f>IF($D63="","",IF(ISBLANK(VLOOKUP($B63,'Section 2'!$C$16:$M$115,COLUMNS('Section 2'!$C$13:L$13),0)),"",PROPER(VLOOKUP($B63,'Section 2'!$C$16:$M$115,COLUMNS('Section 2'!$C$13:L$13),0))))</f>
        <v/>
      </c>
      <c r="N63" s="130" t="str">
        <f>IF($D63="","",IF(ISBLANK(VLOOKUP($B63,'Section 2'!$C$16:$M$115,COLUMNS('Section 2'!$C$13:M$13),0)),"",IF(VLOOKUP($B63,'Section 2'!$C$16:$M$115,COLUMNS('Section 2'!$C$13:M$13),0)="QPS","QPS",IF(VLOOKUP($B63,'Section 2'!$C$16:$M$115,COLUMNS('Section 2'!$C$13:M$13),0)="2nd Party Trans","2nd Party Trans",IF(VLOOKUP($B63,'Section 2'!$C$16:$M$115,COLUMNS('Section 2'!$C$13:M$13),0)="2nd Party Dest","2nd Party Dest",PROPER(VLOOKUP($B63,'Section 2'!$C$16:$M$115,COLUMNS('Section 2'!$C$13:M$13),0)))))))</f>
        <v/>
      </c>
      <c r="O63" s="125"/>
      <c r="P63" s="132"/>
      <c r="Q63" s="132"/>
      <c r="R63" s="132"/>
      <c r="S63" s="132"/>
      <c r="T63" s="132"/>
      <c r="U63" s="132"/>
    </row>
    <row r="64" spans="1:21" s="55" customFormat="1" ht="12.75" customHeight="1" x14ac:dyDescent="0.35">
      <c r="A64" s="126" t="str">
        <f>IF(D64="","",ROWS($A$1:A64))</f>
        <v/>
      </c>
      <c r="B64" s="61">
        <v>63</v>
      </c>
      <c r="C64" s="130" t="str">
        <f t="shared" si="0"/>
        <v/>
      </c>
      <c r="D64" s="130" t="str">
        <f>IFERROR(VLOOKUP($B64,'Section 2'!$C$16:$M$115,COLUMNS('Section 2'!$C$13:C$13),0),"")</f>
        <v/>
      </c>
      <c r="E64" s="131" t="str">
        <f>IF($D64="","",IF(ISBLANK(VLOOKUP($B64,'Section 2'!$C$16:$M$115,COLUMNS('Section 2'!$C$13:D$13),0)),"",VLOOKUP($B64,'Section 2'!$C$16:$M$115,COLUMNS('Section 2'!$C$13:D$13),0)))</f>
        <v/>
      </c>
      <c r="F64" s="130" t="str">
        <f>IF($D64="","",IF(ISBLANK(VLOOKUP($B64,'Section 2'!$C$16:$M$115,COLUMNS('Section 2'!$C$13:E$13),0)),"",VLOOKUP($B64,'Section 2'!$C$16:$M$115,COLUMNS('Section 2'!$C$13:E$13),0)))</f>
        <v/>
      </c>
      <c r="G64" s="130" t="str">
        <f>IF($D64="","",IF(ISBLANK(VLOOKUP($B64,'Section 2'!$C$16:$M$115,COLUMNS('Section 2'!$C$13:F$13),0)),"",VLOOKUP($B64,'Section 2'!$C$16:$M$115,COLUMNS('Section 2'!$C$13:F$13),0)))</f>
        <v/>
      </c>
      <c r="H64" s="130" t="str">
        <f>IF($D64="","",IF(ISBLANK(VLOOKUP($B64,'Section 2'!$C$16:$M$115,COLUMNS('Section 2'!$C$13:G$13),0)),"",VLOOKUP($B64,'Section 2'!$C$16:$M$115,COLUMNS('Section 2'!$C$13:G$13),0)))</f>
        <v/>
      </c>
      <c r="I64" s="130" t="str">
        <f>IF($D64="","",IF(ISBLANK(VLOOKUP($B64,'Section 2'!$C$16:$M$115,COLUMNS('Section 2'!$C$13:H$13),0)),"",VLOOKUP($B64,'Section 2'!$C$16:$M$115,COLUMNS('Section 2'!$C$13:H$13),0)))</f>
        <v/>
      </c>
      <c r="J64" s="130" t="str">
        <f>IF($D64="","",IF(ISBLANK(VLOOKUP($B64,'Section 2'!$C$16:$M$115,COLUMNS('Section 2'!$C$13:I$13),0)),"",VLOOKUP($B64,'Section 2'!$C$16:$M$115,COLUMNS('Section 2'!$C$13:I$13),0)))</f>
        <v/>
      </c>
      <c r="K64" s="130" t="str">
        <f>IF($D64="","",IF(ISBLANK(VLOOKUP($B64,'Section 2'!$C$16:$M$115,COLUMNS('Section 2'!$C$13:J$13),0)),"",IF(VLOOKUP($B64,'Section 2'!$C$16:$M$115,COLUMNS('Section 2'!$C$13:J$13),0)="QPS","QPS",PROPER(VLOOKUP($B64,'Section 2'!$C$16:$M$115,COLUMNS('Section 2'!$C$13:J$13),0)))))</f>
        <v/>
      </c>
      <c r="L64" s="130" t="str">
        <f>IF($D64="","",IF(ISBLANK(VLOOKUP($B64,'Section 2'!$C$16:$M$115,COLUMNS('Section 2'!$C$13:K$13),0)),"",VLOOKUP($B64,'Section 2'!$C$16:$M$115,COLUMNS('Section 2'!$C$13:K$13),0)))</f>
        <v/>
      </c>
      <c r="M64" s="130" t="str">
        <f>IF($D64="","",IF(ISBLANK(VLOOKUP($B64,'Section 2'!$C$16:$M$115,COLUMNS('Section 2'!$C$13:L$13),0)),"",PROPER(VLOOKUP($B64,'Section 2'!$C$16:$M$115,COLUMNS('Section 2'!$C$13:L$13),0))))</f>
        <v/>
      </c>
      <c r="N64" s="130" t="str">
        <f>IF($D64="","",IF(ISBLANK(VLOOKUP($B64,'Section 2'!$C$16:$M$115,COLUMNS('Section 2'!$C$13:M$13),0)),"",IF(VLOOKUP($B64,'Section 2'!$C$16:$M$115,COLUMNS('Section 2'!$C$13:M$13),0)="QPS","QPS",IF(VLOOKUP($B64,'Section 2'!$C$16:$M$115,COLUMNS('Section 2'!$C$13:M$13),0)="2nd Party Trans","2nd Party Trans",IF(VLOOKUP($B64,'Section 2'!$C$16:$M$115,COLUMNS('Section 2'!$C$13:M$13),0)="2nd Party Dest","2nd Party Dest",PROPER(VLOOKUP($B64,'Section 2'!$C$16:$M$115,COLUMNS('Section 2'!$C$13:M$13),0)))))))</f>
        <v/>
      </c>
      <c r="O64" s="125"/>
      <c r="P64" s="132"/>
      <c r="Q64" s="132"/>
      <c r="R64" s="132"/>
      <c r="S64" s="132"/>
      <c r="T64" s="132"/>
      <c r="U64" s="132"/>
    </row>
    <row r="65" spans="1:21" s="55" customFormat="1" ht="12.75" customHeight="1" x14ac:dyDescent="0.35">
      <c r="A65" s="126" t="str">
        <f>IF(D65="","",ROWS($A$1:A65))</f>
        <v/>
      </c>
      <c r="B65" s="61">
        <v>64</v>
      </c>
      <c r="C65" s="130" t="str">
        <f t="shared" si="0"/>
        <v/>
      </c>
      <c r="D65" s="130" t="str">
        <f>IFERROR(VLOOKUP($B65,'Section 2'!$C$16:$M$115,COLUMNS('Section 2'!$C$13:C$13),0),"")</f>
        <v/>
      </c>
      <c r="E65" s="131" t="str">
        <f>IF($D65="","",IF(ISBLANK(VLOOKUP($B65,'Section 2'!$C$16:$M$115,COLUMNS('Section 2'!$C$13:D$13),0)),"",VLOOKUP($B65,'Section 2'!$C$16:$M$115,COLUMNS('Section 2'!$C$13:D$13),0)))</f>
        <v/>
      </c>
      <c r="F65" s="130" t="str">
        <f>IF($D65="","",IF(ISBLANK(VLOOKUP($B65,'Section 2'!$C$16:$M$115,COLUMNS('Section 2'!$C$13:E$13),0)),"",VLOOKUP($B65,'Section 2'!$C$16:$M$115,COLUMNS('Section 2'!$C$13:E$13),0)))</f>
        <v/>
      </c>
      <c r="G65" s="130" t="str">
        <f>IF($D65="","",IF(ISBLANK(VLOOKUP($B65,'Section 2'!$C$16:$M$115,COLUMNS('Section 2'!$C$13:F$13),0)),"",VLOOKUP($B65,'Section 2'!$C$16:$M$115,COLUMNS('Section 2'!$C$13:F$13),0)))</f>
        <v/>
      </c>
      <c r="H65" s="130" t="str">
        <f>IF($D65="","",IF(ISBLANK(VLOOKUP($B65,'Section 2'!$C$16:$M$115,COLUMNS('Section 2'!$C$13:G$13),0)),"",VLOOKUP($B65,'Section 2'!$C$16:$M$115,COLUMNS('Section 2'!$C$13:G$13),0)))</f>
        <v/>
      </c>
      <c r="I65" s="130" t="str">
        <f>IF($D65="","",IF(ISBLANK(VLOOKUP($B65,'Section 2'!$C$16:$M$115,COLUMNS('Section 2'!$C$13:H$13),0)),"",VLOOKUP($B65,'Section 2'!$C$16:$M$115,COLUMNS('Section 2'!$C$13:H$13),0)))</f>
        <v/>
      </c>
      <c r="J65" s="130" t="str">
        <f>IF($D65="","",IF(ISBLANK(VLOOKUP($B65,'Section 2'!$C$16:$M$115,COLUMNS('Section 2'!$C$13:I$13),0)),"",VLOOKUP($B65,'Section 2'!$C$16:$M$115,COLUMNS('Section 2'!$C$13:I$13),0)))</f>
        <v/>
      </c>
      <c r="K65" s="130" t="str">
        <f>IF($D65="","",IF(ISBLANK(VLOOKUP($B65,'Section 2'!$C$16:$M$115,COLUMNS('Section 2'!$C$13:J$13),0)),"",IF(VLOOKUP($B65,'Section 2'!$C$16:$M$115,COLUMNS('Section 2'!$C$13:J$13),0)="QPS","QPS",PROPER(VLOOKUP($B65,'Section 2'!$C$16:$M$115,COLUMNS('Section 2'!$C$13:J$13),0)))))</f>
        <v/>
      </c>
      <c r="L65" s="130" t="str">
        <f>IF($D65="","",IF(ISBLANK(VLOOKUP($B65,'Section 2'!$C$16:$M$115,COLUMNS('Section 2'!$C$13:K$13),0)),"",VLOOKUP($B65,'Section 2'!$C$16:$M$115,COLUMNS('Section 2'!$C$13:K$13),0)))</f>
        <v/>
      </c>
      <c r="M65" s="130" t="str">
        <f>IF($D65="","",IF(ISBLANK(VLOOKUP($B65,'Section 2'!$C$16:$M$115,COLUMNS('Section 2'!$C$13:L$13),0)),"",PROPER(VLOOKUP($B65,'Section 2'!$C$16:$M$115,COLUMNS('Section 2'!$C$13:L$13),0))))</f>
        <v/>
      </c>
      <c r="N65" s="130" t="str">
        <f>IF($D65="","",IF(ISBLANK(VLOOKUP($B65,'Section 2'!$C$16:$M$115,COLUMNS('Section 2'!$C$13:M$13),0)),"",IF(VLOOKUP($B65,'Section 2'!$C$16:$M$115,COLUMNS('Section 2'!$C$13:M$13),0)="QPS","QPS",IF(VLOOKUP($B65,'Section 2'!$C$16:$M$115,COLUMNS('Section 2'!$C$13:M$13),0)="2nd Party Trans","2nd Party Trans",IF(VLOOKUP($B65,'Section 2'!$C$16:$M$115,COLUMNS('Section 2'!$C$13:M$13),0)="2nd Party Dest","2nd Party Dest",PROPER(VLOOKUP($B65,'Section 2'!$C$16:$M$115,COLUMNS('Section 2'!$C$13:M$13),0)))))))</f>
        <v/>
      </c>
      <c r="O65" s="125"/>
      <c r="P65" s="132"/>
      <c r="Q65" s="132"/>
      <c r="R65" s="132"/>
      <c r="S65" s="132"/>
      <c r="T65" s="132"/>
      <c r="U65" s="132"/>
    </row>
    <row r="66" spans="1:21" s="55" customFormat="1" ht="12.75" customHeight="1" x14ac:dyDescent="0.35">
      <c r="A66" s="126" t="str">
        <f>IF(D66="","",ROWS($A$1:A66))</f>
        <v/>
      </c>
      <c r="B66" s="61">
        <v>65</v>
      </c>
      <c r="C66" s="130" t="str">
        <f t="shared" si="0"/>
        <v/>
      </c>
      <c r="D66" s="130" t="str">
        <f>IFERROR(VLOOKUP($B66,'Section 2'!$C$16:$M$115,COLUMNS('Section 2'!$C$13:C$13),0),"")</f>
        <v/>
      </c>
      <c r="E66" s="131" t="str">
        <f>IF($D66="","",IF(ISBLANK(VLOOKUP($B66,'Section 2'!$C$16:$M$115,COLUMNS('Section 2'!$C$13:D$13),0)),"",VLOOKUP($B66,'Section 2'!$C$16:$M$115,COLUMNS('Section 2'!$C$13:D$13),0)))</f>
        <v/>
      </c>
      <c r="F66" s="130" t="str">
        <f>IF($D66="","",IF(ISBLANK(VLOOKUP($B66,'Section 2'!$C$16:$M$115,COLUMNS('Section 2'!$C$13:E$13),0)),"",VLOOKUP($B66,'Section 2'!$C$16:$M$115,COLUMNS('Section 2'!$C$13:E$13),0)))</f>
        <v/>
      </c>
      <c r="G66" s="130" t="str">
        <f>IF($D66="","",IF(ISBLANK(VLOOKUP($B66,'Section 2'!$C$16:$M$115,COLUMNS('Section 2'!$C$13:F$13),0)),"",VLOOKUP($B66,'Section 2'!$C$16:$M$115,COLUMNS('Section 2'!$C$13:F$13),0)))</f>
        <v/>
      </c>
      <c r="H66" s="130" t="str">
        <f>IF($D66="","",IF(ISBLANK(VLOOKUP($B66,'Section 2'!$C$16:$M$115,COLUMNS('Section 2'!$C$13:G$13),0)),"",VLOOKUP($B66,'Section 2'!$C$16:$M$115,COLUMNS('Section 2'!$C$13:G$13),0)))</f>
        <v/>
      </c>
      <c r="I66" s="130" t="str">
        <f>IF($D66="","",IF(ISBLANK(VLOOKUP($B66,'Section 2'!$C$16:$M$115,COLUMNS('Section 2'!$C$13:H$13),0)),"",VLOOKUP($B66,'Section 2'!$C$16:$M$115,COLUMNS('Section 2'!$C$13:H$13),0)))</f>
        <v/>
      </c>
      <c r="J66" s="130" t="str">
        <f>IF($D66="","",IF(ISBLANK(VLOOKUP($B66,'Section 2'!$C$16:$M$115,COLUMNS('Section 2'!$C$13:I$13),0)),"",VLOOKUP($B66,'Section 2'!$C$16:$M$115,COLUMNS('Section 2'!$C$13:I$13),0)))</f>
        <v/>
      </c>
      <c r="K66" s="130" t="str">
        <f>IF($D66="","",IF(ISBLANK(VLOOKUP($B66,'Section 2'!$C$16:$M$115,COLUMNS('Section 2'!$C$13:J$13),0)),"",IF(VLOOKUP($B66,'Section 2'!$C$16:$M$115,COLUMNS('Section 2'!$C$13:J$13),0)="QPS","QPS",PROPER(VLOOKUP($B66,'Section 2'!$C$16:$M$115,COLUMNS('Section 2'!$C$13:J$13),0)))))</f>
        <v/>
      </c>
      <c r="L66" s="130" t="str">
        <f>IF($D66="","",IF(ISBLANK(VLOOKUP($B66,'Section 2'!$C$16:$M$115,COLUMNS('Section 2'!$C$13:K$13),0)),"",VLOOKUP($B66,'Section 2'!$C$16:$M$115,COLUMNS('Section 2'!$C$13:K$13),0)))</f>
        <v/>
      </c>
      <c r="M66" s="130" t="str">
        <f>IF($D66="","",IF(ISBLANK(VLOOKUP($B66,'Section 2'!$C$16:$M$115,COLUMNS('Section 2'!$C$13:L$13),0)),"",PROPER(VLOOKUP($B66,'Section 2'!$C$16:$M$115,COLUMNS('Section 2'!$C$13:L$13),0))))</f>
        <v/>
      </c>
      <c r="N66" s="130" t="str">
        <f>IF($D66="","",IF(ISBLANK(VLOOKUP($B66,'Section 2'!$C$16:$M$115,COLUMNS('Section 2'!$C$13:M$13),0)),"",IF(VLOOKUP($B66,'Section 2'!$C$16:$M$115,COLUMNS('Section 2'!$C$13:M$13),0)="QPS","QPS",IF(VLOOKUP($B66,'Section 2'!$C$16:$M$115,COLUMNS('Section 2'!$C$13:M$13),0)="2nd Party Trans","2nd Party Trans",IF(VLOOKUP($B66,'Section 2'!$C$16:$M$115,COLUMNS('Section 2'!$C$13:M$13),0)="2nd Party Dest","2nd Party Dest",PROPER(VLOOKUP($B66,'Section 2'!$C$16:$M$115,COLUMNS('Section 2'!$C$13:M$13),0)))))))</f>
        <v/>
      </c>
      <c r="O66" s="125"/>
      <c r="P66" s="132"/>
      <c r="Q66" s="132"/>
      <c r="R66" s="132"/>
      <c r="S66" s="132"/>
      <c r="T66" s="132"/>
      <c r="U66" s="132"/>
    </row>
    <row r="67" spans="1:21" s="55" customFormat="1" ht="12.75" customHeight="1" x14ac:dyDescent="0.35">
      <c r="A67" s="126" t="str">
        <f>IF(D67="","",ROWS($A$1:A67))</f>
        <v/>
      </c>
      <c r="B67" s="61">
        <v>66</v>
      </c>
      <c r="C67" s="130" t="str">
        <f t="shared" ref="C67:C101" si="1">IF(D67="","",2)</f>
        <v/>
      </c>
      <c r="D67" s="130" t="str">
        <f>IFERROR(VLOOKUP($B67,'Section 2'!$C$16:$M$115,COLUMNS('Section 2'!$C$13:C$13),0),"")</f>
        <v/>
      </c>
      <c r="E67" s="131" t="str">
        <f>IF($D67="","",IF(ISBLANK(VLOOKUP($B67,'Section 2'!$C$16:$M$115,COLUMNS('Section 2'!$C$13:D$13),0)),"",VLOOKUP($B67,'Section 2'!$C$16:$M$115,COLUMNS('Section 2'!$C$13:D$13),0)))</f>
        <v/>
      </c>
      <c r="F67" s="130" t="str">
        <f>IF($D67="","",IF(ISBLANK(VLOOKUP($B67,'Section 2'!$C$16:$M$115,COLUMNS('Section 2'!$C$13:E$13),0)),"",VLOOKUP($B67,'Section 2'!$C$16:$M$115,COLUMNS('Section 2'!$C$13:E$13),0)))</f>
        <v/>
      </c>
      <c r="G67" s="130" t="str">
        <f>IF($D67="","",IF(ISBLANK(VLOOKUP($B67,'Section 2'!$C$16:$M$115,COLUMNS('Section 2'!$C$13:F$13),0)),"",VLOOKUP($B67,'Section 2'!$C$16:$M$115,COLUMNS('Section 2'!$C$13:F$13),0)))</f>
        <v/>
      </c>
      <c r="H67" s="130" t="str">
        <f>IF($D67="","",IF(ISBLANK(VLOOKUP($B67,'Section 2'!$C$16:$M$115,COLUMNS('Section 2'!$C$13:G$13),0)),"",VLOOKUP($B67,'Section 2'!$C$16:$M$115,COLUMNS('Section 2'!$C$13:G$13),0)))</f>
        <v/>
      </c>
      <c r="I67" s="130" t="str">
        <f>IF($D67="","",IF(ISBLANK(VLOOKUP($B67,'Section 2'!$C$16:$M$115,COLUMNS('Section 2'!$C$13:H$13),0)),"",VLOOKUP($B67,'Section 2'!$C$16:$M$115,COLUMNS('Section 2'!$C$13:H$13),0)))</f>
        <v/>
      </c>
      <c r="J67" s="130" t="str">
        <f>IF($D67="","",IF(ISBLANK(VLOOKUP($B67,'Section 2'!$C$16:$M$115,COLUMNS('Section 2'!$C$13:I$13),0)),"",VLOOKUP($B67,'Section 2'!$C$16:$M$115,COLUMNS('Section 2'!$C$13:I$13),0)))</f>
        <v/>
      </c>
      <c r="K67" s="130" t="str">
        <f>IF($D67="","",IF(ISBLANK(VLOOKUP($B67,'Section 2'!$C$16:$M$115,COLUMNS('Section 2'!$C$13:J$13),0)),"",IF(VLOOKUP($B67,'Section 2'!$C$16:$M$115,COLUMNS('Section 2'!$C$13:J$13),0)="QPS","QPS",PROPER(VLOOKUP($B67,'Section 2'!$C$16:$M$115,COLUMNS('Section 2'!$C$13:J$13),0)))))</f>
        <v/>
      </c>
      <c r="L67" s="130" t="str">
        <f>IF($D67="","",IF(ISBLANK(VLOOKUP($B67,'Section 2'!$C$16:$M$115,COLUMNS('Section 2'!$C$13:K$13),0)),"",VLOOKUP($B67,'Section 2'!$C$16:$M$115,COLUMNS('Section 2'!$C$13:K$13),0)))</f>
        <v/>
      </c>
      <c r="M67" s="130" t="str">
        <f>IF($D67="","",IF(ISBLANK(VLOOKUP($B67,'Section 2'!$C$16:$M$115,COLUMNS('Section 2'!$C$13:L$13),0)),"",PROPER(VLOOKUP($B67,'Section 2'!$C$16:$M$115,COLUMNS('Section 2'!$C$13:L$13),0))))</f>
        <v/>
      </c>
      <c r="N67" s="130" t="str">
        <f>IF($D67="","",IF(ISBLANK(VLOOKUP($B67,'Section 2'!$C$16:$M$115,COLUMNS('Section 2'!$C$13:M$13),0)),"",IF(VLOOKUP($B67,'Section 2'!$C$16:$M$115,COLUMNS('Section 2'!$C$13:M$13),0)="QPS","QPS",IF(VLOOKUP($B67,'Section 2'!$C$16:$M$115,COLUMNS('Section 2'!$C$13:M$13),0)="2nd Party Trans","2nd Party Trans",IF(VLOOKUP($B67,'Section 2'!$C$16:$M$115,COLUMNS('Section 2'!$C$13:M$13),0)="2nd Party Dest","2nd Party Dest",PROPER(VLOOKUP($B67,'Section 2'!$C$16:$M$115,COLUMNS('Section 2'!$C$13:M$13),0)))))))</f>
        <v/>
      </c>
      <c r="O67" s="125"/>
      <c r="P67" s="132"/>
      <c r="Q67" s="132"/>
      <c r="R67" s="132"/>
      <c r="S67" s="132"/>
      <c r="T67" s="132"/>
      <c r="U67" s="132"/>
    </row>
    <row r="68" spans="1:21" s="55" customFormat="1" ht="12.75" customHeight="1" x14ac:dyDescent="0.35">
      <c r="A68" s="126" t="str">
        <f>IF(D68="","",ROWS($A$1:A68))</f>
        <v/>
      </c>
      <c r="B68" s="61">
        <v>67</v>
      </c>
      <c r="C68" s="130" t="str">
        <f t="shared" si="1"/>
        <v/>
      </c>
      <c r="D68" s="130" t="str">
        <f>IFERROR(VLOOKUP($B68,'Section 2'!$C$16:$M$115,COLUMNS('Section 2'!$C$13:C$13),0),"")</f>
        <v/>
      </c>
      <c r="E68" s="131" t="str">
        <f>IF($D68="","",IF(ISBLANK(VLOOKUP($B68,'Section 2'!$C$16:$M$115,COLUMNS('Section 2'!$C$13:D$13),0)),"",VLOOKUP($B68,'Section 2'!$C$16:$M$115,COLUMNS('Section 2'!$C$13:D$13),0)))</f>
        <v/>
      </c>
      <c r="F68" s="130" t="str">
        <f>IF($D68="","",IF(ISBLANK(VLOOKUP($B68,'Section 2'!$C$16:$M$115,COLUMNS('Section 2'!$C$13:E$13),0)),"",VLOOKUP($B68,'Section 2'!$C$16:$M$115,COLUMNS('Section 2'!$C$13:E$13),0)))</f>
        <v/>
      </c>
      <c r="G68" s="130" t="str">
        <f>IF($D68="","",IF(ISBLANK(VLOOKUP($B68,'Section 2'!$C$16:$M$115,COLUMNS('Section 2'!$C$13:F$13),0)),"",VLOOKUP($B68,'Section 2'!$C$16:$M$115,COLUMNS('Section 2'!$C$13:F$13),0)))</f>
        <v/>
      </c>
      <c r="H68" s="130" t="str">
        <f>IF($D68="","",IF(ISBLANK(VLOOKUP($B68,'Section 2'!$C$16:$M$115,COLUMNS('Section 2'!$C$13:G$13),0)),"",VLOOKUP($B68,'Section 2'!$C$16:$M$115,COLUMNS('Section 2'!$C$13:G$13),0)))</f>
        <v/>
      </c>
      <c r="I68" s="130" t="str">
        <f>IF($D68="","",IF(ISBLANK(VLOOKUP($B68,'Section 2'!$C$16:$M$115,COLUMNS('Section 2'!$C$13:H$13),0)),"",VLOOKUP($B68,'Section 2'!$C$16:$M$115,COLUMNS('Section 2'!$C$13:H$13),0)))</f>
        <v/>
      </c>
      <c r="J68" s="130" t="str">
        <f>IF($D68="","",IF(ISBLANK(VLOOKUP($B68,'Section 2'!$C$16:$M$115,COLUMNS('Section 2'!$C$13:I$13),0)),"",VLOOKUP($B68,'Section 2'!$C$16:$M$115,COLUMNS('Section 2'!$C$13:I$13),0)))</f>
        <v/>
      </c>
      <c r="K68" s="130" t="str">
        <f>IF($D68="","",IF(ISBLANK(VLOOKUP($B68,'Section 2'!$C$16:$M$115,COLUMNS('Section 2'!$C$13:J$13),0)),"",IF(VLOOKUP($B68,'Section 2'!$C$16:$M$115,COLUMNS('Section 2'!$C$13:J$13),0)="QPS","QPS",PROPER(VLOOKUP($B68,'Section 2'!$C$16:$M$115,COLUMNS('Section 2'!$C$13:J$13),0)))))</f>
        <v/>
      </c>
      <c r="L68" s="130" t="str">
        <f>IF($D68="","",IF(ISBLANK(VLOOKUP($B68,'Section 2'!$C$16:$M$115,COLUMNS('Section 2'!$C$13:K$13),0)),"",VLOOKUP($B68,'Section 2'!$C$16:$M$115,COLUMNS('Section 2'!$C$13:K$13),0)))</f>
        <v/>
      </c>
      <c r="M68" s="130" t="str">
        <f>IF($D68="","",IF(ISBLANK(VLOOKUP($B68,'Section 2'!$C$16:$M$115,COLUMNS('Section 2'!$C$13:L$13),0)),"",PROPER(VLOOKUP($B68,'Section 2'!$C$16:$M$115,COLUMNS('Section 2'!$C$13:L$13),0))))</f>
        <v/>
      </c>
      <c r="N68" s="130" t="str">
        <f>IF($D68="","",IF(ISBLANK(VLOOKUP($B68,'Section 2'!$C$16:$M$115,COLUMNS('Section 2'!$C$13:M$13),0)),"",IF(VLOOKUP($B68,'Section 2'!$C$16:$M$115,COLUMNS('Section 2'!$C$13:M$13),0)="QPS","QPS",IF(VLOOKUP($B68,'Section 2'!$C$16:$M$115,COLUMNS('Section 2'!$C$13:M$13),0)="2nd Party Trans","2nd Party Trans",IF(VLOOKUP($B68,'Section 2'!$C$16:$M$115,COLUMNS('Section 2'!$C$13:M$13),0)="2nd Party Dest","2nd Party Dest",PROPER(VLOOKUP($B68,'Section 2'!$C$16:$M$115,COLUMNS('Section 2'!$C$13:M$13),0)))))))</f>
        <v/>
      </c>
      <c r="O68" s="125"/>
      <c r="P68" s="132"/>
      <c r="Q68" s="132"/>
      <c r="R68" s="132"/>
      <c r="S68" s="132"/>
      <c r="T68" s="132"/>
      <c r="U68" s="132"/>
    </row>
    <row r="69" spans="1:21" s="55" customFormat="1" ht="12.75" customHeight="1" x14ac:dyDescent="0.35">
      <c r="A69" s="126" t="str">
        <f>IF(D69="","",ROWS($A$1:A69))</f>
        <v/>
      </c>
      <c r="B69" s="61">
        <v>68</v>
      </c>
      <c r="C69" s="130" t="str">
        <f t="shared" si="1"/>
        <v/>
      </c>
      <c r="D69" s="130" t="str">
        <f>IFERROR(VLOOKUP($B69,'Section 2'!$C$16:$M$115,COLUMNS('Section 2'!$C$13:C$13),0),"")</f>
        <v/>
      </c>
      <c r="E69" s="131" t="str">
        <f>IF($D69="","",IF(ISBLANK(VLOOKUP($B69,'Section 2'!$C$16:$M$115,COLUMNS('Section 2'!$C$13:D$13),0)),"",VLOOKUP($B69,'Section 2'!$C$16:$M$115,COLUMNS('Section 2'!$C$13:D$13),0)))</f>
        <v/>
      </c>
      <c r="F69" s="130" t="str">
        <f>IF($D69="","",IF(ISBLANK(VLOOKUP($B69,'Section 2'!$C$16:$M$115,COLUMNS('Section 2'!$C$13:E$13),0)),"",VLOOKUP($B69,'Section 2'!$C$16:$M$115,COLUMNS('Section 2'!$C$13:E$13),0)))</f>
        <v/>
      </c>
      <c r="G69" s="130" t="str">
        <f>IF($D69="","",IF(ISBLANK(VLOOKUP($B69,'Section 2'!$C$16:$M$115,COLUMNS('Section 2'!$C$13:F$13),0)),"",VLOOKUP($B69,'Section 2'!$C$16:$M$115,COLUMNS('Section 2'!$C$13:F$13),0)))</f>
        <v/>
      </c>
      <c r="H69" s="130" t="str">
        <f>IF($D69="","",IF(ISBLANK(VLOOKUP($B69,'Section 2'!$C$16:$M$115,COLUMNS('Section 2'!$C$13:G$13),0)),"",VLOOKUP($B69,'Section 2'!$C$16:$M$115,COLUMNS('Section 2'!$C$13:G$13),0)))</f>
        <v/>
      </c>
      <c r="I69" s="130" t="str">
        <f>IF($D69="","",IF(ISBLANK(VLOOKUP($B69,'Section 2'!$C$16:$M$115,COLUMNS('Section 2'!$C$13:H$13),0)),"",VLOOKUP($B69,'Section 2'!$C$16:$M$115,COLUMNS('Section 2'!$C$13:H$13),0)))</f>
        <v/>
      </c>
      <c r="J69" s="130" t="str">
        <f>IF($D69="","",IF(ISBLANK(VLOOKUP($B69,'Section 2'!$C$16:$M$115,COLUMNS('Section 2'!$C$13:I$13),0)),"",VLOOKUP($B69,'Section 2'!$C$16:$M$115,COLUMNS('Section 2'!$C$13:I$13),0)))</f>
        <v/>
      </c>
      <c r="K69" s="130" t="str">
        <f>IF($D69="","",IF(ISBLANK(VLOOKUP($B69,'Section 2'!$C$16:$M$115,COLUMNS('Section 2'!$C$13:J$13),0)),"",IF(VLOOKUP($B69,'Section 2'!$C$16:$M$115,COLUMNS('Section 2'!$C$13:J$13),0)="QPS","QPS",PROPER(VLOOKUP($B69,'Section 2'!$C$16:$M$115,COLUMNS('Section 2'!$C$13:J$13),0)))))</f>
        <v/>
      </c>
      <c r="L69" s="130" t="str">
        <f>IF($D69="","",IF(ISBLANK(VLOOKUP($B69,'Section 2'!$C$16:$M$115,COLUMNS('Section 2'!$C$13:K$13),0)),"",VLOOKUP($B69,'Section 2'!$C$16:$M$115,COLUMNS('Section 2'!$C$13:K$13),0)))</f>
        <v/>
      </c>
      <c r="M69" s="130" t="str">
        <f>IF($D69="","",IF(ISBLANK(VLOOKUP($B69,'Section 2'!$C$16:$M$115,COLUMNS('Section 2'!$C$13:L$13),0)),"",PROPER(VLOOKUP($B69,'Section 2'!$C$16:$M$115,COLUMNS('Section 2'!$C$13:L$13),0))))</f>
        <v/>
      </c>
      <c r="N69" s="130" t="str">
        <f>IF($D69="","",IF(ISBLANK(VLOOKUP($B69,'Section 2'!$C$16:$M$115,COLUMNS('Section 2'!$C$13:M$13),0)),"",IF(VLOOKUP($B69,'Section 2'!$C$16:$M$115,COLUMNS('Section 2'!$C$13:M$13),0)="QPS","QPS",IF(VLOOKUP($B69,'Section 2'!$C$16:$M$115,COLUMNS('Section 2'!$C$13:M$13),0)="2nd Party Trans","2nd Party Trans",IF(VLOOKUP($B69,'Section 2'!$C$16:$M$115,COLUMNS('Section 2'!$C$13:M$13),0)="2nd Party Dest","2nd Party Dest",PROPER(VLOOKUP($B69,'Section 2'!$C$16:$M$115,COLUMNS('Section 2'!$C$13:M$13),0)))))))</f>
        <v/>
      </c>
      <c r="O69" s="125"/>
      <c r="P69" s="132"/>
      <c r="Q69" s="132"/>
      <c r="R69" s="132"/>
      <c r="S69" s="132"/>
      <c r="T69" s="132"/>
      <c r="U69" s="132"/>
    </row>
    <row r="70" spans="1:21" s="55" customFormat="1" ht="12.75" customHeight="1" x14ac:dyDescent="0.35">
      <c r="A70" s="126" t="str">
        <f>IF(D70="","",ROWS($A$1:A70))</f>
        <v/>
      </c>
      <c r="B70" s="61">
        <v>69</v>
      </c>
      <c r="C70" s="130" t="str">
        <f t="shared" si="1"/>
        <v/>
      </c>
      <c r="D70" s="130" t="str">
        <f>IFERROR(VLOOKUP($B70,'Section 2'!$C$16:$M$115,COLUMNS('Section 2'!$C$13:C$13),0),"")</f>
        <v/>
      </c>
      <c r="E70" s="131" t="str">
        <f>IF($D70="","",IF(ISBLANK(VLOOKUP($B70,'Section 2'!$C$16:$M$115,COLUMNS('Section 2'!$C$13:D$13),0)),"",VLOOKUP($B70,'Section 2'!$C$16:$M$115,COLUMNS('Section 2'!$C$13:D$13),0)))</f>
        <v/>
      </c>
      <c r="F70" s="130" t="str">
        <f>IF($D70="","",IF(ISBLANK(VLOOKUP($B70,'Section 2'!$C$16:$M$115,COLUMNS('Section 2'!$C$13:E$13),0)),"",VLOOKUP($B70,'Section 2'!$C$16:$M$115,COLUMNS('Section 2'!$C$13:E$13),0)))</f>
        <v/>
      </c>
      <c r="G70" s="130" t="str">
        <f>IF($D70="","",IF(ISBLANK(VLOOKUP($B70,'Section 2'!$C$16:$M$115,COLUMNS('Section 2'!$C$13:F$13),0)),"",VLOOKUP($B70,'Section 2'!$C$16:$M$115,COLUMNS('Section 2'!$C$13:F$13),0)))</f>
        <v/>
      </c>
      <c r="H70" s="130" t="str">
        <f>IF($D70="","",IF(ISBLANK(VLOOKUP($B70,'Section 2'!$C$16:$M$115,COLUMNS('Section 2'!$C$13:G$13),0)),"",VLOOKUP($B70,'Section 2'!$C$16:$M$115,COLUMNS('Section 2'!$C$13:G$13),0)))</f>
        <v/>
      </c>
      <c r="I70" s="130" t="str">
        <f>IF($D70="","",IF(ISBLANK(VLOOKUP($B70,'Section 2'!$C$16:$M$115,COLUMNS('Section 2'!$C$13:H$13),0)),"",VLOOKUP($B70,'Section 2'!$C$16:$M$115,COLUMNS('Section 2'!$C$13:H$13),0)))</f>
        <v/>
      </c>
      <c r="J70" s="130" t="str">
        <f>IF($D70="","",IF(ISBLANK(VLOOKUP($B70,'Section 2'!$C$16:$M$115,COLUMNS('Section 2'!$C$13:I$13),0)),"",VLOOKUP($B70,'Section 2'!$C$16:$M$115,COLUMNS('Section 2'!$C$13:I$13),0)))</f>
        <v/>
      </c>
      <c r="K70" s="130" t="str">
        <f>IF($D70="","",IF(ISBLANK(VLOOKUP($B70,'Section 2'!$C$16:$M$115,COLUMNS('Section 2'!$C$13:J$13),0)),"",IF(VLOOKUP($B70,'Section 2'!$C$16:$M$115,COLUMNS('Section 2'!$C$13:J$13),0)="QPS","QPS",PROPER(VLOOKUP($B70,'Section 2'!$C$16:$M$115,COLUMNS('Section 2'!$C$13:J$13),0)))))</f>
        <v/>
      </c>
      <c r="L70" s="130" t="str">
        <f>IF($D70="","",IF(ISBLANK(VLOOKUP($B70,'Section 2'!$C$16:$M$115,COLUMNS('Section 2'!$C$13:K$13),0)),"",VLOOKUP($B70,'Section 2'!$C$16:$M$115,COLUMNS('Section 2'!$C$13:K$13),0)))</f>
        <v/>
      </c>
      <c r="M70" s="130" t="str">
        <f>IF($D70="","",IF(ISBLANK(VLOOKUP($B70,'Section 2'!$C$16:$M$115,COLUMNS('Section 2'!$C$13:L$13),0)),"",PROPER(VLOOKUP($B70,'Section 2'!$C$16:$M$115,COLUMNS('Section 2'!$C$13:L$13),0))))</f>
        <v/>
      </c>
      <c r="N70" s="130" t="str">
        <f>IF($D70="","",IF(ISBLANK(VLOOKUP($B70,'Section 2'!$C$16:$M$115,COLUMNS('Section 2'!$C$13:M$13),0)),"",IF(VLOOKUP($B70,'Section 2'!$C$16:$M$115,COLUMNS('Section 2'!$C$13:M$13),0)="QPS","QPS",IF(VLOOKUP($B70,'Section 2'!$C$16:$M$115,COLUMNS('Section 2'!$C$13:M$13),0)="2nd Party Trans","2nd Party Trans",IF(VLOOKUP($B70,'Section 2'!$C$16:$M$115,COLUMNS('Section 2'!$C$13:M$13),0)="2nd Party Dest","2nd Party Dest",PROPER(VLOOKUP($B70,'Section 2'!$C$16:$M$115,COLUMNS('Section 2'!$C$13:M$13),0)))))))</f>
        <v/>
      </c>
      <c r="O70" s="125"/>
      <c r="P70" s="132"/>
      <c r="Q70" s="132"/>
      <c r="R70" s="132"/>
      <c r="S70" s="132"/>
      <c r="T70" s="132"/>
      <c r="U70" s="132"/>
    </row>
    <row r="71" spans="1:21" s="55" customFormat="1" ht="12.75" customHeight="1" x14ac:dyDescent="0.35">
      <c r="A71" s="126" t="str">
        <f>IF(D71="","",ROWS($A$1:A71))</f>
        <v/>
      </c>
      <c r="B71" s="61">
        <v>70</v>
      </c>
      <c r="C71" s="130" t="str">
        <f t="shared" si="1"/>
        <v/>
      </c>
      <c r="D71" s="130" t="str">
        <f>IFERROR(VLOOKUP($B71,'Section 2'!$C$16:$M$115,COLUMNS('Section 2'!$C$13:C$13),0),"")</f>
        <v/>
      </c>
      <c r="E71" s="131" t="str">
        <f>IF($D71="","",IF(ISBLANK(VLOOKUP($B71,'Section 2'!$C$16:$M$115,COLUMNS('Section 2'!$C$13:D$13),0)),"",VLOOKUP($B71,'Section 2'!$C$16:$M$115,COLUMNS('Section 2'!$C$13:D$13),0)))</f>
        <v/>
      </c>
      <c r="F71" s="130" t="str">
        <f>IF($D71="","",IF(ISBLANK(VLOOKUP($B71,'Section 2'!$C$16:$M$115,COLUMNS('Section 2'!$C$13:E$13),0)),"",VLOOKUP($B71,'Section 2'!$C$16:$M$115,COLUMNS('Section 2'!$C$13:E$13),0)))</f>
        <v/>
      </c>
      <c r="G71" s="130" t="str">
        <f>IF($D71="","",IF(ISBLANK(VLOOKUP($B71,'Section 2'!$C$16:$M$115,COLUMNS('Section 2'!$C$13:F$13),0)),"",VLOOKUP($B71,'Section 2'!$C$16:$M$115,COLUMNS('Section 2'!$C$13:F$13),0)))</f>
        <v/>
      </c>
      <c r="H71" s="130" t="str">
        <f>IF($D71="","",IF(ISBLANK(VLOOKUP($B71,'Section 2'!$C$16:$M$115,COLUMNS('Section 2'!$C$13:G$13),0)),"",VLOOKUP($B71,'Section 2'!$C$16:$M$115,COLUMNS('Section 2'!$C$13:G$13),0)))</f>
        <v/>
      </c>
      <c r="I71" s="130" t="str">
        <f>IF($D71="","",IF(ISBLANK(VLOOKUP($B71,'Section 2'!$C$16:$M$115,COLUMNS('Section 2'!$C$13:H$13),0)),"",VLOOKUP($B71,'Section 2'!$C$16:$M$115,COLUMNS('Section 2'!$C$13:H$13),0)))</f>
        <v/>
      </c>
      <c r="J71" s="130" t="str">
        <f>IF($D71="","",IF(ISBLANK(VLOOKUP($B71,'Section 2'!$C$16:$M$115,COLUMNS('Section 2'!$C$13:I$13),0)),"",VLOOKUP($B71,'Section 2'!$C$16:$M$115,COLUMNS('Section 2'!$C$13:I$13),0)))</f>
        <v/>
      </c>
      <c r="K71" s="130" t="str">
        <f>IF($D71="","",IF(ISBLANK(VLOOKUP($B71,'Section 2'!$C$16:$M$115,COLUMNS('Section 2'!$C$13:J$13),0)),"",IF(VLOOKUP($B71,'Section 2'!$C$16:$M$115,COLUMNS('Section 2'!$C$13:J$13),0)="QPS","QPS",PROPER(VLOOKUP($B71,'Section 2'!$C$16:$M$115,COLUMNS('Section 2'!$C$13:J$13),0)))))</f>
        <v/>
      </c>
      <c r="L71" s="130" t="str">
        <f>IF($D71="","",IF(ISBLANK(VLOOKUP($B71,'Section 2'!$C$16:$M$115,COLUMNS('Section 2'!$C$13:K$13),0)),"",VLOOKUP($B71,'Section 2'!$C$16:$M$115,COLUMNS('Section 2'!$C$13:K$13),0)))</f>
        <v/>
      </c>
      <c r="M71" s="130" t="str">
        <f>IF($D71="","",IF(ISBLANK(VLOOKUP($B71,'Section 2'!$C$16:$M$115,COLUMNS('Section 2'!$C$13:L$13),0)),"",PROPER(VLOOKUP($B71,'Section 2'!$C$16:$M$115,COLUMNS('Section 2'!$C$13:L$13),0))))</f>
        <v/>
      </c>
      <c r="N71" s="130" t="str">
        <f>IF($D71="","",IF(ISBLANK(VLOOKUP($B71,'Section 2'!$C$16:$M$115,COLUMNS('Section 2'!$C$13:M$13),0)),"",IF(VLOOKUP($B71,'Section 2'!$C$16:$M$115,COLUMNS('Section 2'!$C$13:M$13),0)="QPS","QPS",IF(VLOOKUP($B71,'Section 2'!$C$16:$M$115,COLUMNS('Section 2'!$C$13:M$13),0)="2nd Party Trans","2nd Party Trans",IF(VLOOKUP($B71,'Section 2'!$C$16:$M$115,COLUMNS('Section 2'!$C$13:M$13),0)="2nd Party Dest","2nd Party Dest",PROPER(VLOOKUP($B71,'Section 2'!$C$16:$M$115,COLUMNS('Section 2'!$C$13:M$13),0)))))))</f>
        <v/>
      </c>
      <c r="O71" s="125"/>
      <c r="P71" s="132"/>
      <c r="Q71" s="132"/>
      <c r="R71" s="132"/>
      <c r="S71" s="132"/>
      <c r="T71" s="132"/>
      <c r="U71" s="132"/>
    </row>
    <row r="72" spans="1:21" s="55" customFormat="1" ht="12.75" customHeight="1" x14ac:dyDescent="0.35">
      <c r="A72" s="126" t="str">
        <f>IF(D72="","",ROWS($A$1:A72))</f>
        <v/>
      </c>
      <c r="B72" s="61">
        <v>71</v>
      </c>
      <c r="C72" s="130" t="str">
        <f t="shared" si="1"/>
        <v/>
      </c>
      <c r="D72" s="130" t="str">
        <f>IFERROR(VLOOKUP($B72,'Section 2'!$C$16:$M$115,COLUMNS('Section 2'!$C$13:C$13),0),"")</f>
        <v/>
      </c>
      <c r="E72" s="131" t="str">
        <f>IF($D72="","",IF(ISBLANK(VLOOKUP($B72,'Section 2'!$C$16:$M$115,COLUMNS('Section 2'!$C$13:D$13),0)),"",VLOOKUP($B72,'Section 2'!$C$16:$M$115,COLUMNS('Section 2'!$C$13:D$13),0)))</f>
        <v/>
      </c>
      <c r="F72" s="130" t="str">
        <f>IF($D72="","",IF(ISBLANK(VLOOKUP($B72,'Section 2'!$C$16:$M$115,COLUMNS('Section 2'!$C$13:E$13),0)),"",VLOOKUP($B72,'Section 2'!$C$16:$M$115,COLUMNS('Section 2'!$C$13:E$13),0)))</f>
        <v/>
      </c>
      <c r="G72" s="130" t="str">
        <f>IF($D72="","",IF(ISBLANK(VLOOKUP($B72,'Section 2'!$C$16:$M$115,COLUMNS('Section 2'!$C$13:F$13),0)),"",VLOOKUP($B72,'Section 2'!$C$16:$M$115,COLUMNS('Section 2'!$C$13:F$13),0)))</f>
        <v/>
      </c>
      <c r="H72" s="130" t="str">
        <f>IF($D72="","",IF(ISBLANK(VLOOKUP($B72,'Section 2'!$C$16:$M$115,COLUMNS('Section 2'!$C$13:G$13),0)),"",VLOOKUP($B72,'Section 2'!$C$16:$M$115,COLUMNS('Section 2'!$C$13:G$13),0)))</f>
        <v/>
      </c>
      <c r="I72" s="130" t="str">
        <f>IF($D72="","",IF(ISBLANK(VLOOKUP($B72,'Section 2'!$C$16:$M$115,COLUMNS('Section 2'!$C$13:H$13),0)),"",VLOOKUP($B72,'Section 2'!$C$16:$M$115,COLUMNS('Section 2'!$C$13:H$13),0)))</f>
        <v/>
      </c>
      <c r="J72" s="130" t="str">
        <f>IF($D72="","",IF(ISBLANK(VLOOKUP($B72,'Section 2'!$C$16:$M$115,COLUMNS('Section 2'!$C$13:I$13),0)),"",VLOOKUP($B72,'Section 2'!$C$16:$M$115,COLUMNS('Section 2'!$C$13:I$13),0)))</f>
        <v/>
      </c>
      <c r="K72" s="130" t="str">
        <f>IF($D72="","",IF(ISBLANK(VLOOKUP($B72,'Section 2'!$C$16:$M$115,COLUMNS('Section 2'!$C$13:J$13),0)),"",IF(VLOOKUP($B72,'Section 2'!$C$16:$M$115,COLUMNS('Section 2'!$C$13:J$13),0)="QPS","QPS",PROPER(VLOOKUP($B72,'Section 2'!$C$16:$M$115,COLUMNS('Section 2'!$C$13:J$13),0)))))</f>
        <v/>
      </c>
      <c r="L72" s="130" t="str">
        <f>IF($D72="","",IF(ISBLANK(VLOOKUP($B72,'Section 2'!$C$16:$M$115,COLUMNS('Section 2'!$C$13:K$13),0)),"",VLOOKUP($B72,'Section 2'!$C$16:$M$115,COLUMNS('Section 2'!$C$13:K$13),0)))</f>
        <v/>
      </c>
      <c r="M72" s="130" t="str">
        <f>IF($D72="","",IF(ISBLANK(VLOOKUP($B72,'Section 2'!$C$16:$M$115,COLUMNS('Section 2'!$C$13:L$13),0)),"",PROPER(VLOOKUP($B72,'Section 2'!$C$16:$M$115,COLUMNS('Section 2'!$C$13:L$13),0))))</f>
        <v/>
      </c>
      <c r="N72" s="130" t="str">
        <f>IF($D72="","",IF(ISBLANK(VLOOKUP($B72,'Section 2'!$C$16:$M$115,COLUMNS('Section 2'!$C$13:M$13),0)),"",IF(VLOOKUP($B72,'Section 2'!$C$16:$M$115,COLUMNS('Section 2'!$C$13:M$13),0)="QPS","QPS",IF(VLOOKUP($B72,'Section 2'!$C$16:$M$115,COLUMNS('Section 2'!$C$13:M$13),0)="2nd Party Trans","2nd Party Trans",IF(VLOOKUP($B72,'Section 2'!$C$16:$M$115,COLUMNS('Section 2'!$C$13:M$13),0)="2nd Party Dest","2nd Party Dest",PROPER(VLOOKUP($B72,'Section 2'!$C$16:$M$115,COLUMNS('Section 2'!$C$13:M$13),0)))))))</f>
        <v/>
      </c>
      <c r="O72" s="125"/>
      <c r="P72" s="132"/>
      <c r="Q72" s="132"/>
      <c r="R72" s="132"/>
      <c r="S72" s="132"/>
      <c r="T72" s="132"/>
      <c r="U72" s="132"/>
    </row>
    <row r="73" spans="1:21" s="55" customFormat="1" ht="12.75" customHeight="1" x14ac:dyDescent="0.35">
      <c r="A73" s="126" t="str">
        <f>IF(D73="","",ROWS($A$1:A73))</f>
        <v/>
      </c>
      <c r="B73" s="61">
        <v>72</v>
      </c>
      <c r="C73" s="130" t="str">
        <f t="shared" si="1"/>
        <v/>
      </c>
      <c r="D73" s="130" t="str">
        <f>IFERROR(VLOOKUP($B73,'Section 2'!$C$16:$M$115,COLUMNS('Section 2'!$C$13:C$13),0),"")</f>
        <v/>
      </c>
      <c r="E73" s="131" t="str">
        <f>IF($D73="","",IF(ISBLANK(VLOOKUP($B73,'Section 2'!$C$16:$M$115,COLUMNS('Section 2'!$C$13:D$13),0)),"",VLOOKUP($B73,'Section 2'!$C$16:$M$115,COLUMNS('Section 2'!$C$13:D$13),0)))</f>
        <v/>
      </c>
      <c r="F73" s="130" t="str">
        <f>IF($D73="","",IF(ISBLANK(VLOOKUP($B73,'Section 2'!$C$16:$M$115,COLUMNS('Section 2'!$C$13:E$13),0)),"",VLOOKUP($B73,'Section 2'!$C$16:$M$115,COLUMNS('Section 2'!$C$13:E$13),0)))</f>
        <v/>
      </c>
      <c r="G73" s="130" t="str">
        <f>IF($D73="","",IF(ISBLANK(VLOOKUP($B73,'Section 2'!$C$16:$M$115,COLUMNS('Section 2'!$C$13:F$13),0)),"",VLOOKUP($B73,'Section 2'!$C$16:$M$115,COLUMNS('Section 2'!$C$13:F$13),0)))</f>
        <v/>
      </c>
      <c r="H73" s="130" t="str">
        <f>IF($D73="","",IF(ISBLANK(VLOOKUP($B73,'Section 2'!$C$16:$M$115,COLUMNS('Section 2'!$C$13:G$13),0)),"",VLOOKUP($B73,'Section 2'!$C$16:$M$115,COLUMNS('Section 2'!$C$13:G$13),0)))</f>
        <v/>
      </c>
      <c r="I73" s="130" t="str">
        <f>IF($D73="","",IF(ISBLANK(VLOOKUP($B73,'Section 2'!$C$16:$M$115,COLUMNS('Section 2'!$C$13:H$13),0)),"",VLOOKUP($B73,'Section 2'!$C$16:$M$115,COLUMNS('Section 2'!$C$13:H$13),0)))</f>
        <v/>
      </c>
      <c r="J73" s="130" t="str">
        <f>IF($D73="","",IF(ISBLANK(VLOOKUP($B73,'Section 2'!$C$16:$M$115,COLUMNS('Section 2'!$C$13:I$13),0)),"",VLOOKUP($B73,'Section 2'!$C$16:$M$115,COLUMNS('Section 2'!$C$13:I$13),0)))</f>
        <v/>
      </c>
      <c r="K73" s="130" t="str">
        <f>IF($D73="","",IF(ISBLANK(VLOOKUP($B73,'Section 2'!$C$16:$M$115,COLUMNS('Section 2'!$C$13:J$13),0)),"",IF(VLOOKUP($B73,'Section 2'!$C$16:$M$115,COLUMNS('Section 2'!$C$13:J$13),0)="QPS","QPS",PROPER(VLOOKUP($B73,'Section 2'!$C$16:$M$115,COLUMNS('Section 2'!$C$13:J$13),0)))))</f>
        <v/>
      </c>
      <c r="L73" s="130" t="str">
        <f>IF($D73="","",IF(ISBLANK(VLOOKUP($B73,'Section 2'!$C$16:$M$115,COLUMNS('Section 2'!$C$13:K$13),0)),"",VLOOKUP($B73,'Section 2'!$C$16:$M$115,COLUMNS('Section 2'!$C$13:K$13),0)))</f>
        <v/>
      </c>
      <c r="M73" s="130" t="str">
        <f>IF($D73="","",IF(ISBLANK(VLOOKUP($B73,'Section 2'!$C$16:$M$115,COLUMNS('Section 2'!$C$13:L$13),0)),"",PROPER(VLOOKUP($B73,'Section 2'!$C$16:$M$115,COLUMNS('Section 2'!$C$13:L$13),0))))</f>
        <v/>
      </c>
      <c r="N73" s="130" t="str">
        <f>IF($D73="","",IF(ISBLANK(VLOOKUP($B73,'Section 2'!$C$16:$M$115,COLUMNS('Section 2'!$C$13:M$13),0)),"",IF(VLOOKUP($B73,'Section 2'!$C$16:$M$115,COLUMNS('Section 2'!$C$13:M$13),0)="QPS","QPS",IF(VLOOKUP($B73,'Section 2'!$C$16:$M$115,COLUMNS('Section 2'!$C$13:M$13),0)="2nd Party Trans","2nd Party Trans",IF(VLOOKUP($B73,'Section 2'!$C$16:$M$115,COLUMNS('Section 2'!$C$13:M$13),0)="2nd Party Dest","2nd Party Dest",PROPER(VLOOKUP($B73,'Section 2'!$C$16:$M$115,COLUMNS('Section 2'!$C$13:M$13),0)))))))</f>
        <v/>
      </c>
      <c r="O73" s="125"/>
      <c r="P73" s="132"/>
      <c r="Q73" s="132"/>
      <c r="R73" s="132"/>
      <c r="S73" s="132"/>
      <c r="T73" s="132"/>
      <c r="U73" s="132"/>
    </row>
    <row r="74" spans="1:21" s="55" customFormat="1" ht="12.75" customHeight="1" x14ac:dyDescent="0.35">
      <c r="A74" s="126" t="str">
        <f>IF(D74="","",ROWS($A$1:A74))</f>
        <v/>
      </c>
      <c r="B74" s="61">
        <v>73</v>
      </c>
      <c r="C74" s="130" t="str">
        <f t="shared" si="1"/>
        <v/>
      </c>
      <c r="D74" s="130" t="str">
        <f>IFERROR(VLOOKUP($B74,'Section 2'!$C$16:$M$115,COLUMNS('Section 2'!$C$13:C$13),0),"")</f>
        <v/>
      </c>
      <c r="E74" s="131" t="str">
        <f>IF($D74="","",IF(ISBLANK(VLOOKUP($B74,'Section 2'!$C$16:$M$115,COLUMNS('Section 2'!$C$13:D$13),0)),"",VLOOKUP($B74,'Section 2'!$C$16:$M$115,COLUMNS('Section 2'!$C$13:D$13),0)))</f>
        <v/>
      </c>
      <c r="F74" s="130" t="str">
        <f>IF($D74="","",IF(ISBLANK(VLOOKUP($B74,'Section 2'!$C$16:$M$115,COLUMNS('Section 2'!$C$13:E$13),0)),"",VLOOKUP($B74,'Section 2'!$C$16:$M$115,COLUMNS('Section 2'!$C$13:E$13),0)))</f>
        <v/>
      </c>
      <c r="G74" s="130" t="str">
        <f>IF($D74="","",IF(ISBLANK(VLOOKUP($B74,'Section 2'!$C$16:$M$115,COLUMNS('Section 2'!$C$13:F$13),0)),"",VLOOKUP($B74,'Section 2'!$C$16:$M$115,COLUMNS('Section 2'!$C$13:F$13),0)))</f>
        <v/>
      </c>
      <c r="H74" s="130" t="str">
        <f>IF($D74="","",IF(ISBLANK(VLOOKUP($B74,'Section 2'!$C$16:$M$115,COLUMNS('Section 2'!$C$13:G$13),0)),"",VLOOKUP($B74,'Section 2'!$C$16:$M$115,COLUMNS('Section 2'!$C$13:G$13),0)))</f>
        <v/>
      </c>
      <c r="I74" s="130" t="str">
        <f>IF($D74="","",IF(ISBLANK(VLOOKUP($B74,'Section 2'!$C$16:$M$115,COLUMNS('Section 2'!$C$13:H$13),0)),"",VLOOKUP($B74,'Section 2'!$C$16:$M$115,COLUMNS('Section 2'!$C$13:H$13),0)))</f>
        <v/>
      </c>
      <c r="J74" s="130" t="str">
        <f>IF($D74="","",IF(ISBLANK(VLOOKUP($B74,'Section 2'!$C$16:$M$115,COLUMNS('Section 2'!$C$13:I$13),0)),"",VLOOKUP($B74,'Section 2'!$C$16:$M$115,COLUMNS('Section 2'!$C$13:I$13),0)))</f>
        <v/>
      </c>
      <c r="K74" s="130" t="str">
        <f>IF($D74="","",IF(ISBLANK(VLOOKUP($B74,'Section 2'!$C$16:$M$115,COLUMNS('Section 2'!$C$13:J$13),0)),"",IF(VLOOKUP($B74,'Section 2'!$C$16:$M$115,COLUMNS('Section 2'!$C$13:J$13),0)="QPS","QPS",PROPER(VLOOKUP($B74,'Section 2'!$C$16:$M$115,COLUMNS('Section 2'!$C$13:J$13),0)))))</f>
        <v/>
      </c>
      <c r="L74" s="130" t="str">
        <f>IF($D74="","",IF(ISBLANK(VLOOKUP($B74,'Section 2'!$C$16:$M$115,COLUMNS('Section 2'!$C$13:K$13),0)),"",VLOOKUP($B74,'Section 2'!$C$16:$M$115,COLUMNS('Section 2'!$C$13:K$13),0)))</f>
        <v/>
      </c>
      <c r="M74" s="130" t="str">
        <f>IF($D74="","",IF(ISBLANK(VLOOKUP($B74,'Section 2'!$C$16:$M$115,COLUMNS('Section 2'!$C$13:L$13),0)),"",PROPER(VLOOKUP($B74,'Section 2'!$C$16:$M$115,COLUMNS('Section 2'!$C$13:L$13),0))))</f>
        <v/>
      </c>
      <c r="N74" s="130" t="str">
        <f>IF($D74="","",IF(ISBLANK(VLOOKUP($B74,'Section 2'!$C$16:$M$115,COLUMNS('Section 2'!$C$13:M$13),0)),"",IF(VLOOKUP($B74,'Section 2'!$C$16:$M$115,COLUMNS('Section 2'!$C$13:M$13),0)="QPS","QPS",IF(VLOOKUP($B74,'Section 2'!$C$16:$M$115,COLUMNS('Section 2'!$C$13:M$13),0)="2nd Party Trans","2nd Party Trans",IF(VLOOKUP($B74,'Section 2'!$C$16:$M$115,COLUMNS('Section 2'!$C$13:M$13),0)="2nd Party Dest","2nd Party Dest",PROPER(VLOOKUP($B74,'Section 2'!$C$16:$M$115,COLUMNS('Section 2'!$C$13:M$13),0)))))))</f>
        <v/>
      </c>
      <c r="O74" s="125"/>
      <c r="P74" s="132"/>
      <c r="Q74" s="132"/>
      <c r="R74" s="132"/>
      <c r="S74" s="132"/>
      <c r="T74" s="132"/>
      <c r="U74" s="132"/>
    </row>
    <row r="75" spans="1:21" s="55" customFormat="1" ht="12.75" customHeight="1" x14ac:dyDescent="0.35">
      <c r="A75" s="126" t="str">
        <f>IF(D75="","",ROWS($A$1:A75))</f>
        <v/>
      </c>
      <c r="B75" s="61">
        <v>74</v>
      </c>
      <c r="C75" s="130" t="str">
        <f t="shared" si="1"/>
        <v/>
      </c>
      <c r="D75" s="130" t="str">
        <f>IFERROR(VLOOKUP($B75,'Section 2'!$C$16:$M$115,COLUMNS('Section 2'!$C$13:C$13),0),"")</f>
        <v/>
      </c>
      <c r="E75" s="131" t="str">
        <f>IF($D75="","",IF(ISBLANK(VLOOKUP($B75,'Section 2'!$C$16:$M$115,COLUMNS('Section 2'!$C$13:D$13),0)),"",VLOOKUP($B75,'Section 2'!$C$16:$M$115,COLUMNS('Section 2'!$C$13:D$13),0)))</f>
        <v/>
      </c>
      <c r="F75" s="130" t="str">
        <f>IF($D75="","",IF(ISBLANK(VLOOKUP($B75,'Section 2'!$C$16:$M$115,COLUMNS('Section 2'!$C$13:E$13),0)),"",VLOOKUP($B75,'Section 2'!$C$16:$M$115,COLUMNS('Section 2'!$C$13:E$13),0)))</f>
        <v/>
      </c>
      <c r="G75" s="130" t="str">
        <f>IF($D75="","",IF(ISBLANK(VLOOKUP($B75,'Section 2'!$C$16:$M$115,COLUMNS('Section 2'!$C$13:F$13),0)),"",VLOOKUP($B75,'Section 2'!$C$16:$M$115,COLUMNS('Section 2'!$C$13:F$13),0)))</f>
        <v/>
      </c>
      <c r="H75" s="130" t="str">
        <f>IF($D75="","",IF(ISBLANK(VLOOKUP($B75,'Section 2'!$C$16:$M$115,COLUMNS('Section 2'!$C$13:G$13),0)),"",VLOOKUP($B75,'Section 2'!$C$16:$M$115,COLUMNS('Section 2'!$C$13:G$13),0)))</f>
        <v/>
      </c>
      <c r="I75" s="130" t="str">
        <f>IF($D75="","",IF(ISBLANK(VLOOKUP($B75,'Section 2'!$C$16:$M$115,COLUMNS('Section 2'!$C$13:H$13),0)),"",VLOOKUP($B75,'Section 2'!$C$16:$M$115,COLUMNS('Section 2'!$C$13:H$13),0)))</f>
        <v/>
      </c>
      <c r="J75" s="130" t="str">
        <f>IF($D75="","",IF(ISBLANK(VLOOKUP($B75,'Section 2'!$C$16:$M$115,COLUMNS('Section 2'!$C$13:I$13),0)),"",VLOOKUP($B75,'Section 2'!$C$16:$M$115,COLUMNS('Section 2'!$C$13:I$13),0)))</f>
        <v/>
      </c>
      <c r="K75" s="130" t="str">
        <f>IF($D75="","",IF(ISBLANK(VLOOKUP($B75,'Section 2'!$C$16:$M$115,COLUMNS('Section 2'!$C$13:J$13),0)),"",IF(VLOOKUP($B75,'Section 2'!$C$16:$M$115,COLUMNS('Section 2'!$C$13:J$13),0)="QPS","QPS",PROPER(VLOOKUP($B75,'Section 2'!$C$16:$M$115,COLUMNS('Section 2'!$C$13:J$13),0)))))</f>
        <v/>
      </c>
      <c r="L75" s="130" t="str">
        <f>IF($D75="","",IF(ISBLANK(VLOOKUP($B75,'Section 2'!$C$16:$M$115,COLUMNS('Section 2'!$C$13:K$13),0)),"",VLOOKUP($B75,'Section 2'!$C$16:$M$115,COLUMNS('Section 2'!$C$13:K$13),0)))</f>
        <v/>
      </c>
      <c r="M75" s="130" t="str">
        <f>IF($D75="","",IF(ISBLANK(VLOOKUP($B75,'Section 2'!$C$16:$M$115,COLUMNS('Section 2'!$C$13:L$13),0)),"",PROPER(VLOOKUP($B75,'Section 2'!$C$16:$M$115,COLUMNS('Section 2'!$C$13:L$13),0))))</f>
        <v/>
      </c>
      <c r="N75" s="130" t="str">
        <f>IF($D75="","",IF(ISBLANK(VLOOKUP($B75,'Section 2'!$C$16:$M$115,COLUMNS('Section 2'!$C$13:M$13),0)),"",IF(VLOOKUP($B75,'Section 2'!$C$16:$M$115,COLUMNS('Section 2'!$C$13:M$13),0)="QPS","QPS",IF(VLOOKUP($B75,'Section 2'!$C$16:$M$115,COLUMNS('Section 2'!$C$13:M$13),0)="2nd Party Trans","2nd Party Trans",IF(VLOOKUP($B75,'Section 2'!$C$16:$M$115,COLUMNS('Section 2'!$C$13:M$13),0)="2nd Party Dest","2nd Party Dest",PROPER(VLOOKUP($B75,'Section 2'!$C$16:$M$115,COLUMNS('Section 2'!$C$13:M$13),0)))))))</f>
        <v/>
      </c>
      <c r="O75" s="125"/>
      <c r="P75" s="132"/>
      <c r="Q75" s="132"/>
      <c r="R75" s="132"/>
      <c r="S75" s="132"/>
      <c r="T75" s="132"/>
      <c r="U75" s="132"/>
    </row>
    <row r="76" spans="1:21" s="55" customFormat="1" ht="12.75" customHeight="1" x14ac:dyDescent="0.35">
      <c r="A76" s="126" t="str">
        <f>IF(D76="","",ROWS($A$1:A76))</f>
        <v/>
      </c>
      <c r="B76" s="61">
        <v>75</v>
      </c>
      <c r="C76" s="130" t="str">
        <f t="shared" si="1"/>
        <v/>
      </c>
      <c r="D76" s="130" t="str">
        <f>IFERROR(VLOOKUP($B76,'Section 2'!$C$16:$M$115,COLUMNS('Section 2'!$C$13:C$13),0),"")</f>
        <v/>
      </c>
      <c r="E76" s="131" t="str">
        <f>IF($D76="","",IF(ISBLANK(VLOOKUP($B76,'Section 2'!$C$16:$M$115,COLUMNS('Section 2'!$C$13:D$13),0)),"",VLOOKUP($B76,'Section 2'!$C$16:$M$115,COLUMNS('Section 2'!$C$13:D$13),0)))</f>
        <v/>
      </c>
      <c r="F76" s="130" t="str">
        <f>IF($D76="","",IF(ISBLANK(VLOOKUP($B76,'Section 2'!$C$16:$M$115,COLUMNS('Section 2'!$C$13:E$13),0)),"",VLOOKUP($B76,'Section 2'!$C$16:$M$115,COLUMNS('Section 2'!$C$13:E$13),0)))</f>
        <v/>
      </c>
      <c r="G76" s="130" t="str">
        <f>IF($D76="","",IF(ISBLANK(VLOOKUP($B76,'Section 2'!$C$16:$M$115,COLUMNS('Section 2'!$C$13:F$13),0)),"",VLOOKUP($B76,'Section 2'!$C$16:$M$115,COLUMNS('Section 2'!$C$13:F$13),0)))</f>
        <v/>
      </c>
      <c r="H76" s="130" t="str">
        <f>IF($D76="","",IF(ISBLANK(VLOOKUP($B76,'Section 2'!$C$16:$M$115,COLUMNS('Section 2'!$C$13:G$13),0)),"",VLOOKUP($B76,'Section 2'!$C$16:$M$115,COLUMNS('Section 2'!$C$13:G$13),0)))</f>
        <v/>
      </c>
      <c r="I76" s="130" t="str">
        <f>IF($D76="","",IF(ISBLANK(VLOOKUP($B76,'Section 2'!$C$16:$M$115,COLUMNS('Section 2'!$C$13:H$13),0)),"",VLOOKUP($B76,'Section 2'!$C$16:$M$115,COLUMNS('Section 2'!$C$13:H$13),0)))</f>
        <v/>
      </c>
      <c r="J76" s="130" t="str">
        <f>IF($D76="","",IF(ISBLANK(VLOOKUP($B76,'Section 2'!$C$16:$M$115,COLUMNS('Section 2'!$C$13:I$13),0)),"",VLOOKUP($B76,'Section 2'!$C$16:$M$115,COLUMNS('Section 2'!$C$13:I$13),0)))</f>
        <v/>
      </c>
      <c r="K76" s="130" t="str">
        <f>IF($D76="","",IF(ISBLANK(VLOOKUP($B76,'Section 2'!$C$16:$M$115,COLUMNS('Section 2'!$C$13:J$13),0)),"",IF(VLOOKUP($B76,'Section 2'!$C$16:$M$115,COLUMNS('Section 2'!$C$13:J$13),0)="QPS","QPS",PROPER(VLOOKUP($B76,'Section 2'!$C$16:$M$115,COLUMNS('Section 2'!$C$13:J$13),0)))))</f>
        <v/>
      </c>
      <c r="L76" s="130" t="str">
        <f>IF($D76="","",IF(ISBLANK(VLOOKUP($B76,'Section 2'!$C$16:$M$115,COLUMNS('Section 2'!$C$13:K$13),0)),"",VLOOKUP($B76,'Section 2'!$C$16:$M$115,COLUMNS('Section 2'!$C$13:K$13),0)))</f>
        <v/>
      </c>
      <c r="M76" s="130" t="str">
        <f>IF($D76="","",IF(ISBLANK(VLOOKUP($B76,'Section 2'!$C$16:$M$115,COLUMNS('Section 2'!$C$13:L$13),0)),"",PROPER(VLOOKUP($B76,'Section 2'!$C$16:$M$115,COLUMNS('Section 2'!$C$13:L$13),0))))</f>
        <v/>
      </c>
      <c r="N76" s="130" t="str">
        <f>IF($D76="","",IF(ISBLANK(VLOOKUP($B76,'Section 2'!$C$16:$M$115,COLUMNS('Section 2'!$C$13:M$13),0)),"",IF(VLOOKUP($B76,'Section 2'!$C$16:$M$115,COLUMNS('Section 2'!$C$13:M$13),0)="QPS","QPS",IF(VLOOKUP($B76,'Section 2'!$C$16:$M$115,COLUMNS('Section 2'!$C$13:M$13),0)="2nd Party Trans","2nd Party Trans",IF(VLOOKUP($B76,'Section 2'!$C$16:$M$115,COLUMNS('Section 2'!$C$13:M$13),0)="2nd Party Dest","2nd Party Dest",PROPER(VLOOKUP($B76,'Section 2'!$C$16:$M$115,COLUMNS('Section 2'!$C$13:M$13),0)))))))</f>
        <v/>
      </c>
      <c r="O76" s="125"/>
      <c r="P76" s="132"/>
      <c r="Q76" s="132"/>
      <c r="R76" s="132"/>
      <c r="S76" s="132"/>
      <c r="T76" s="132"/>
      <c r="U76" s="132"/>
    </row>
    <row r="77" spans="1:21" s="55" customFormat="1" ht="12.75" customHeight="1" x14ac:dyDescent="0.35">
      <c r="A77" s="126" t="str">
        <f>IF(D77="","",ROWS($A$1:A77))</f>
        <v/>
      </c>
      <c r="B77" s="61">
        <v>76</v>
      </c>
      <c r="C77" s="130" t="str">
        <f t="shared" si="1"/>
        <v/>
      </c>
      <c r="D77" s="130" t="str">
        <f>IFERROR(VLOOKUP($B77,'Section 2'!$C$16:$M$115,COLUMNS('Section 2'!$C$13:C$13),0),"")</f>
        <v/>
      </c>
      <c r="E77" s="131" t="str">
        <f>IF($D77="","",IF(ISBLANK(VLOOKUP($B77,'Section 2'!$C$16:$M$115,COLUMNS('Section 2'!$C$13:D$13),0)),"",VLOOKUP($B77,'Section 2'!$C$16:$M$115,COLUMNS('Section 2'!$C$13:D$13),0)))</f>
        <v/>
      </c>
      <c r="F77" s="130" t="str">
        <f>IF($D77="","",IF(ISBLANK(VLOOKUP($B77,'Section 2'!$C$16:$M$115,COLUMNS('Section 2'!$C$13:E$13),0)),"",VLOOKUP($B77,'Section 2'!$C$16:$M$115,COLUMNS('Section 2'!$C$13:E$13),0)))</f>
        <v/>
      </c>
      <c r="G77" s="130" t="str">
        <f>IF($D77="","",IF(ISBLANK(VLOOKUP($B77,'Section 2'!$C$16:$M$115,COLUMNS('Section 2'!$C$13:F$13),0)),"",VLOOKUP($B77,'Section 2'!$C$16:$M$115,COLUMNS('Section 2'!$C$13:F$13),0)))</f>
        <v/>
      </c>
      <c r="H77" s="130" t="str">
        <f>IF($D77="","",IF(ISBLANK(VLOOKUP($B77,'Section 2'!$C$16:$M$115,COLUMNS('Section 2'!$C$13:G$13),0)),"",VLOOKUP($B77,'Section 2'!$C$16:$M$115,COLUMNS('Section 2'!$C$13:G$13),0)))</f>
        <v/>
      </c>
      <c r="I77" s="130" t="str">
        <f>IF($D77="","",IF(ISBLANK(VLOOKUP($B77,'Section 2'!$C$16:$M$115,COLUMNS('Section 2'!$C$13:H$13),0)),"",VLOOKUP($B77,'Section 2'!$C$16:$M$115,COLUMNS('Section 2'!$C$13:H$13),0)))</f>
        <v/>
      </c>
      <c r="J77" s="130" t="str">
        <f>IF($D77="","",IF(ISBLANK(VLOOKUP($B77,'Section 2'!$C$16:$M$115,COLUMNS('Section 2'!$C$13:I$13),0)),"",VLOOKUP($B77,'Section 2'!$C$16:$M$115,COLUMNS('Section 2'!$C$13:I$13),0)))</f>
        <v/>
      </c>
      <c r="K77" s="130" t="str">
        <f>IF($D77="","",IF(ISBLANK(VLOOKUP($B77,'Section 2'!$C$16:$M$115,COLUMNS('Section 2'!$C$13:J$13),0)),"",IF(VLOOKUP($B77,'Section 2'!$C$16:$M$115,COLUMNS('Section 2'!$C$13:J$13),0)="QPS","QPS",PROPER(VLOOKUP($B77,'Section 2'!$C$16:$M$115,COLUMNS('Section 2'!$C$13:J$13),0)))))</f>
        <v/>
      </c>
      <c r="L77" s="130" t="str">
        <f>IF($D77="","",IF(ISBLANK(VLOOKUP($B77,'Section 2'!$C$16:$M$115,COLUMNS('Section 2'!$C$13:K$13),0)),"",VLOOKUP($B77,'Section 2'!$C$16:$M$115,COLUMNS('Section 2'!$C$13:K$13),0)))</f>
        <v/>
      </c>
      <c r="M77" s="130" t="str">
        <f>IF($D77="","",IF(ISBLANK(VLOOKUP($B77,'Section 2'!$C$16:$M$115,COLUMNS('Section 2'!$C$13:L$13),0)),"",PROPER(VLOOKUP($B77,'Section 2'!$C$16:$M$115,COLUMNS('Section 2'!$C$13:L$13),0))))</f>
        <v/>
      </c>
      <c r="N77" s="130" t="str">
        <f>IF($D77="","",IF(ISBLANK(VLOOKUP($B77,'Section 2'!$C$16:$M$115,COLUMNS('Section 2'!$C$13:M$13),0)),"",IF(VLOOKUP($B77,'Section 2'!$C$16:$M$115,COLUMNS('Section 2'!$C$13:M$13),0)="QPS","QPS",IF(VLOOKUP($B77,'Section 2'!$C$16:$M$115,COLUMNS('Section 2'!$C$13:M$13),0)="2nd Party Trans","2nd Party Trans",IF(VLOOKUP($B77,'Section 2'!$C$16:$M$115,COLUMNS('Section 2'!$C$13:M$13),0)="2nd Party Dest","2nd Party Dest",PROPER(VLOOKUP($B77,'Section 2'!$C$16:$M$115,COLUMNS('Section 2'!$C$13:M$13),0)))))))</f>
        <v/>
      </c>
      <c r="O77" s="125"/>
      <c r="P77" s="132"/>
      <c r="Q77" s="132"/>
      <c r="R77" s="132"/>
      <c r="S77" s="132"/>
      <c r="T77" s="132"/>
      <c r="U77" s="132"/>
    </row>
    <row r="78" spans="1:21" s="55" customFormat="1" ht="12.75" customHeight="1" x14ac:dyDescent="0.35">
      <c r="A78" s="126" t="str">
        <f>IF(D78="","",ROWS($A$1:A78))</f>
        <v/>
      </c>
      <c r="B78" s="61">
        <v>77</v>
      </c>
      <c r="C78" s="130" t="str">
        <f t="shared" si="1"/>
        <v/>
      </c>
      <c r="D78" s="130" t="str">
        <f>IFERROR(VLOOKUP($B78,'Section 2'!$C$16:$M$115,COLUMNS('Section 2'!$C$13:C$13),0),"")</f>
        <v/>
      </c>
      <c r="E78" s="131" t="str">
        <f>IF($D78="","",IF(ISBLANK(VLOOKUP($B78,'Section 2'!$C$16:$M$115,COLUMNS('Section 2'!$C$13:D$13),0)),"",VLOOKUP($B78,'Section 2'!$C$16:$M$115,COLUMNS('Section 2'!$C$13:D$13),0)))</f>
        <v/>
      </c>
      <c r="F78" s="130" t="str">
        <f>IF($D78="","",IF(ISBLANK(VLOOKUP($B78,'Section 2'!$C$16:$M$115,COLUMNS('Section 2'!$C$13:E$13),0)),"",VLOOKUP($B78,'Section 2'!$C$16:$M$115,COLUMNS('Section 2'!$C$13:E$13),0)))</f>
        <v/>
      </c>
      <c r="G78" s="130" t="str">
        <f>IF($D78="","",IF(ISBLANK(VLOOKUP($B78,'Section 2'!$C$16:$M$115,COLUMNS('Section 2'!$C$13:F$13),0)),"",VLOOKUP($B78,'Section 2'!$C$16:$M$115,COLUMNS('Section 2'!$C$13:F$13),0)))</f>
        <v/>
      </c>
      <c r="H78" s="130" t="str">
        <f>IF($D78="","",IF(ISBLANK(VLOOKUP($B78,'Section 2'!$C$16:$M$115,COLUMNS('Section 2'!$C$13:G$13),0)),"",VLOOKUP($B78,'Section 2'!$C$16:$M$115,COLUMNS('Section 2'!$C$13:G$13),0)))</f>
        <v/>
      </c>
      <c r="I78" s="130" t="str">
        <f>IF($D78="","",IF(ISBLANK(VLOOKUP($B78,'Section 2'!$C$16:$M$115,COLUMNS('Section 2'!$C$13:H$13),0)),"",VLOOKUP($B78,'Section 2'!$C$16:$M$115,COLUMNS('Section 2'!$C$13:H$13),0)))</f>
        <v/>
      </c>
      <c r="J78" s="130" t="str">
        <f>IF($D78="","",IF(ISBLANK(VLOOKUP($B78,'Section 2'!$C$16:$M$115,COLUMNS('Section 2'!$C$13:I$13),0)),"",VLOOKUP($B78,'Section 2'!$C$16:$M$115,COLUMNS('Section 2'!$C$13:I$13),0)))</f>
        <v/>
      </c>
      <c r="K78" s="130" t="str">
        <f>IF($D78="","",IF(ISBLANK(VLOOKUP($B78,'Section 2'!$C$16:$M$115,COLUMNS('Section 2'!$C$13:J$13),0)),"",IF(VLOOKUP($B78,'Section 2'!$C$16:$M$115,COLUMNS('Section 2'!$C$13:J$13),0)="QPS","QPS",PROPER(VLOOKUP($B78,'Section 2'!$C$16:$M$115,COLUMNS('Section 2'!$C$13:J$13),0)))))</f>
        <v/>
      </c>
      <c r="L78" s="130" t="str">
        <f>IF($D78="","",IF(ISBLANK(VLOOKUP($B78,'Section 2'!$C$16:$M$115,COLUMNS('Section 2'!$C$13:K$13),0)),"",VLOOKUP($B78,'Section 2'!$C$16:$M$115,COLUMNS('Section 2'!$C$13:K$13),0)))</f>
        <v/>
      </c>
      <c r="M78" s="130" t="str">
        <f>IF($D78="","",IF(ISBLANK(VLOOKUP($B78,'Section 2'!$C$16:$M$115,COLUMNS('Section 2'!$C$13:L$13),0)),"",PROPER(VLOOKUP($B78,'Section 2'!$C$16:$M$115,COLUMNS('Section 2'!$C$13:L$13),0))))</f>
        <v/>
      </c>
      <c r="N78" s="130" t="str">
        <f>IF($D78="","",IF(ISBLANK(VLOOKUP($B78,'Section 2'!$C$16:$M$115,COLUMNS('Section 2'!$C$13:M$13),0)),"",IF(VLOOKUP($B78,'Section 2'!$C$16:$M$115,COLUMNS('Section 2'!$C$13:M$13),0)="QPS","QPS",IF(VLOOKUP($B78,'Section 2'!$C$16:$M$115,COLUMNS('Section 2'!$C$13:M$13),0)="2nd Party Trans","2nd Party Trans",IF(VLOOKUP($B78,'Section 2'!$C$16:$M$115,COLUMNS('Section 2'!$C$13:M$13),0)="2nd Party Dest","2nd Party Dest",PROPER(VLOOKUP($B78,'Section 2'!$C$16:$M$115,COLUMNS('Section 2'!$C$13:M$13),0)))))))</f>
        <v/>
      </c>
      <c r="O78" s="125"/>
      <c r="P78" s="132"/>
      <c r="Q78" s="132"/>
      <c r="R78" s="132"/>
      <c r="S78" s="132"/>
      <c r="T78" s="132"/>
      <c r="U78" s="132"/>
    </row>
    <row r="79" spans="1:21" s="55" customFormat="1" ht="12.75" customHeight="1" x14ac:dyDescent="0.35">
      <c r="A79" s="126" t="str">
        <f>IF(D79="","",ROWS($A$1:A79))</f>
        <v/>
      </c>
      <c r="B79" s="61">
        <v>78</v>
      </c>
      <c r="C79" s="130" t="str">
        <f t="shared" si="1"/>
        <v/>
      </c>
      <c r="D79" s="130" t="str">
        <f>IFERROR(VLOOKUP($B79,'Section 2'!$C$16:$M$115,COLUMNS('Section 2'!$C$13:C$13),0),"")</f>
        <v/>
      </c>
      <c r="E79" s="131" t="str">
        <f>IF($D79="","",IF(ISBLANK(VLOOKUP($B79,'Section 2'!$C$16:$M$115,COLUMNS('Section 2'!$C$13:D$13),0)),"",VLOOKUP($B79,'Section 2'!$C$16:$M$115,COLUMNS('Section 2'!$C$13:D$13),0)))</f>
        <v/>
      </c>
      <c r="F79" s="130" t="str">
        <f>IF($D79="","",IF(ISBLANK(VLOOKUP($B79,'Section 2'!$C$16:$M$115,COLUMNS('Section 2'!$C$13:E$13),0)),"",VLOOKUP($B79,'Section 2'!$C$16:$M$115,COLUMNS('Section 2'!$C$13:E$13),0)))</f>
        <v/>
      </c>
      <c r="G79" s="130" t="str">
        <f>IF($D79="","",IF(ISBLANK(VLOOKUP($B79,'Section 2'!$C$16:$M$115,COLUMNS('Section 2'!$C$13:F$13),0)),"",VLOOKUP($B79,'Section 2'!$C$16:$M$115,COLUMNS('Section 2'!$C$13:F$13),0)))</f>
        <v/>
      </c>
      <c r="H79" s="130" t="str">
        <f>IF($D79="","",IF(ISBLANK(VLOOKUP($B79,'Section 2'!$C$16:$M$115,COLUMNS('Section 2'!$C$13:G$13),0)),"",VLOOKUP($B79,'Section 2'!$C$16:$M$115,COLUMNS('Section 2'!$C$13:G$13),0)))</f>
        <v/>
      </c>
      <c r="I79" s="130" t="str">
        <f>IF($D79="","",IF(ISBLANK(VLOOKUP($B79,'Section 2'!$C$16:$M$115,COLUMNS('Section 2'!$C$13:H$13),0)),"",VLOOKUP($B79,'Section 2'!$C$16:$M$115,COLUMNS('Section 2'!$C$13:H$13),0)))</f>
        <v/>
      </c>
      <c r="J79" s="130" t="str">
        <f>IF($D79="","",IF(ISBLANK(VLOOKUP($B79,'Section 2'!$C$16:$M$115,COLUMNS('Section 2'!$C$13:I$13),0)),"",VLOOKUP($B79,'Section 2'!$C$16:$M$115,COLUMNS('Section 2'!$C$13:I$13),0)))</f>
        <v/>
      </c>
      <c r="K79" s="130" t="str">
        <f>IF($D79="","",IF(ISBLANK(VLOOKUP($B79,'Section 2'!$C$16:$M$115,COLUMNS('Section 2'!$C$13:J$13),0)),"",IF(VLOOKUP($B79,'Section 2'!$C$16:$M$115,COLUMNS('Section 2'!$C$13:J$13),0)="QPS","QPS",PROPER(VLOOKUP($B79,'Section 2'!$C$16:$M$115,COLUMNS('Section 2'!$C$13:J$13),0)))))</f>
        <v/>
      </c>
      <c r="L79" s="130" t="str">
        <f>IF($D79="","",IF(ISBLANK(VLOOKUP($B79,'Section 2'!$C$16:$M$115,COLUMNS('Section 2'!$C$13:K$13),0)),"",VLOOKUP($B79,'Section 2'!$C$16:$M$115,COLUMNS('Section 2'!$C$13:K$13),0)))</f>
        <v/>
      </c>
      <c r="M79" s="130" t="str">
        <f>IF($D79="","",IF(ISBLANK(VLOOKUP($B79,'Section 2'!$C$16:$M$115,COLUMNS('Section 2'!$C$13:L$13),0)),"",PROPER(VLOOKUP($B79,'Section 2'!$C$16:$M$115,COLUMNS('Section 2'!$C$13:L$13),0))))</f>
        <v/>
      </c>
      <c r="N79" s="130" t="str">
        <f>IF($D79="","",IF(ISBLANK(VLOOKUP($B79,'Section 2'!$C$16:$M$115,COLUMNS('Section 2'!$C$13:M$13),0)),"",IF(VLOOKUP($B79,'Section 2'!$C$16:$M$115,COLUMNS('Section 2'!$C$13:M$13),0)="QPS","QPS",IF(VLOOKUP($B79,'Section 2'!$C$16:$M$115,COLUMNS('Section 2'!$C$13:M$13),0)="2nd Party Trans","2nd Party Trans",IF(VLOOKUP($B79,'Section 2'!$C$16:$M$115,COLUMNS('Section 2'!$C$13:M$13),0)="2nd Party Dest","2nd Party Dest",PROPER(VLOOKUP($B79,'Section 2'!$C$16:$M$115,COLUMNS('Section 2'!$C$13:M$13),0)))))))</f>
        <v/>
      </c>
      <c r="O79" s="125"/>
      <c r="P79" s="132"/>
      <c r="Q79" s="132"/>
      <c r="R79" s="132"/>
      <c r="S79" s="132"/>
      <c r="T79" s="132"/>
      <c r="U79" s="132"/>
    </row>
    <row r="80" spans="1:21" s="55" customFormat="1" ht="12.75" customHeight="1" x14ac:dyDescent="0.35">
      <c r="A80" s="126" t="str">
        <f>IF(D80="","",ROWS($A$1:A80))</f>
        <v/>
      </c>
      <c r="B80" s="61">
        <v>79</v>
      </c>
      <c r="C80" s="130" t="str">
        <f t="shared" si="1"/>
        <v/>
      </c>
      <c r="D80" s="130" t="str">
        <f>IFERROR(VLOOKUP($B80,'Section 2'!$C$16:$M$115,COLUMNS('Section 2'!$C$13:C$13),0),"")</f>
        <v/>
      </c>
      <c r="E80" s="131" t="str">
        <f>IF($D80="","",IF(ISBLANK(VLOOKUP($B80,'Section 2'!$C$16:$M$115,COLUMNS('Section 2'!$C$13:D$13),0)),"",VLOOKUP($B80,'Section 2'!$C$16:$M$115,COLUMNS('Section 2'!$C$13:D$13),0)))</f>
        <v/>
      </c>
      <c r="F80" s="130" t="str">
        <f>IF($D80="","",IF(ISBLANK(VLOOKUP($B80,'Section 2'!$C$16:$M$115,COLUMNS('Section 2'!$C$13:E$13),0)),"",VLOOKUP($B80,'Section 2'!$C$16:$M$115,COLUMNS('Section 2'!$C$13:E$13),0)))</f>
        <v/>
      </c>
      <c r="G80" s="130" t="str">
        <f>IF($D80="","",IF(ISBLANK(VLOOKUP($B80,'Section 2'!$C$16:$M$115,COLUMNS('Section 2'!$C$13:F$13),0)),"",VLOOKUP($B80,'Section 2'!$C$16:$M$115,COLUMNS('Section 2'!$C$13:F$13),0)))</f>
        <v/>
      </c>
      <c r="H80" s="130" t="str">
        <f>IF($D80="","",IF(ISBLANK(VLOOKUP($B80,'Section 2'!$C$16:$M$115,COLUMNS('Section 2'!$C$13:G$13),0)),"",VLOOKUP($B80,'Section 2'!$C$16:$M$115,COLUMNS('Section 2'!$C$13:G$13),0)))</f>
        <v/>
      </c>
      <c r="I80" s="130" t="str">
        <f>IF($D80="","",IF(ISBLANK(VLOOKUP($B80,'Section 2'!$C$16:$M$115,COLUMNS('Section 2'!$C$13:H$13),0)),"",VLOOKUP($B80,'Section 2'!$C$16:$M$115,COLUMNS('Section 2'!$C$13:H$13),0)))</f>
        <v/>
      </c>
      <c r="J80" s="130" t="str">
        <f>IF($D80="","",IF(ISBLANK(VLOOKUP($B80,'Section 2'!$C$16:$M$115,COLUMNS('Section 2'!$C$13:I$13),0)),"",VLOOKUP($B80,'Section 2'!$C$16:$M$115,COLUMNS('Section 2'!$C$13:I$13),0)))</f>
        <v/>
      </c>
      <c r="K80" s="130" t="str">
        <f>IF($D80="","",IF(ISBLANK(VLOOKUP($B80,'Section 2'!$C$16:$M$115,COLUMNS('Section 2'!$C$13:J$13),0)),"",IF(VLOOKUP($B80,'Section 2'!$C$16:$M$115,COLUMNS('Section 2'!$C$13:J$13),0)="QPS","QPS",PROPER(VLOOKUP($B80,'Section 2'!$C$16:$M$115,COLUMNS('Section 2'!$C$13:J$13),0)))))</f>
        <v/>
      </c>
      <c r="L80" s="130" t="str">
        <f>IF($D80="","",IF(ISBLANK(VLOOKUP($B80,'Section 2'!$C$16:$M$115,COLUMNS('Section 2'!$C$13:K$13),0)),"",VLOOKUP($B80,'Section 2'!$C$16:$M$115,COLUMNS('Section 2'!$C$13:K$13),0)))</f>
        <v/>
      </c>
      <c r="M80" s="130" t="str">
        <f>IF($D80="","",IF(ISBLANK(VLOOKUP($B80,'Section 2'!$C$16:$M$115,COLUMNS('Section 2'!$C$13:L$13),0)),"",PROPER(VLOOKUP($B80,'Section 2'!$C$16:$M$115,COLUMNS('Section 2'!$C$13:L$13),0))))</f>
        <v/>
      </c>
      <c r="N80" s="130" t="str">
        <f>IF($D80="","",IF(ISBLANK(VLOOKUP($B80,'Section 2'!$C$16:$M$115,COLUMNS('Section 2'!$C$13:M$13),0)),"",IF(VLOOKUP($B80,'Section 2'!$C$16:$M$115,COLUMNS('Section 2'!$C$13:M$13),0)="QPS","QPS",IF(VLOOKUP($B80,'Section 2'!$C$16:$M$115,COLUMNS('Section 2'!$C$13:M$13),0)="2nd Party Trans","2nd Party Trans",IF(VLOOKUP($B80,'Section 2'!$C$16:$M$115,COLUMNS('Section 2'!$C$13:M$13),0)="2nd Party Dest","2nd Party Dest",PROPER(VLOOKUP($B80,'Section 2'!$C$16:$M$115,COLUMNS('Section 2'!$C$13:M$13),0)))))))</f>
        <v/>
      </c>
      <c r="O80" s="125"/>
      <c r="P80" s="132"/>
      <c r="Q80" s="132"/>
      <c r="R80" s="132"/>
      <c r="S80" s="132"/>
      <c r="T80" s="132"/>
      <c r="U80" s="132"/>
    </row>
    <row r="81" spans="1:21" s="55" customFormat="1" ht="12.75" customHeight="1" x14ac:dyDescent="0.35">
      <c r="A81" s="126" t="str">
        <f>IF(D81="","",ROWS($A$1:A81))</f>
        <v/>
      </c>
      <c r="B81" s="61">
        <v>80</v>
      </c>
      <c r="C81" s="130" t="str">
        <f t="shared" si="1"/>
        <v/>
      </c>
      <c r="D81" s="130" t="str">
        <f>IFERROR(VLOOKUP($B81,'Section 2'!$C$16:$M$115,COLUMNS('Section 2'!$C$13:C$13),0),"")</f>
        <v/>
      </c>
      <c r="E81" s="131" t="str">
        <f>IF($D81="","",IF(ISBLANK(VLOOKUP($B81,'Section 2'!$C$16:$M$115,COLUMNS('Section 2'!$C$13:D$13),0)),"",VLOOKUP($B81,'Section 2'!$C$16:$M$115,COLUMNS('Section 2'!$C$13:D$13),0)))</f>
        <v/>
      </c>
      <c r="F81" s="130" t="str">
        <f>IF($D81="","",IF(ISBLANK(VLOOKUP($B81,'Section 2'!$C$16:$M$115,COLUMNS('Section 2'!$C$13:E$13),0)),"",VLOOKUP($B81,'Section 2'!$C$16:$M$115,COLUMNS('Section 2'!$C$13:E$13),0)))</f>
        <v/>
      </c>
      <c r="G81" s="130" t="str">
        <f>IF($D81="","",IF(ISBLANK(VLOOKUP($B81,'Section 2'!$C$16:$M$115,COLUMNS('Section 2'!$C$13:F$13),0)),"",VLOOKUP($B81,'Section 2'!$C$16:$M$115,COLUMNS('Section 2'!$C$13:F$13),0)))</f>
        <v/>
      </c>
      <c r="H81" s="130" t="str">
        <f>IF($D81="","",IF(ISBLANK(VLOOKUP($B81,'Section 2'!$C$16:$M$115,COLUMNS('Section 2'!$C$13:G$13),0)),"",VLOOKUP($B81,'Section 2'!$C$16:$M$115,COLUMNS('Section 2'!$C$13:G$13),0)))</f>
        <v/>
      </c>
      <c r="I81" s="130" t="str">
        <f>IF($D81="","",IF(ISBLANK(VLOOKUP($B81,'Section 2'!$C$16:$M$115,COLUMNS('Section 2'!$C$13:H$13),0)),"",VLOOKUP($B81,'Section 2'!$C$16:$M$115,COLUMNS('Section 2'!$C$13:H$13),0)))</f>
        <v/>
      </c>
      <c r="J81" s="130" t="str">
        <f>IF($D81="","",IF(ISBLANK(VLOOKUP($B81,'Section 2'!$C$16:$M$115,COLUMNS('Section 2'!$C$13:I$13),0)),"",VLOOKUP($B81,'Section 2'!$C$16:$M$115,COLUMNS('Section 2'!$C$13:I$13),0)))</f>
        <v/>
      </c>
      <c r="K81" s="130" t="str">
        <f>IF($D81="","",IF(ISBLANK(VLOOKUP($B81,'Section 2'!$C$16:$M$115,COLUMNS('Section 2'!$C$13:J$13),0)),"",IF(VLOOKUP($B81,'Section 2'!$C$16:$M$115,COLUMNS('Section 2'!$C$13:J$13),0)="QPS","QPS",PROPER(VLOOKUP($B81,'Section 2'!$C$16:$M$115,COLUMNS('Section 2'!$C$13:J$13),0)))))</f>
        <v/>
      </c>
      <c r="L81" s="130" t="str">
        <f>IF($D81="","",IF(ISBLANK(VLOOKUP($B81,'Section 2'!$C$16:$M$115,COLUMNS('Section 2'!$C$13:K$13),0)),"",VLOOKUP($B81,'Section 2'!$C$16:$M$115,COLUMNS('Section 2'!$C$13:K$13),0)))</f>
        <v/>
      </c>
      <c r="M81" s="130" t="str">
        <f>IF($D81="","",IF(ISBLANK(VLOOKUP($B81,'Section 2'!$C$16:$M$115,COLUMNS('Section 2'!$C$13:L$13),0)),"",PROPER(VLOOKUP($B81,'Section 2'!$C$16:$M$115,COLUMNS('Section 2'!$C$13:L$13),0))))</f>
        <v/>
      </c>
      <c r="N81" s="130" t="str">
        <f>IF($D81="","",IF(ISBLANK(VLOOKUP($B81,'Section 2'!$C$16:$M$115,COLUMNS('Section 2'!$C$13:M$13),0)),"",IF(VLOOKUP($B81,'Section 2'!$C$16:$M$115,COLUMNS('Section 2'!$C$13:M$13),0)="QPS","QPS",IF(VLOOKUP($B81,'Section 2'!$C$16:$M$115,COLUMNS('Section 2'!$C$13:M$13),0)="2nd Party Trans","2nd Party Trans",IF(VLOOKUP($B81,'Section 2'!$C$16:$M$115,COLUMNS('Section 2'!$C$13:M$13),0)="2nd Party Dest","2nd Party Dest",PROPER(VLOOKUP($B81,'Section 2'!$C$16:$M$115,COLUMNS('Section 2'!$C$13:M$13),0)))))))</f>
        <v/>
      </c>
      <c r="O81" s="125"/>
      <c r="P81" s="132"/>
      <c r="Q81" s="132"/>
      <c r="R81" s="132"/>
      <c r="S81" s="132"/>
      <c r="T81" s="132"/>
      <c r="U81" s="132"/>
    </row>
    <row r="82" spans="1:21" s="55" customFormat="1" ht="12.75" customHeight="1" x14ac:dyDescent="0.35">
      <c r="A82" s="126" t="str">
        <f>IF(D82="","",ROWS($A$1:A82))</f>
        <v/>
      </c>
      <c r="B82" s="61">
        <v>81</v>
      </c>
      <c r="C82" s="130" t="str">
        <f t="shared" si="1"/>
        <v/>
      </c>
      <c r="D82" s="130" t="str">
        <f>IFERROR(VLOOKUP($B82,'Section 2'!$C$16:$M$115,COLUMNS('Section 2'!$C$13:C$13),0),"")</f>
        <v/>
      </c>
      <c r="E82" s="131" t="str">
        <f>IF($D82="","",IF(ISBLANK(VLOOKUP($B82,'Section 2'!$C$16:$M$115,COLUMNS('Section 2'!$C$13:D$13),0)),"",VLOOKUP($B82,'Section 2'!$C$16:$M$115,COLUMNS('Section 2'!$C$13:D$13),0)))</f>
        <v/>
      </c>
      <c r="F82" s="130" t="str">
        <f>IF($D82="","",IF(ISBLANK(VLOOKUP($B82,'Section 2'!$C$16:$M$115,COLUMNS('Section 2'!$C$13:E$13),0)),"",VLOOKUP($B82,'Section 2'!$C$16:$M$115,COLUMNS('Section 2'!$C$13:E$13),0)))</f>
        <v/>
      </c>
      <c r="G82" s="130" t="str">
        <f>IF($D82="","",IF(ISBLANK(VLOOKUP($B82,'Section 2'!$C$16:$M$115,COLUMNS('Section 2'!$C$13:F$13),0)),"",VLOOKUP($B82,'Section 2'!$C$16:$M$115,COLUMNS('Section 2'!$C$13:F$13),0)))</f>
        <v/>
      </c>
      <c r="H82" s="130" t="str">
        <f>IF($D82="","",IF(ISBLANK(VLOOKUP($B82,'Section 2'!$C$16:$M$115,COLUMNS('Section 2'!$C$13:G$13),0)),"",VLOOKUP($B82,'Section 2'!$C$16:$M$115,COLUMNS('Section 2'!$C$13:G$13),0)))</f>
        <v/>
      </c>
      <c r="I82" s="130" t="str">
        <f>IF($D82="","",IF(ISBLANK(VLOOKUP($B82,'Section 2'!$C$16:$M$115,COLUMNS('Section 2'!$C$13:H$13),0)),"",VLOOKUP($B82,'Section 2'!$C$16:$M$115,COLUMNS('Section 2'!$C$13:H$13),0)))</f>
        <v/>
      </c>
      <c r="J82" s="130" t="str">
        <f>IF($D82="","",IF(ISBLANK(VLOOKUP($B82,'Section 2'!$C$16:$M$115,COLUMNS('Section 2'!$C$13:I$13),0)),"",VLOOKUP($B82,'Section 2'!$C$16:$M$115,COLUMNS('Section 2'!$C$13:I$13),0)))</f>
        <v/>
      </c>
      <c r="K82" s="130" t="str">
        <f>IF($D82="","",IF(ISBLANK(VLOOKUP($B82,'Section 2'!$C$16:$M$115,COLUMNS('Section 2'!$C$13:J$13),0)),"",IF(VLOOKUP($B82,'Section 2'!$C$16:$M$115,COLUMNS('Section 2'!$C$13:J$13),0)="QPS","QPS",PROPER(VLOOKUP($B82,'Section 2'!$C$16:$M$115,COLUMNS('Section 2'!$C$13:J$13),0)))))</f>
        <v/>
      </c>
      <c r="L82" s="130" t="str">
        <f>IF($D82="","",IF(ISBLANK(VLOOKUP($B82,'Section 2'!$C$16:$M$115,COLUMNS('Section 2'!$C$13:K$13),0)),"",VLOOKUP($B82,'Section 2'!$C$16:$M$115,COLUMNS('Section 2'!$C$13:K$13),0)))</f>
        <v/>
      </c>
      <c r="M82" s="130" t="str">
        <f>IF($D82="","",IF(ISBLANK(VLOOKUP($B82,'Section 2'!$C$16:$M$115,COLUMNS('Section 2'!$C$13:L$13),0)),"",PROPER(VLOOKUP($B82,'Section 2'!$C$16:$M$115,COLUMNS('Section 2'!$C$13:L$13),0))))</f>
        <v/>
      </c>
      <c r="N82" s="130" t="str">
        <f>IF($D82="","",IF(ISBLANK(VLOOKUP($B82,'Section 2'!$C$16:$M$115,COLUMNS('Section 2'!$C$13:M$13),0)),"",IF(VLOOKUP($B82,'Section 2'!$C$16:$M$115,COLUMNS('Section 2'!$C$13:M$13),0)="QPS","QPS",IF(VLOOKUP($B82,'Section 2'!$C$16:$M$115,COLUMNS('Section 2'!$C$13:M$13),0)="2nd Party Trans","2nd Party Trans",IF(VLOOKUP($B82,'Section 2'!$C$16:$M$115,COLUMNS('Section 2'!$C$13:M$13),0)="2nd Party Dest","2nd Party Dest",PROPER(VLOOKUP($B82,'Section 2'!$C$16:$M$115,COLUMNS('Section 2'!$C$13:M$13),0)))))))</f>
        <v/>
      </c>
      <c r="O82" s="125"/>
      <c r="P82" s="132"/>
      <c r="Q82" s="132"/>
      <c r="R82" s="132"/>
      <c r="S82" s="132"/>
      <c r="T82" s="132"/>
      <c r="U82" s="132"/>
    </row>
    <row r="83" spans="1:21" s="55" customFormat="1" ht="12.75" customHeight="1" x14ac:dyDescent="0.35">
      <c r="A83" s="126" t="str">
        <f>IF(D83="","",ROWS($A$1:A83))</f>
        <v/>
      </c>
      <c r="B83" s="61">
        <v>82</v>
      </c>
      <c r="C83" s="130" t="str">
        <f t="shared" si="1"/>
        <v/>
      </c>
      <c r="D83" s="130" t="str">
        <f>IFERROR(VLOOKUP($B83,'Section 2'!$C$16:$M$115,COLUMNS('Section 2'!$C$13:C$13),0),"")</f>
        <v/>
      </c>
      <c r="E83" s="131" t="str">
        <f>IF($D83="","",IF(ISBLANK(VLOOKUP($B83,'Section 2'!$C$16:$M$115,COLUMNS('Section 2'!$C$13:D$13),0)),"",VLOOKUP($B83,'Section 2'!$C$16:$M$115,COLUMNS('Section 2'!$C$13:D$13),0)))</f>
        <v/>
      </c>
      <c r="F83" s="130" t="str">
        <f>IF($D83="","",IF(ISBLANK(VLOOKUP($B83,'Section 2'!$C$16:$M$115,COLUMNS('Section 2'!$C$13:E$13),0)),"",VLOOKUP($B83,'Section 2'!$C$16:$M$115,COLUMNS('Section 2'!$C$13:E$13),0)))</f>
        <v/>
      </c>
      <c r="G83" s="130" t="str">
        <f>IF($D83="","",IF(ISBLANK(VLOOKUP($B83,'Section 2'!$C$16:$M$115,COLUMNS('Section 2'!$C$13:F$13),0)),"",VLOOKUP($B83,'Section 2'!$C$16:$M$115,COLUMNS('Section 2'!$C$13:F$13),0)))</f>
        <v/>
      </c>
      <c r="H83" s="130" t="str">
        <f>IF($D83="","",IF(ISBLANK(VLOOKUP($B83,'Section 2'!$C$16:$M$115,COLUMNS('Section 2'!$C$13:G$13),0)),"",VLOOKUP($B83,'Section 2'!$C$16:$M$115,COLUMNS('Section 2'!$C$13:G$13),0)))</f>
        <v/>
      </c>
      <c r="I83" s="130" t="str">
        <f>IF($D83="","",IF(ISBLANK(VLOOKUP($B83,'Section 2'!$C$16:$M$115,COLUMNS('Section 2'!$C$13:H$13),0)),"",VLOOKUP($B83,'Section 2'!$C$16:$M$115,COLUMNS('Section 2'!$C$13:H$13),0)))</f>
        <v/>
      </c>
      <c r="J83" s="130" t="str">
        <f>IF($D83="","",IF(ISBLANK(VLOOKUP($B83,'Section 2'!$C$16:$M$115,COLUMNS('Section 2'!$C$13:I$13),0)),"",VLOOKUP($B83,'Section 2'!$C$16:$M$115,COLUMNS('Section 2'!$C$13:I$13),0)))</f>
        <v/>
      </c>
      <c r="K83" s="130" t="str">
        <f>IF($D83="","",IF(ISBLANK(VLOOKUP($B83,'Section 2'!$C$16:$M$115,COLUMNS('Section 2'!$C$13:J$13),0)),"",IF(VLOOKUP($B83,'Section 2'!$C$16:$M$115,COLUMNS('Section 2'!$C$13:J$13),0)="QPS","QPS",PROPER(VLOOKUP($B83,'Section 2'!$C$16:$M$115,COLUMNS('Section 2'!$C$13:J$13),0)))))</f>
        <v/>
      </c>
      <c r="L83" s="130" t="str">
        <f>IF($D83="","",IF(ISBLANK(VLOOKUP($B83,'Section 2'!$C$16:$M$115,COLUMNS('Section 2'!$C$13:K$13),0)),"",VLOOKUP($B83,'Section 2'!$C$16:$M$115,COLUMNS('Section 2'!$C$13:K$13),0)))</f>
        <v/>
      </c>
      <c r="M83" s="130" t="str">
        <f>IF($D83="","",IF(ISBLANK(VLOOKUP($B83,'Section 2'!$C$16:$M$115,COLUMNS('Section 2'!$C$13:L$13),0)),"",PROPER(VLOOKUP($B83,'Section 2'!$C$16:$M$115,COLUMNS('Section 2'!$C$13:L$13),0))))</f>
        <v/>
      </c>
      <c r="N83" s="130" t="str">
        <f>IF($D83="","",IF(ISBLANK(VLOOKUP($B83,'Section 2'!$C$16:$M$115,COLUMNS('Section 2'!$C$13:M$13),0)),"",IF(VLOOKUP($B83,'Section 2'!$C$16:$M$115,COLUMNS('Section 2'!$C$13:M$13),0)="QPS","QPS",IF(VLOOKUP($B83,'Section 2'!$C$16:$M$115,COLUMNS('Section 2'!$C$13:M$13),0)="2nd Party Trans","2nd Party Trans",IF(VLOOKUP($B83,'Section 2'!$C$16:$M$115,COLUMNS('Section 2'!$C$13:M$13),0)="2nd Party Dest","2nd Party Dest",PROPER(VLOOKUP($B83,'Section 2'!$C$16:$M$115,COLUMNS('Section 2'!$C$13:M$13),0)))))))</f>
        <v/>
      </c>
      <c r="O83" s="125"/>
      <c r="P83" s="132"/>
      <c r="Q83" s="132"/>
      <c r="R83" s="132"/>
      <c r="S83" s="132"/>
      <c r="T83" s="132"/>
      <c r="U83" s="132"/>
    </row>
    <row r="84" spans="1:21" s="55" customFormat="1" ht="12.75" customHeight="1" x14ac:dyDescent="0.35">
      <c r="A84" s="126" t="str">
        <f>IF(D84="","",ROWS($A$1:A84))</f>
        <v/>
      </c>
      <c r="B84" s="61">
        <v>83</v>
      </c>
      <c r="C84" s="130" t="str">
        <f t="shared" si="1"/>
        <v/>
      </c>
      <c r="D84" s="130" t="str">
        <f>IFERROR(VLOOKUP($B84,'Section 2'!$C$16:$M$115,COLUMNS('Section 2'!$C$13:C$13),0),"")</f>
        <v/>
      </c>
      <c r="E84" s="131" t="str">
        <f>IF($D84="","",IF(ISBLANK(VLOOKUP($B84,'Section 2'!$C$16:$M$115,COLUMNS('Section 2'!$C$13:D$13),0)),"",VLOOKUP($B84,'Section 2'!$C$16:$M$115,COLUMNS('Section 2'!$C$13:D$13),0)))</f>
        <v/>
      </c>
      <c r="F84" s="130" t="str">
        <f>IF($D84="","",IF(ISBLANK(VLOOKUP($B84,'Section 2'!$C$16:$M$115,COLUMNS('Section 2'!$C$13:E$13),0)),"",VLOOKUP($B84,'Section 2'!$C$16:$M$115,COLUMNS('Section 2'!$C$13:E$13),0)))</f>
        <v/>
      </c>
      <c r="G84" s="130" t="str">
        <f>IF($D84="","",IF(ISBLANK(VLOOKUP($B84,'Section 2'!$C$16:$M$115,COLUMNS('Section 2'!$C$13:F$13),0)),"",VLOOKUP($B84,'Section 2'!$C$16:$M$115,COLUMNS('Section 2'!$C$13:F$13),0)))</f>
        <v/>
      </c>
      <c r="H84" s="130" t="str">
        <f>IF($D84="","",IF(ISBLANK(VLOOKUP($B84,'Section 2'!$C$16:$M$115,COLUMNS('Section 2'!$C$13:G$13),0)),"",VLOOKUP($B84,'Section 2'!$C$16:$M$115,COLUMNS('Section 2'!$C$13:G$13),0)))</f>
        <v/>
      </c>
      <c r="I84" s="130" t="str">
        <f>IF($D84="","",IF(ISBLANK(VLOOKUP($B84,'Section 2'!$C$16:$M$115,COLUMNS('Section 2'!$C$13:H$13),0)),"",VLOOKUP($B84,'Section 2'!$C$16:$M$115,COLUMNS('Section 2'!$C$13:H$13),0)))</f>
        <v/>
      </c>
      <c r="J84" s="130" t="str">
        <f>IF($D84="","",IF(ISBLANK(VLOOKUP($B84,'Section 2'!$C$16:$M$115,COLUMNS('Section 2'!$C$13:I$13),0)),"",VLOOKUP($B84,'Section 2'!$C$16:$M$115,COLUMNS('Section 2'!$C$13:I$13),0)))</f>
        <v/>
      </c>
      <c r="K84" s="130" t="str">
        <f>IF($D84="","",IF(ISBLANK(VLOOKUP($B84,'Section 2'!$C$16:$M$115,COLUMNS('Section 2'!$C$13:J$13),0)),"",IF(VLOOKUP($B84,'Section 2'!$C$16:$M$115,COLUMNS('Section 2'!$C$13:J$13),0)="QPS","QPS",PROPER(VLOOKUP($B84,'Section 2'!$C$16:$M$115,COLUMNS('Section 2'!$C$13:J$13),0)))))</f>
        <v/>
      </c>
      <c r="L84" s="130" t="str">
        <f>IF($D84="","",IF(ISBLANK(VLOOKUP($B84,'Section 2'!$C$16:$M$115,COLUMNS('Section 2'!$C$13:K$13),0)),"",VLOOKUP($B84,'Section 2'!$C$16:$M$115,COLUMNS('Section 2'!$C$13:K$13),0)))</f>
        <v/>
      </c>
      <c r="M84" s="130" t="str">
        <f>IF($D84="","",IF(ISBLANK(VLOOKUP($B84,'Section 2'!$C$16:$M$115,COLUMNS('Section 2'!$C$13:L$13),0)),"",PROPER(VLOOKUP($B84,'Section 2'!$C$16:$M$115,COLUMNS('Section 2'!$C$13:L$13),0))))</f>
        <v/>
      </c>
      <c r="N84" s="130" t="str">
        <f>IF($D84="","",IF(ISBLANK(VLOOKUP($B84,'Section 2'!$C$16:$M$115,COLUMNS('Section 2'!$C$13:M$13),0)),"",IF(VLOOKUP($B84,'Section 2'!$C$16:$M$115,COLUMNS('Section 2'!$C$13:M$13),0)="QPS","QPS",IF(VLOOKUP($B84,'Section 2'!$C$16:$M$115,COLUMNS('Section 2'!$C$13:M$13),0)="2nd Party Trans","2nd Party Trans",IF(VLOOKUP($B84,'Section 2'!$C$16:$M$115,COLUMNS('Section 2'!$C$13:M$13),0)="2nd Party Dest","2nd Party Dest",PROPER(VLOOKUP($B84,'Section 2'!$C$16:$M$115,COLUMNS('Section 2'!$C$13:M$13),0)))))))</f>
        <v/>
      </c>
      <c r="O84" s="125"/>
      <c r="P84" s="132"/>
      <c r="Q84" s="132"/>
      <c r="R84" s="132"/>
      <c r="S84" s="132"/>
      <c r="T84" s="132"/>
      <c r="U84" s="132"/>
    </row>
    <row r="85" spans="1:21" s="55" customFormat="1" ht="12.75" customHeight="1" x14ac:dyDescent="0.35">
      <c r="A85" s="126" t="str">
        <f>IF(D85="","",ROWS($A$1:A85))</f>
        <v/>
      </c>
      <c r="B85" s="61">
        <v>84</v>
      </c>
      <c r="C85" s="130" t="str">
        <f t="shared" si="1"/>
        <v/>
      </c>
      <c r="D85" s="130" t="str">
        <f>IFERROR(VLOOKUP($B85,'Section 2'!$C$16:$M$115,COLUMNS('Section 2'!$C$13:C$13),0),"")</f>
        <v/>
      </c>
      <c r="E85" s="131" t="str">
        <f>IF($D85="","",IF(ISBLANK(VLOOKUP($B85,'Section 2'!$C$16:$M$115,COLUMNS('Section 2'!$C$13:D$13),0)),"",VLOOKUP($B85,'Section 2'!$C$16:$M$115,COLUMNS('Section 2'!$C$13:D$13),0)))</f>
        <v/>
      </c>
      <c r="F85" s="130" t="str">
        <f>IF($D85="","",IF(ISBLANK(VLOOKUP($B85,'Section 2'!$C$16:$M$115,COLUMNS('Section 2'!$C$13:E$13),0)),"",VLOOKUP($B85,'Section 2'!$C$16:$M$115,COLUMNS('Section 2'!$C$13:E$13),0)))</f>
        <v/>
      </c>
      <c r="G85" s="130" t="str">
        <f>IF($D85="","",IF(ISBLANK(VLOOKUP($B85,'Section 2'!$C$16:$M$115,COLUMNS('Section 2'!$C$13:F$13),0)),"",VLOOKUP($B85,'Section 2'!$C$16:$M$115,COLUMNS('Section 2'!$C$13:F$13),0)))</f>
        <v/>
      </c>
      <c r="H85" s="130" t="str">
        <f>IF($D85="","",IF(ISBLANK(VLOOKUP($B85,'Section 2'!$C$16:$M$115,COLUMNS('Section 2'!$C$13:G$13),0)),"",VLOOKUP($B85,'Section 2'!$C$16:$M$115,COLUMNS('Section 2'!$C$13:G$13),0)))</f>
        <v/>
      </c>
      <c r="I85" s="130" t="str">
        <f>IF($D85="","",IF(ISBLANK(VLOOKUP($B85,'Section 2'!$C$16:$M$115,COLUMNS('Section 2'!$C$13:H$13),0)),"",VLOOKUP($B85,'Section 2'!$C$16:$M$115,COLUMNS('Section 2'!$C$13:H$13),0)))</f>
        <v/>
      </c>
      <c r="J85" s="130" t="str">
        <f>IF($D85="","",IF(ISBLANK(VLOOKUP($B85,'Section 2'!$C$16:$M$115,COLUMNS('Section 2'!$C$13:I$13),0)),"",VLOOKUP($B85,'Section 2'!$C$16:$M$115,COLUMNS('Section 2'!$C$13:I$13),0)))</f>
        <v/>
      </c>
      <c r="K85" s="130" t="str">
        <f>IF($D85="","",IF(ISBLANK(VLOOKUP($B85,'Section 2'!$C$16:$M$115,COLUMNS('Section 2'!$C$13:J$13),0)),"",IF(VLOOKUP($B85,'Section 2'!$C$16:$M$115,COLUMNS('Section 2'!$C$13:J$13),0)="QPS","QPS",PROPER(VLOOKUP($B85,'Section 2'!$C$16:$M$115,COLUMNS('Section 2'!$C$13:J$13),0)))))</f>
        <v/>
      </c>
      <c r="L85" s="130" t="str">
        <f>IF($D85="","",IF(ISBLANK(VLOOKUP($B85,'Section 2'!$C$16:$M$115,COLUMNS('Section 2'!$C$13:K$13),0)),"",VLOOKUP($B85,'Section 2'!$C$16:$M$115,COLUMNS('Section 2'!$C$13:K$13),0)))</f>
        <v/>
      </c>
      <c r="M85" s="130" t="str">
        <f>IF($D85="","",IF(ISBLANK(VLOOKUP($B85,'Section 2'!$C$16:$M$115,COLUMNS('Section 2'!$C$13:L$13),0)),"",PROPER(VLOOKUP($B85,'Section 2'!$C$16:$M$115,COLUMNS('Section 2'!$C$13:L$13),0))))</f>
        <v/>
      </c>
      <c r="N85" s="130" t="str">
        <f>IF($D85="","",IF(ISBLANK(VLOOKUP($B85,'Section 2'!$C$16:$M$115,COLUMNS('Section 2'!$C$13:M$13),0)),"",IF(VLOOKUP($B85,'Section 2'!$C$16:$M$115,COLUMNS('Section 2'!$C$13:M$13),0)="QPS","QPS",IF(VLOOKUP($B85,'Section 2'!$C$16:$M$115,COLUMNS('Section 2'!$C$13:M$13),0)="2nd Party Trans","2nd Party Trans",IF(VLOOKUP($B85,'Section 2'!$C$16:$M$115,COLUMNS('Section 2'!$C$13:M$13),0)="2nd Party Dest","2nd Party Dest",PROPER(VLOOKUP($B85,'Section 2'!$C$16:$M$115,COLUMNS('Section 2'!$C$13:M$13),0)))))))</f>
        <v/>
      </c>
      <c r="O85" s="125"/>
      <c r="P85" s="132"/>
      <c r="Q85" s="132"/>
      <c r="R85" s="132"/>
      <c r="S85" s="132"/>
      <c r="T85" s="132"/>
      <c r="U85" s="132"/>
    </row>
    <row r="86" spans="1:21" s="55" customFormat="1" ht="12.75" customHeight="1" x14ac:dyDescent="0.35">
      <c r="A86" s="126" t="str">
        <f>IF(D86="","",ROWS($A$1:A86))</f>
        <v/>
      </c>
      <c r="B86" s="61">
        <v>85</v>
      </c>
      <c r="C86" s="130" t="str">
        <f t="shared" si="1"/>
        <v/>
      </c>
      <c r="D86" s="130" t="str">
        <f>IFERROR(VLOOKUP($B86,'Section 2'!$C$16:$M$115,COLUMNS('Section 2'!$C$13:C$13),0),"")</f>
        <v/>
      </c>
      <c r="E86" s="131" t="str">
        <f>IF($D86="","",IF(ISBLANK(VLOOKUP($B86,'Section 2'!$C$16:$M$115,COLUMNS('Section 2'!$C$13:D$13),0)),"",VLOOKUP($B86,'Section 2'!$C$16:$M$115,COLUMNS('Section 2'!$C$13:D$13),0)))</f>
        <v/>
      </c>
      <c r="F86" s="130" t="str">
        <f>IF($D86="","",IF(ISBLANK(VLOOKUP($B86,'Section 2'!$C$16:$M$115,COLUMNS('Section 2'!$C$13:E$13),0)),"",VLOOKUP($B86,'Section 2'!$C$16:$M$115,COLUMNS('Section 2'!$C$13:E$13),0)))</f>
        <v/>
      </c>
      <c r="G86" s="130" t="str">
        <f>IF($D86="","",IF(ISBLANK(VLOOKUP($B86,'Section 2'!$C$16:$M$115,COLUMNS('Section 2'!$C$13:F$13),0)),"",VLOOKUP($B86,'Section 2'!$C$16:$M$115,COLUMNS('Section 2'!$C$13:F$13),0)))</f>
        <v/>
      </c>
      <c r="H86" s="130" t="str">
        <f>IF($D86="","",IF(ISBLANK(VLOOKUP($B86,'Section 2'!$C$16:$M$115,COLUMNS('Section 2'!$C$13:G$13),0)),"",VLOOKUP($B86,'Section 2'!$C$16:$M$115,COLUMNS('Section 2'!$C$13:G$13),0)))</f>
        <v/>
      </c>
      <c r="I86" s="130" t="str">
        <f>IF($D86="","",IF(ISBLANK(VLOOKUP($B86,'Section 2'!$C$16:$M$115,COLUMNS('Section 2'!$C$13:H$13),0)),"",VLOOKUP($B86,'Section 2'!$C$16:$M$115,COLUMNS('Section 2'!$C$13:H$13),0)))</f>
        <v/>
      </c>
      <c r="J86" s="130" t="str">
        <f>IF($D86="","",IF(ISBLANK(VLOOKUP($B86,'Section 2'!$C$16:$M$115,COLUMNS('Section 2'!$C$13:I$13),0)),"",VLOOKUP($B86,'Section 2'!$C$16:$M$115,COLUMNS('Section 2'!$C$13:I$13),0)))</f>
        <v/>
      </c>
      <c r="K86" s="130" t="str">
        <f>IF($D86="","",IF(ISBLANK(VLOOKUP($B86,'Section 2'!$C$16:$M$115,COLUMNS('Section 2'!$C$13:J$13),0)),"",IF(VLOOKUP($B86,'Section 2'!$C$16:$M$115,COLUMNS('Section 2'!$C$13:J$13),0)="QPS","QPS",PROPER(VLOOKUP($B86,'Section 2'!$C$16:$M$115,COLUMNS('Section 2'!$C$13:J$13),0)))))</f>
        <v/>
      </c>
      <c r="L86" s="130" t="str">
        <f>IF($D86="","",IF(ISBLANK(VLOOKUP($B86,'Section 2'!$C$16:$M$115,COLUMNS('Section 2'!$C$13:K$13),0)),"",VLOOKUP($B86,'Section 2'!$C$16:$M$115,COLUMNS('Section 2'!$C$13:K$13),0)))</f>
        <v/>
      </c>
      <c r="M86" s="130" t="str">
        <f>IF($D86="","",IF(ISBLANK(VLOOKUP($B86,'Section 2'!$C$16:$M$115,COLUMNS('Section 2'!$C$13:L$13),0)),"",PROPER(VLOOKUP($B86,'Section 2'!$C$16:$M$115,COLUMNS('Section 2'!$C$13:L$13),0))))</f>
        <v/>
      </c>
      <c r="N86" s="130" t="str">
        <f>IF($D86="","",IF(ISBLANK(VLOOKUP($B86,'Section 2'!$C$16:$M$115,COLUMNS('Section 2'!$C$13:M$13),0)),"",IF(VLOOKUP($B86,'Section 2'!$C$16:$M$115,COLUMNS('Section 2'!$C$13:M$13),0)="QPS","QPS",IF(VLOOKUP($B86,'Section 2'!$C$16:$M$115,COLUMNS('Section 2'!$C$13:M$13),0)="2nd Party Trans","2nd Party Trans",IF(VLOOKUP($B86,'Section 2'!$C$16:$M$115,COLUMNS('Section 2'!$C$13:M$13),0)="2nd Party Dest","2nd Party Dest",PROPER(VLOOKUP($B86,'Section 2'!$C$16:$M$115,COLUMNS('Section 2'!$C$13:M$13),0)))))))</f>
        <v/>
      </c>
      <c r="O86" s="125"/>
      <c r="P86" s="132"/>
      <c r="Q86" s="132"/>
      <c r="R86" s="132"/>
      <c r="S86" s="132"/>
      <c r="T86" s="132"/>
      <c r="U86" s="132"/>
    </row>
    <row r="87" spans="1:21" s="55" customFormat="1" ht="12.75" customHeight="1" x14ac:dyDescent="0.35">
      <c r="A87" s="126" t="str">
        <f>IF(D87="","",ROWS($A$1:A87))</f>
        <v/>
      </c>
      <c r="B87" s="61">
        <v>86</v>
      </c>
      <c r="C87" s="130" t="str">
        <f t="shared" si="1"/>
        <v/>
      </c>
      <c r="D87" s="130" t="str">
        <f>IFERROR(VLOOKUP($B87,'Section 2'!$C$16:$M$115,COLUMNS('Section 2'!$C$13:C$13),0),"")</f>
        <v/>
      </c>
      <c r="E87" s="131" t="str">
        <f>IF($D87="","",IF(ISBLANK(VLOOKUP($B87,'Section 2'!$C$16:$M$115,COLUMNS('Section 2'!$C$13:D$13),0)),"",VLOOKUP($B87,'Section 2'!$C$16:$M$115,COLUMNS('Section 2'!$C$13:D$13),0)))</f>
        <v/>
      </c>
      <c r="F87" s="130" t="str">
        <f>IF($D87="","",IF(ISBLANK(VLOOKUP($B87,'Section 2'!$C$16:$M$115,COLUMNS('Section 2'!$C$13:E$13),0)),"",VLOOKUP($B87,'Section 2'!$C$16:$M$115,COLUMNS('Section 2'!$C$13:E$13),0)))</f>
        <v/>
      </c>
      <c r="G87" s="130" t="str">
        <f>IF($D87="","",IF(ISBLANK(VLOOKUP($B87,'Section 2'!$C$16:$M$115,COLUMNS('Section 2'!$C$13:F$13),0)),"",VLOOKUP($B87,'Section 2'!$C$16:$M$115,COLUMNS('Section 2'!$C$13:F$13),0)))</f>
        <v/>
      </c>
      <c r="H87" s="130" t="str">
        <f>IF($D87="","",IF(ISBLANK(VLOOKUP($B87,'Section 2'!$C$16:$M$115,COLUMNS('Section 2'!$C$13:G$13),0)),"",VLOOKUP($B87,'Section 2'!$C$16:$M$115,COLUMNS('Section 2'!$C$13:G$13),0)))</f>
        <v/>
      </c>
      <c r="I87" s="130" t="str">
        <f>IF($D87="","",IF(ISBLANK(VLOOKUP($B87,'Section 2'!$C$16:$M$115,COLUMNS('Section 2'!$C$13:H$13),0)),"",VLOOKUP($B87,'Section 2'!$C$16:$M$115,COLUMNS('Section 2'!$C$13:H$13),0)))</f>
        <v/>
      </c>
      <c r="J87" s="130" t="str">
        <f>IF($D87="","",IF(ISBLANK(VLOOKUP($B87,'Section 2'!$C$16:$M$115,COLUMNS('Section 2'!$C$13:I$13),0)),"",VLOOKUP($B87,'Section 2'!$C$16:$M$115,COLUMNS('Section 2'!$C$13:I$13),0)))</f>
        <v/>
      </c>
      <c r="K87" s="130" t="str">
        <f>IF($D87="","",IF(ISBLANK(VLOOKUP($B87,'Section 2'!$C$16:$M$115,COLUMNS('Section 2'!$C$13:J$13),0)),"",IF(VLOOKUP($B87,'Section 2'!$C$16:$M$115,COLUMNS('Section 2'!$C$13:J$13),0)="QPS","QPS",PROPER(VLOOKUP($B87,'Section 2'!$C$16:$M$115,COLUMNS('Section 2'!$C$13:J$13),0)))))</f>
        <v/>
      </c>
      <c r="L87" s="130" t="str">
        <f>IF($D87="","",IF(ISBLANK(VLOOKUP($B87,'Section 2'!$C$16:$M$115,COLUMNS('Section 2'!$C$13:K$13),0)),"",VLOOKUP($B87,'Section 2'!$C$16:$M$115,COLUMNS('Section 2'!$C$13:K$13),0)))</f>
        <v/>
      </c>
      <c r="M87" s="130" t="str">
        <f>IF($D87="","",IF(ISBLANK(VLOOKUP($B87,'Section 2'!$C$16:$M$115,COLUMNS('Section 2'!$C$13:L$13),0)),"",PROPER(VLOOKUP($B87,'Section 2'!$C$16:$M$115,COLUMNS('Section 2'!$C$13:L$13),0))))</f>
        <v/>
      </c>
      <c r="N87" s="130" t="str">
        <f>IF($D87="","",IF(ISBLANK(VLOOKUP($B87,'Section 2'!$C$16:$M$115,COLUMNS('Section 2'!$C$13:M$13),0)),"",IF(VLOOKUP($B87,'Section 2'!$C$16:$M$115,COLUMNS('Section 2'!$C$13:M$13),0)="QPS","QPS",IF(VLOOKUP($B87,'Section 2'!$C$16:$M$115,COLUMNS('Section 2'!$C$13:M$13),0)="2nd Party Trans","2nd Party Trans",IF(VLOOKUP($B87,'Section 2'!$C$16:$M$115,COLUMNS('Section 2'!$C$13:M$13),0)="2nd Party Dest","2nd Party Dest",PROPER(VLOOKUP($B87,'Section 2'!$C$16:$M$115,COLUMNS('Section 2'!$C$13:M$13),0)))))))</f>
        <v/>
      </c>
      <c r="O87" s="125"/>
      <c r="P87" s="132"/>
      <c r="Q87" s="132"/>
      <c r="R87" s="132"/>
      <c r="S87" s="132"/>
      <c r="T87" s="132"/>
      <c r="U87" s="132"/>
    </row>
    <row r="88" spans="1:21" s="55" customFormat="1" ht="12.75" customHeight="1" x14ac:dyDescent="0.35">
      <c r="A88" s="126" t="str">
        <f>IF(D88="","",ROWS($A$1:A88))</f>
        <v/>
      </c>
      <c r="B88" s="61">
        <v>87</v>
      </c>
      <c r="C88" s="130" t="str">
        <f t="shared" si="1"/>
        <v/>
      </c>
      <c r="D88" s="130" t="str">
        <f>IFERROR(VLOOKUP($B88,'Section 2'!$C$16:$M$115,COLUMNS('Section 2'!$C$13:C$13),0),"")</f>
        <v/>
      </c>
      <c r="E88" s="131" t="str">
        <f>IF($D88="","",IF(ISBLANK(VLOOKUP($B88,'Section 2'!$C$16:$M$115,COLUMNS('Section 2'!$C$13:D$13),0)),"",VLOOKUP($B88,'Section 2'!$C$16:$M$115,COLUMNS('Section 2'!$C$13:D$13),0)))</f>
        <v/>
      </c>
      <c r="F88" s="130" t="str">
        <f>IF($D88="","",IF(ISBLANK(VLOOKUP($B88,'Section 2'!$C$16:$M$115,COLUMNS('Section 2'!$C$13:E$13),0)),"",VLOOKUP($B88,'Section 2'!$C$16:$M$115,COLUMNS('Section 2'!$C$13:E$13),0)))</f>
        <v/>
      </c>
      <c r="G88" s="130" t="str">
        <f>IF($D88="","",IF(ISBLANK(VLOOKUP($B88,'Section 2'!$C$16:$M$115,COLUMNS('Section 2'!$C$13:F$13),0)),"",VLOOKUP($B88,'Section 2'!$C$16:$M$115,COLUMNS('Section 2'!$C$13:F$13),0)))</f>
        <v/>
      </c>
      <c r="H88" s="130" t="str">
        <f>IF($D88="","",IF(ISBLANK(VLOOKUP($B88,'Section 2'!$C$16:$M$115,COLUMNS('Section 2'!$C$13:G$13),0)),"",VLOOKUP($B88,'Section 2'!$C$16:$M$115,COLUMNS('Section 2'!$C$13:G$13),0)))</f>
        <v/>
      </c>
      <c r="I88" s="130" t="str">
        <f>IF($D88="","",IF(ISBLANK(VLOOKUP($B88,'Section 2'!$C$16:$M$115,COLUMNS('Section 2'!$C$13:H$13),0)),"",VLOOKUP($B88,'Section 2'!$C$16:$M$115,COLUMNS('Section 2'!$C$13:H$13),0)))</f>
        <v/>
      </c>
      <c r="J88" s="130" t="str">
        <f>IF($D88="","",IF(ISBLANK(VLOOKUP($B88,'Section 2'!$C$16:$M$115,COLUMNS('Section 2'!$C$13:I$13),0)),"",VLOOKUP($B88,'Section 2'!$C$16:$M$115,COLUMNS('Section 2'!$C$13:I$13),0)))</f>
        <v/>
      </c>
      <c r="K88" s="130" t="str">
        <f>IF($D88="","",IF(ISBLANK(VLOOKUP($B88,'Section 2'!$C$16:$M$115,COLUMNS('Section 2'!$C$13:J$13),0)),"",IF(VLOOKUP($B88,'Section 2'!$C$16:$M$115,COLUMNS('Section 2'!$C$13:J$13),0)="QPS","QPS",PROPER(VLOOKUP($B88,'Section 2'!$C$16:$M$115,COLUMNS('Section 2'!$C$13:J$13),0)))))</f>
        <v/>
      </c>
      <c r="L88" s="130" t="str">
        <f>IF($D88="","",IF(ISBLANK(VLOOKUP($B88,'Section 2'!$C$16:$M$115,COLUMNS('Section 2'!$C$13:K$13),0)),"",VLOOKUP($B88,'Section 2'!$C$16:$M$115,COLUMNS('Section 2'!$C$13:K$13),0)))</f>
        <v/>
      </c>
      <c r="M88" s="130" t="str">
        <f>IF($D88="","",IF(ISBLANK(VLOOKUP($B88,'Section 2'!$C$16:$M$115,COLUMNS('Section 2'!$C$13:L$13),0)),"",PROPER(VLOOKUP($B88,'Section 2'!$C$16:$M$115,COLUMNS('Section 2'!$C$13:L$13),0))))</f>
        <v/>
      </c>
      <c r="N88" s="130" t="str">
        <f>IF($D88="","",IF(ISBLANK(VLOOKUP($B88,'Section 2'!$C$16:$M$115,COLUMNS('Section 2'!$C$13:M$13),0)),"",IF(VLOOKUP($B88,'Section 2'!$C$16:$M$115,COLUMNS('Section 2'!$C$13:M$13),0)="QPS","QPS",IF(VLOOKUP($B88,'Section 2'!$C$16:$M$115,COLUMNS('Section 2'!$C$13:M$13),0)="2nd Party Trans","2nd Party Trans",IF(VLOOKUP($B88,'Section 2'!$C$16:$M$115,COLUMNS('Section 2'!$C$13:M$13),0)="2nd Party Dest","2nd Party Dest",PROPER(VLOOKUP($B88,'Section 2'!$C$16:$M$115,COLUMNS('Section 2'!$C$13:M$13),0)))))))</f>
        <v/>
      </c>
      <c r="O88" s="125"/>
      <c r="P88" s="132"/>
      <c r="Q88" s="132"/>
      <c r="R88" s="132"/>
      <c r="S88" s="132"/>
      <c r="T88" s="132"/>
      <c r="U88" s="132"/>
    </row>
    <row r="89" spans="1:21" s="55" customFormat="1" ht="12.75" customHeight="1" x14ac:dyDescent="0.35">
      <c r="A89" s="126" t="str">
        <f>IF(D89="","",ROWS($A$1:A89))</f>
        <v/>
      </c>
      <c r="B89" s="61">
        <v>88</v>
      </c>
      <c r="C89" s="130" t="str">
        <f t="shared" si="1"/>
        <v/>
      </c>
      <c r="D89" s="130" t="str">
        <f>IFERROR(VLOOKUP($B89,'Section 2'!$C$16:$M$115,COLUMNS('Section 2'!$C$13:C$13),0),"")</f>
        <v/>
      </c>
      <c r="E89" s="131" t="str">
        <f>IF($D89="","",IF(ISBLANK(VLOOKUP($B89,'Section 2'!$C$16:$M$115,COLUMNS('Section 2'!$C$13:D$13),0)),"",VLOOKUP($B89,'Section 2'!$C$16:$M$115,COLUMNS('Section 2'!$C$13:D$13),0)))</f>
        <v/>
      </c>
      <c r="F89" s="130" t="str">
        <f>IF($D89="","",IF(ISBLANK(VLOOKUP($B89,'Section 2'!$C$16:$M$115,COLUMNS('Section 2'!$C$13:E$13),0)),"",VLOOKUP($B89,'Section 2'!$C$16:$M$115,COLUMNS('Section 2'!$C$13:E$13),0)))</f>
        <v/>
      </c>
      <c r="G89" s="130" t="str">
        <f>IF($D89="","",IF(ISBLANK(VLOOKUP($B89,'Section 2'!$C$16:$M$115,COLUMNS('Section 2'!$C$13:F$13),0)),"",VLOOKUP($B89,'Section 2'!$C$16:$M$115,COLUMNS('Section 2'!$C$13:F$13),0)))</f>
        <v/>
      </c>
      <c r="H89" s="130" t="str">
        <f>IF($D89="","",IF(ISBLANK(VLOOKUP($B89,'Section 2'!$C$16:$M$115,COLUMNS('Section 2'!$C$13:G$13),0)),"",VLOOKUP($B89,'Section 2'!$C$16:$M$115,COLUMNS('Section 2'!$C$13:G$13),0)))</f>
        <v/>
      </c>
      <c r="I89" s="130" t="str">
        <f>IF($D89="","",IF(ISBLANK(VLOOKUP($B89,'Section 2'!$C$16:$M$115,COLUMNS('Section 2'!$C$13:H$13),0)),"",VLOOKUP($B89,'Section 2'!$C$16:$M$115,COLUMNS('Section 2'!$C$13:H$13),0)))</f>
        <v/>
      </c>
      <c r="J89" s="130" t="str">
        <f>IF($D89="","",IF(ISBLANK(VLOOKUP($B89,'Section 2'!$C$16:$M$115,COLUMNS('Section 2'!$C$13:I$13),0)),"",VLOOKUP($B89,'Section 2'!$C$16:$M$115,COLUMNS('Section 2'!$C$13:I$13),0)))</f>
        <v/>
      </c>
      <c r="K89" s="130" t="str">
        <f>IF($D89="","",IF(ISBLANK(VLOOKUP($B89,'Section 2'!$C$16:$M$115,COLUMNS('Section 2'!$C$13:J$13),0)),"",IF(VLOOKUP($B89,'Section 2'!$C$16:$M$115,COLUMNS('Section 2'!$C$13:J$13),0)="QPS","QPS",PROPER(VLOOKUP($B89,'Section 2'!$C$16:$M$115,COLUMNS('Section 2'!$C$13:J$13),0)))))</f>
        <v/>
      </c>
      <c r="L89" s="130" t="str">
        <f>IF($D89="","",IF(ISBLANK(VLOOKUP($B89,'Section 2'!$C$16:$M$115,COLUMNS('Section 2'!$C$13:K$13),0)),"",VLOOKUP($B89,'Section 2'!$C$16:$M$115,COLUMNS('Section 2'!$C$13:K$13),0)))</f>
        <v/>
      </c>
      <c r="M89" s="130" t="str">
        <f>IF($D89="","",IF(ISBLANK(VLOOKUP($B89,'Section 2'!$C$16:$M$115,COLUMNS('Section 2'!$C$13:L$13),0)),"",PROPER(VLOOKUP($B89,'Section 2'!$C$16:$M$115,COLUMNS('Section 2'!$C$13:L$13),0))))</f>
        <v/>
      </c>
      <c r="N89" s="130" t="str">
        <f>IF($D89="","",IF(ISBLANK(VLOOKUP($B89,'Section 2'!$C$16:$M$115,COLUMNS('Section 2'!$C$13:M$13),0)),"",IF(VLOOKUP($B89,'Section 2'!$C$16:$M$115,COLUMNS('Section 2'!$C$13:M$13),0)="QPS","QPS",IF(VLOOKUP($B89,'Section 2'!$C$16:$M$115,COLUMNS('Section 2'!$C$13:M$13),0)="2nd Party Trans","2nd Party Trans",IF(VLOOKUP($B89,'Section 2'!$C$16:$M$115,COLUMNS('Section 2'!$C$13:M$13),0)="2nd Party Dest","2nd Party Dest",PROPER(VLOOKUP($B89,'Section 2'!$C$16:$M$115,COLUMNS('Section 2'!$C$13:M$13),0)))))))</f>
        <v/>
      </c>
      <c r="O89" s="125"/>
      <c r="P89" s="132"/>
      <c r="Q89" s="132"/>
      <c r="R89" s="132"/>
      <c r="S89" s="132"/>
      <c r="T89" s="132"/>
      <c r="U89" s="132"/>
    </row>
    <row r="90" spans="1:21" s="55" customFormat="1" ht="12.75" customHeight="1" x14ac:dyDescent="0.35">
      <c r="A90" s="126" t="str">
        <f>IF(D90="","",ROWS($A$1:A90))</f>
        <v/>
      </c>
      <c r="B90" s="61">
        <v>89</v>
      </c>
      <c r="C90" s="130" t="str">
        <f t="shared" si="1"/>
        <v/>
      </c>
      <c r="D90" s="130" t="str">
        <f>IFERROR(VLOOKUP($B90,'Section 2'!$C$16:$M$115,COLUMNS('Section 2'!$C$13:C$13),0),"")</f>
        <v/>
      </c>
      <c r="E90" s="131" t="str">
        <f>IF($D90="","",IF(ISBLANK(VLOOKUP($B90,'Section 2'!$C$16:$M$115,COLUMNS('Section 2'!$C$13:D$13),0)),"",VLOOKUP($B90,'Section 2'!$C$16:$M$115,COLUMNS('Section 2'!$C$13:D$13),0)))</f>
        <v/>
      </c>
      <c r="F90" s="130" t="str">
        <f>IF($D90="","",IF(ISBLANK(VLOOKUP($B90,'Section 2'!$C$16:$M$115,COLUMNS('Section 2'!$C$13:E$13),0)),"",VLOOKUP($B90,'Section 2'!$C$16:$M$115,COLUMNS('Section 2'!$C$13:E$13),0)))</f>
        <v/>
      </c>
      <c r="G90" s="130" t="str">
        <f>IF($D90="","",IF(ISBLANK(VLOOKUP($B90,'Section 2'!$C$16:$M$115,COLUMNS('Section 2'!$C$13:F$13),0)),"",VLOOKUP($B90,'Section 2'!$C$16:$M$115,COLUMNS('Section 2'!$C$13:F$13),0)))</f>
        <v/>
      </c>
      <c r="H90" s="130" t="str">
        <f>IF($D90="","",IF(ISBLANK(VLOOKUP($B90,'Section 2'!$C$16:$M$115,COLUMNS('Section 2'!$C$13:G$13),0)),"",VLOOKUP($B90,'Section 2'!$C$16:$M$115,COLUMNS('Section 2'!$C$13:G$13),0)))</f>
        <v/>
      </c>
      <c r="I90" s="130" t="str">
        <f>IF($D90="","",IF(ISBLANK(VLOOKUP($B90,'Section 2'!$C$16:$M$115,COLUMNS('Section 2'!$C$13:H$13),0)),"",VLOOKUP($B90,'Section 2'!$C$16:$M$115,COLUMNS('Section 2'!$C$13:H$13),0)))</f>
        <v/>
      </c>
      <c r="J90" s="130" t="str">
        <f>IF($D90="","",IF(ISBLANK(VLOOKUP($B90,'Section 2'!$C$16:$M$115,COLUMNS('Section 2'!$C$13:I$13),0)),"",VLOOKUP($B90,'Section 2'!$C$16:$M$115,COLUMNS('Section 2'!$C$13:I$13),0)))</f>
        <v/>
      </c>
      <c r="K90" s="130" t="str">
        <f>IF($D90="","",IF(ISBLANK(VLOOKUP($B90,'Section 2'!$C$16:$M$115,COLUMNS('Section 2'!$C$13:J$13),0)),"",IF(VLOOKUP($B90,'Section 2'!$C$16:$M$115,COLUMNS('Section 2'!$C$13:J$13),0)="QPS","QPS",PROPER(VLOOKUP($B90,'Section 2'!$C$16:$M$115,COLUMNS('Section 2'!$C$13:J$13),0)))))</f>
        <v/>
      </c>
      <c r="L90" s="130" t="str">
        <f>IF($D90="","",IF(ISBLANK(VLOOKUP($B90,'Section 2'!$C$16:$M$115,COLUMNS('Section 2'!$C$13:K$13),0)),"",VLOOKUP($B90,'Section 2'!$C$16:$M$115,COLUMNS('Section 2'!$C$13:K$13),0)))</f>
        <v/>
      </c>
      <c r="M90" s="130" t="str">
        <f>IF($D90="","",IF(ISBLANK(VLOOKUP($B90,'Section 2'!$C$16:$M$115,COLUMNS('Section 2'!$C$13:L$13),0)),"",PROPER(VLOOKUP($B90,'Section 2'!$C$16:$M$115,COLUMNS('Section 2'!$C$13:L$13),0))))</f>
        <v/>
      </c>
      <c r="N90" s="130" t="str">
        <f>IF($D90="","",IF(ISBLANK(VLOOKUP($B90,'Section 2'!$C$16:$M$115,COLUMNS('Section 2'!$C$13:M$13),0)),"",IF(VLOOKUP($B90,'Section 2'!$C$16:$M$115,COLUMNS('Section 2'!$C$13:M$13),0)="QPS","QPS",IF(VLOOKUP($B90,'Section 2'!$C$16:$M$115,COLUMNS('Section 2'!$C$13:M$13),0)="2nd Party Trans","2nd Party Trans",IF(VLOOKUP($B90,'Section 2'!$C$16:$M$115,COLUMNS('Section 2'!$C$13:M$13),0)="2nd Party Dest","2nd Party Dest",PROPER(VLOOKUP($B90,'Section 2'!$C$16:$M$115,COLUMNS('Section 2'!$C$13:M$13),0)))))))</f>
        <v/>
      </c>
      <c r="O90" s="125"/>
      <c r="P90" s="132"/>
      <c r="Q90" s="132"/>
      <c r="R90" s="132"/>
      <c r="S90" s="132"/>
      <c r="T90" s="132"/>
      <c r="U90" s="132"/>
    </row>
    <row r="91" spans="1:21" s="55" customFormat="1" ht="12.75" customHeight="1" x14ac:dyDescent="0.35">
      <c r="A91" s="126" t="str">
        <f>IF(D91="","",ROWS($A$1:A91))</f>
        <v/>
      </c>
      <c r="B91" s="61">
        <v>90</v>
      </c>
      <c r="C91" s="130" t="str">
        <f t="shared" si="1"/>
        <v/>
      </c>
      <c r="D91" s="130" t="str">
        <f>IFERROR(VLOOKUP($B91,'Section 2'!$C$16:$M$115,COLUMNS('Section 2'!$C$13:C$13),0),"")</f>
        <v/>
      </c>
      <c r="E91" s="131" t="str">
        <f>IF($D91="","",IF(ISBLANK(VLOOKUP($B91,'Section 2'!$C$16:$M$115,COLUMNS('Section 2'!$C$13:D$13),0)),"",VLOOKUP($B91,'Section 2'!$C$16:$M$115,COLUMNS('Section 2'!$C$13:D$13),0)))</f>
        <v/>
      </c>
      <c r="F91" s="130" t="str">
        <f>IF($D91="","",IF(ISBLANK(VLOOKUP($B91,'Section 2'!$C$16:$M$115,COLUMNS('Section 2'!$C$13:E$13),0)),"",VLOOKUP($B91,'Section 2'!$C$16:$M$115,COLUMNS('Section 2'!$C$13:E$13),0)))</f>
        <v/>
      </c>
      <c r="G91" s="130" t="str">
        <f>IF($D91="","",IF(ISBLANK(VLOOKUP($B91,'Section 2'!$C$16:$M$115,COLUMNS('Section 2'!$C$13:F$13),0)),"",VLOOKUP($B91,'Section 2'!$C$16:$M$115,COLUMNS('Section 2'!$C$13:F$13),0)))</f>
        <v/>
      </c>
      <c r="H91" s="130" t="str">
        <f>IF($D91="","",IF(ISBLANK(VLOOKUP($B91,'Section 2'!$C$16:$M$115,COLUMNS('Section 2'!$C$13:G$13),0)),"",VLOOKUP($B91,'Section 2'!$C$16:$M$115,COLUMNS('Section 2'!$C$13:G$13),0)))</f>
        <v/>
      </c>
      <c r="I91" s="130" t="str">
        <f>IF($D91="","",IF(ISBLANK(VLOOKUP($B91,'Section 2'!$C$16:$M$115,COLUMNS('Section 2'!$C$13:H$13),0)),"",VLOOKUP($B91,'Section 2'!$C$16:$M$115,COLUMNS('Section 2'!$C$13:H$13),0)))</f>
        <v/>
      </c>
      <c r="J91" s="130" t="str">
        <f>IF($D91="","",IF(ISBLANK(VLOOKUP($B91,'Section 2'!$C$16:$M$115,COLUMNS('Section 2'!$C$13:I$13),0)),"",VLOOKUP($B91,'Section 2'!$C$16:$M$115,COLUMNS('Section 2'!$C$13:I$13),0)))</f>
        <v/>
      </c>
      <c r="K91" s="130" t="str">
        <f>IF($D91="","",IF(ISBLANK(VLOOKUP($B91,'Section 2'!$C$16:$M$115,COLUMNS('Section 2'!$C$13:J$13),0)),"",IF(VLOOKUP($B91,'Section 2'!$C$16:$M$115,COLUMNS('Section 2'!$C$13:J$13),0)="QPS","QPS",PROPER(VLOOKUP($B91,'Section 2'!$C$16:$M$115,COLUMNS('Section 2'!$C$13:J$13),0)))))</f>
        <v/>
      </c>
      <c r="L91" s="130" t="str">
        <f>IF($D91="","",IF(ISBLANK(VLOOKUP($B91,'Section 2'!$C$16:$M$115,COLUMNS('Section 2'!$C$13:K$13),0)),"",VLOOKUP($B91,'Section 2'!$C$16:$M$115,COLUMNS('Section 2'!$C$13:K$13),0)))</f>
        <v/>
      </c>
      <c r="M91" s="130" t="str">
        <f>IF($D91="","",IF(ISBLANK(VLOOKUP($B91,'Section 2'!$C$16:$M$115,COLUMNS('Section 2'!$C$13:L$13),0)),"",PROPER(VLOOKUP($B91,'Section 2'!$C$16:$M$115,COLUMNS('Section 2'!$C$13:L$13),0))))</f>
        <v/>
      </c>
      <c r="N91" s="130" t="str">
        <f>IF($D91="","",IF(ISBLANK(VLOOKUP($B91,'Section 2'!$C$16:$M$115,COLUMNS('Section 2'!$C$13:M$13),0)),"",IF(VLOOKUP($B91,'Section 2'!$C$16:$M$115,COLUMNS('Section 2'!$C$13:M$13),0)="QPS","QPS",IF(VLOOKUP($B91,'Section 2'!$C$16:$M$115,COLUMNS('Section 2'!$C$13:M$13),0)="2nd Party Trans","2nd Party Trans",IF(VLOOKUP($B91,'Section 2'!$C$16:$M$115,COLUMNS('Section 2'!$C$13:M$13),0)="2nd Party Dest","2nd Party Dest",PROPER(VLOOKUP($B91,'Section 2'!$C$16:$M$115,COLUMNS('Section 2'!$C$13:M$13),0)))))))</f>
        <v/>
      </c>
      <c r="O91" s="125"/>
      <c r="P91" s="132"/>
      <c r="Q91" s="132"/>
      <c r="R91" s="132"/>
      <c r="S91" s="132"/>
      <c r="T91" s="132"/>
      <c r="U91" s="132"/>
    </row>
    <row r="92" spans="1:21" s="55" customFormat="1" ht="12.75" customHeight="1" x14ac:dyDescent="0.35">
      <c r="A92" s="126" t="str">
        <f>IF(D92="","",ROWS($A$1:A92))</f>
        <v/>
      </c>
      <c r="B92" s="61">
        <v>91</v>
      </c>
      <c r="C92" s="130" t="str">
        <f t="shared" si="1"/>
        <v/>
      </c>
      <c r="D92" s="130" t="str">
        <f>IFERROR(VLOOKUP($B92,'Section 2'!$C$16:$M$115,COLUMNS('Section 2'!$C$13:C$13),0),"")</f>
        <v/>
      </c>
      <c r="E92" s="131" t="str">
        <f>IF($D92="","",IF(ISBLANK(VLOOKUP($B92,'Section 2'!$C$16:$M$115,COLUMNS('Section 2'!$C$13:D$13),0)),"",VLOOKUP($B92,'Section 2'!$C$16:$M$115,COLUMNS('Section 2'!$C$13:D$13),0)))</f>
        <v/>
      </c>
      <c r="F92" s="130" t="str">
        <f>IF($D92="","",IF(ISBLANK(VLOOKUP($B92,'Section 2'!$C$16:$M$115,COLUMNS('Section 2'!$C$13:E$13),0)),"",VLOOKUP($B92,'Section 2'!$C$16:$M$115,COLUMNS('Section 2'!$C$13:E$13),0)))</f>
        <v/>
      </c>
      <c r="G92" s="130" t="str">
        <f>IF($D92="","",IF(ISBLANK(VLOOKUP($B92,'Section 2'!$C$16:$M$115,COLUMNS('Section 2'!$C$13:F$13),0)),"",VLOOKUP($B92,'Section 2'!$C$16:$M$115,COLUMNS('Section 2'!$C$13:F$13),0)))</f>
        <v/>
      </c>
      <c r="H92" s="130" t="str">
        <f>IF($D92="","",IF(ISBLANK(VLOOKUP($B92,'Section 2'!$C$16:$M$115,COLUMNS('Section 2'!$C$13:G$13),0)),"",VLOOKUP($B92,'Section 2'!$C$16:$M$115,COLUMNS('Section 2'!$C$13:G$13),0)))</f>
        <v/>
      </c>
      <c r="I92" s="130" t="str">
        <f>IF($D92="","",IF(ISBLANK(VLOOKUP($B92,'Section 2'!$C$16:$M$115,COLUMNS('Section 2'!$C$13:H$13),0)),"",VLOOKUP($B92,'Section 2'!$C$16:$M$115,COLUMNS('Section 2'!$C$13:H$13),0)))</f>
        <v/>
      </c>
      <c r="J92" s="130" t="str">
        <f>IF($D92="","",IF(ISBLANK(VLOOKUP($B92,'Section 2'!$C$16:$M$115,COLUMNS('Section 2'!$C$13:I$13),0)),"",VLOOKUP($B92,'Section 2'!$C$16:$M$115,COLUMNS('Section 2'!$C$13:I$13),0)))</f>
        <v/>
      </c>
      <c r="K92" s="130" t="str">
        <f>IF($D92="","",IF(ISBLANK(VLOOKUP($B92,'Section 2'!$C$16:$M$115,COLUMNS('Section 2'!$C$13:J$13),0)),"",IF(VLOOKUP($B92,'Section 2'!$C$16:$M$115,COLUMNS('Section 2'!$C$13:J$13),0)="QPS","QPS",PROPER(VLOOKUP($B92,'Section 2'!$C$16:$M$115,COLUMNS('Section 2'!$C$13:J$13),0)))))</f>
        <v/>
      </c>
      <c r="L92" s="130" t="str">
        <f>IF($D92="","",IF(ISBLANK(VLOOKUP($B92,'Section 2'!$C$16:$M$115,COLUMNS('Section 2'!$C$13:K$13),0)),"",VLOOKUP($B92,'Section 2'!$C$16:$M$115,COLUMNS('Section 2'!$C$13:K$13),0)))</f>
        <v/>
      </c>
      <c r="M92" s="130" t="str">
        <f>IF($D92="","",IF(ISBLANK(VLOOKUP($B92,'Section 2'!$C$16:$M$115,COLUMNS('Section 2'!$C$13:L$13),0)),"",PROPER(VLOOKUP($B92,'Section 2'!$C$16:$M$115,COLUMNS('Section 2'!$C$13:L$13),0))))</f>
        <v/>
      </c>
      <c r="N92" s="130" t="str">
        <f>IF($D92="","",IF(ISBLANK(VLOOKUP($B92,'Section 2'!$C$16:$M$115,COLUMNS('Section 2'!$C$13:M$13),0)),"",IF(VLOOKUP($B92,'Section 2'!$C$16:$M$115,COLUMNS('Section 2'!$C$13:M$13),0)="QPS","QPS",IF(VLOOKUP($B92,'Section 2'!$C$16:$M$115,COLUMNS('Section 2'!$C$13:M$13),0)="2nd Party Trans","2nd Party Trans",IF(VLOOKUP($B92,'Section 2'!$C$16:$M$115,COLUMNS('Section 2'!$C$13:M$13),0)="2nd Party Dest","2nd Party Dest",PROPER(VLOOKUP($B92,'Section 2'!$C$16:$M$115,COLUMNS('Section 2'!$C$13:M$13),0)))))))</f>
        <v/>
      </c>
      <c r="O92" s="125"/>
      <c r="P92" s="132"/>
      <c r="Q92" s="132"/>
      <c r="R92" s="132"/>
      <c r="S92" s="132"/>
      <c r="T92" s="132"/>
      <c r="U92" s="132"/>
    </row>
    <row r="93" spans="1:21" s="55" customFormat="1" ht="12.75" customHeight="1" x14ac:dyDescent="0.35">
      <c r="A93" s="126" t="str">
        <f>IF(D93="","",ROWS($A$1:A93))</f>
        <v/>
      </c>
      <c r="B93" s="61">
        <v>92</v>
      </c>
      <c r="C93" s="130" t="str">
        <f t="shared" si="1"/>
        <v/>
      </c>
      <c r="D93" s="130" t="str">
        <f>IFERROR(VLOOKUP($B93,'Section 2'!$C$16:$M$115,COLUMNS('Section 2'!$C$13:C$13),0),"")</f>
        <v/>
      </c>
      <c r="E93" s="131" t="str">
        <f>IF($D93="","",IF(ISBLANK(VLOOKUP($B93,'Section 2'!$C$16:$M$115,COLUMNS('Section 2'!$C$13:D$13),0)),"",VLOOKUP($B93,'Section 2'!$C$16:$M$115,COLUMNS('Section 2'!$C$13:D$13),0)))</f>
        <v/>
      </c>
      <c r="F93" s="130" t="str">
        <f>IF($D93="","",IF(ISBLANK(VLOOKUP($B93,'Section 2'!$C$16:$M$115,COLUMNS('Section 2'!$C$13:E$13),0)),"",VLOOKUP($B93,'Section 2'!$C$16:$M$115,COLUMNS('Section 2'!$C$13:E$13),0)))</f>
        <v/>
      </c>
      <c r="G93" s="130" t="str">
        <f>IF($D93="","",IF(ISBLANK(VLOOKUP($B93,'Section 2'!$C$16:$M$115,COLUMNS('Section 2'!$C$13:F$13),0)),"",VLOOKUP($B93,'Section 2'!$C$16:$M$115,COLUMNS('Section 2'!$C$13:F$13),0)))</f>
        <v/>
      </c>
      <c r="H93" s="130" t="str">
        <f>IF($D93="","",IF(ISBLANK(VLOOKUP($B93,'Section 2'!$C$16:$M$115,COLUMNS('Section 2'!$C$13:G$13),0)),"",VLOOKUP($B93,'Section 2'!$C$16:$M$115,COLUMNS('Section 2'!$C$13:G$13),0)))</f>
        <v/>
      </c>
      <c r="I93" s="130" t="str">
        <f>IF($D93="","",IF(ISBLANK(VLOOKUP($B93,'Section 2'!$C$16:$M$115,COLUMNS('Section 2'!$C$13:H$13),0)),"",VLOOKUP($B93,'Section 2'!$C$16:$M$115,COLUMNS('Section 2'!$C$13:H$13),0)))</f>
        <v/>
      </c>
      <c r="J93" s="130" t="str">
        <f>IF($D93="","",IF(ISBLANK(VLOOKUP($B93,'Section 2'!$C$16:$M$115,COLUMNS('Section 2'!$C$13:I$13),0)),"",VLOOKUP($B93,'Section 2'!$C$16:$M$115,COLUMNS('Section 2'!$C$13:I$13),0)))</f>
        <v/>
      </c>
      <c r="K93" s="130" t="str">
        <f>IF($D93="","",IF(ISBLANK(VLOOKUP($B93,'Section 2'!$C$16:$M$115,COLUMNS('Section 2'!$C$13:J$13),0)),"",IF(VLOOKUP($B93,'Section 2'!$C$16:$M$115,COLUMNS('Section 2'!$C$13:J$13),0)="QPS","QPS",PROPER(VLOOKUP($B93,'Section 2'!$C$16:$M$115,COLUMNS('Section 2'!$C$13:J$13),0)))))</f>
        <v/>
      </c>
      <c r="L93" s="130" t="str">
        <f>IF($D93="","",IF(ISBLANK(VLOOKUP($B93,'Section 2'!$C$16:$M$115,COLUMNS('Section 2'!$C$13:K$13),0)),"",VLOOKUP($B93,'Section 2'!$C$16:$M$115,COLUMNS('Section 2'!$C$13:K$13),0)))</f>
        <v/>
      </c>
      <c r="M93" s="130" t="str">
        <f>IF($D93="","",IF(ISBLANK(VLOOKUP($B93,'Section 2'!$C$16:$M$115,COLUMNS('Section 2'!$C$13:L$13),0)),"",PROPER(VLOOKUP($B93,'Section 2'!$C$16:$M$115,COLUMNS('Section 2'!$C$13:L$13),0))))</f>
        <v/>
      </c>
      <c r="N93" s="130" t="str">
        <f>IF($D93="","",IF(ISBLANK(VLOOKUP($B93,'Section 2'!$C$16:$M$115,COLUMNS('Section 2'!$C$13:M$13),0)),"",IF(VLOOKUP($B93,'Section 2'!$C$16:$M$115,COLUMNS('Section 2'!$C$13:M$13),0)="QPS","QPS",IF(VLOOKUP($B93,'Section 2'!$C$16:$M$115,COLUMNS('Section 2'!$C$13:M$13),0)="2nd Party Trans","2nd Party Trans",IF(VLOOKUP($B93,'Section 2'!$C$16:$M$115,COLUMNS('Section 2'!$C$13:M$13),0)="2nd Party Dest","2nd Party Dest",PROPER(VLOOKUP($B93,'Section 2'!$C$16:$M$115,COLUMNS('Section 2'!$C$13:M$13),0)))))))</f>
        <v/>
      </c>
      <c r="O93" s="125"/>
      <c r="P93" s="132"/>
      <c r="Q93" s="132"/>
      <c r="R93" s="132"/>
      <c r="S93" s="132"/>
      <c r="T93" s="132"/>
      <c r="U93" s="132"/>
    </row>
    <row r="94" spans="1:21" s="55" customFormat="1" ht="12.75" customHeight="1" x14ac:dyDescent="0.35">
      <c r="A94" s="126" t="str">
        <f>IF(D94="","",ROWS($A$1:A94))</f>
        <v/>
      </c>
      <c r="B94" s="61">
        <v>93</v>
      </c>
      <c r="C94" s="130" t="str">
        <f t="shared" si="1"/>
        <v/>
      </c>
      <c r="D94" s="130" t="str">
        <f>IFERROR(VLOOKUP($B94,'Section 2'!$C$16:$M$115,COLUMNS('Section 2'!$C$13:C$13),0),"")</f>
        <v/>
      </c>
      <c r="E94" s="131" t="str">
        <f>IF($D94="","",IF(ISBLANK(VLOOKUP($B94,'Section 2'!$C$16:$M$115,COLUMNS('Section 2'!$C$13:D$13),0)),"",VLOOKUP($B94,'Section 2'!$C$16:$M$115,COLUMNS('Section 2'!$C$13:D$13),0)))</f>
        <v/>
      </c>
      <c r="F94" s="130" t="str">
        <f>IF($D94="","",IF(ISBLANK(VLOOKUP($B94,'Section 2'!$C$16:$M$115,COLUMNS('Section 2'!$C$13:E$13),0)),"",VLOOKUP($B94,'Section 2'!$C$16:$M$115,COLUMNS('Section 2'!$C$13:E$13),0)))</f>
        <v/>
      </c>
      <c r="G94" s="130" t="str">
        <f>IF($D94="","",IF(ISBLANK(VLOOKUP($B94,'Section 2'!$C$16:$M$115,COLUMNS('Section 2'!$C$13:F$13),0)),"",VLOOKUP($B94,'Section 2'!$C$16:$M$115,COLUMNS('Section 2'!$C$13:F$13),0)))</f>
        <v/>
      </c>
      <c r="H94" s="130" t="str">
        <f>IF($D94="","",IF(ISBLANK(VLOOKUP($B94,'Section 2'!$C$16:$M$115,COLUMNS('Section 2'!$C$13:G$13),0)),"",VLOOKUP($B94,'Section 2'!$C$16:$M$115,COLUMNS('Section 2'!$C$13:G$13),0)))</f>
        <v/>
      </c>
      <c r="I94" s="130" t="str">
        <f>IF($D94="","",IF(ISBLANK(VLOOKUP($B94,'Section 2'!$C$16:$M$115,COLUMNS('Section 2'!$C$13:H$13),0)),"",VLOOKUP($B94,'Section 2'!$C$16:$M$115,COLUMNS('Section 2'!$C$13:H$13),0)))</f>
        <v/>
      </c>
      <c r="J94" s="130" t="str">
        <f>IF($D94="","",IF(ISBLANK(VLOOKUP($B94,'Section 2'!$C$16:$M$115,COLUMNS('Section 2'!$C$13:I$13),0)),"",VLOOKUP($B94,'Section 2'!$C$16:$M$115,COLUMNS('Section 2'!$C$13:I$13),0)))</f>
        <v/>
      </c>
      <c r="K94" s="130" t="str">
        <f>IF($D94="","",IF(ISBLANK(VLOOKUP($B94,'Section 2'!$C$16:$M$115,COLUMNS('Section 2'!$C$13:J$13),0)),"",IF(VLOOKUP($B94,'Section 2'!$C$16:$M$115,COLUMNS('Section 2'!$C$13:J$13),0)="QPS","QPS",PROPER(VLOOKUP($B94,'Section 2'!$C$16:$M$115,COLUMNS('Section 2'!$C$13:J$13),0)))))</f>
        <v/>
      </c>
      <c r="L94" s="130" t="str">
        <f>IF($D94="","",IF(ISBLANK(VLOOKUP($B94,'Section 2'!$C$16:$M$115,COLUMNS('Section 2'!$C$13:K$13),0)),"",VLOOKUP($B94,'Section 2'!$C$16:$M$115,COLUMNS('Section 2'!$C$13:K$13),0)))</f>
        <v/>
      </c>
      <c r="M94" s="130" t="str">
        <f>IF($D94="","",IF(ISBLANK(VLOOKUP($B94,'Section 2'!$C$16:$M$115,COLUMNS('Section 2'!$C$13:L$13),0)),"",PROPER(VLOOKUP($B94,'Section 2'!$C$16:$M$115,COLUMNS('Section 2'!$C$13:L$13),0))))</f>
        <v/>
      </c>
      <c r="N94" s="130" t="str">
        <f>IF($D94="","",IF(ISBLANK(VLOOKUP($B94,'Section 2'!$C$16:$M$115,COLUMNS('Section 2'!$C$13:M$13),0)),"",IF(VLOOKUP($B94,'Section 2'!$C$16:$M$115,COLUMNS('Section 2'!$C$13:M$13),0)="QPS","QPS",IF(VLOOKUP($B94,'Section 2'!$C$16:$M$115,COLUMNS('Section 2'!$C$13:M$13),0)="2nd Party Trans","2nd Party Trans",IF(VLOOKUP($B94,'Section 2'!$C$16:$M$115,COLUMNS('Section 2'!$C$13:M$13),0)="2nd Party Dest","2nd Party Dest",PROPER(VLOOKUP($B94,'Section 2'!$C$16:$M$115,COLUMNS('Section 2'!$C$13:M$13),0)))))))</f>
        <v/>
      </c>
      <c r="O94" s="125"/>
      <c r="P94" s="132"/>
      <c r="Q94" s="132"/>
      <c r="R94" s="132"/>
      <c r="S94" s="132"/>
      <c r="T94" s="132"/>
      <c r="U94" s="132"/>
    </row>
    <row r="95" spans="1:21" s="55" customFormat="1" ht="12.75" customHeight="1" x14ac:dyDescent="0.35">
      <c r="A95" s="126" t="str">
        <f>IF(D95="","",ROWS($A$1:A95))</f>
        <v/>
      </c>
      <c r="B95" s="61">
        <v>94</v>
      </c>
      <c r="C95" s="130" t="str">
        <f t="shared" si="1"/>
        <v/>
      </c>
      <c r="D95" s="130" t="str">
        <f>IFERROR(VLOOKUP($B95,'Section 2'!$C$16:$M$115,COLUMNS('Section 2'!$C$13:C$13),0),"")</f>
        <v/>
      </c>
      <c r="E95" s="131" t="str">
        <f>IF($D95="","",IF(ISBLANK(VLOOKUP($B95,'Section 2'!$C$16:$M$115,COLUMNS('Section 2'!$C$13:D$13),0)),"",VLOOKUP($B95,'Section 2'!$C$16:$M$115,COLUMNS('Section 2'!$C$13:D$13),0)))</f>
        <v/>
      </c>
      <c r="F95" s="130" t="str">
        <f>IF($D95="","",IF(ISBLANK(VLOOKUP($B95,'Section 2'!$C$16:$M$115,COLUMNS('Section 2'!$C$13:E$13),0)),"",VLOOKUP($B95,'Section 2'!$C$16:$M$115,COLUMNS('Section 2'!$C$13:E$13),0)))</f>
        <v/>
      </c>
      <c r="G95" s="130" t="str">
        <f>IF($D95="","",IF(ISBLANK(VLOOKUP($B95,'Section 2'!$C$16:$M$115,COLUMNS('Section 2'!$C$13:F$13),0)),"",VLOOKUP($B95,'Section 2'!$C$16:$M$115,COLUMNS('Section 2'!$C$13:F$13),0)))</f>
        <v/>
      </c>
      <c r="H95" s="130" t="str">
        <f>IF($D95="","",IF(ISBLANK(VLOOKUP($B95,'Section 2'!$C$16:$M$115,COLUMNS('Section 2'!$C$13:G$13),0)),"",VLOOKUP($B95,'Section 2'!$C$16:$M$115,COLUMNS('Section 2'!$C$13:G$13),0)))</f>
        <v/>
      </c>
      <c r="I95" s="130" t="str">
        <f>IF($D95="","",IF(ISBLANK(VLOOKUP($B95,'Section 2'!$C$16:$M$115,COLUMNS('Section 2'!$C$13:H$13),0)),"",VLOOKUP($B95,'Section 2'!$C$16:$M$115,COLUMNS('Section 2'!$C$13:H$13),0)))</f>
        <v/>
      </c>
      <c r="J95" s="130" t="str">
        <f>IF($D95="","",IF(ISBLANK(VLOOKUP($B95,'Section 2'!$C$16:$M$115,COLUMNS('Section 2'!$C$13:I$13),0)),"",VLOOKUP($B95,'Section 2'!$C$16:$M$115,COLUMNS('Section 2'!$C$13:I$13),0)))</f>
        <v/>
      </c>
      <c r="K95" s="130" t="str">
        <f>IF($D95="","",IF(ISBLANK(VLOOKUP($B95,'Section 2'!$C$16:$M$115,COLUMNS('Section 2'!$C$13:J$13),0)),"",IF(VLOOKUP($B95,'Section 2'!$C$16:$M$115,COLUMNS('Section 2'!$C$13:J$13),0)="QPS","QPS",PROPER(VLOOKUP($B95,'Section 2'!$C$16:$M$115,COLUMNS('Section 2'!$C$13:J$13),0)))))</f>
        <v/>
      </c>
      <c r="L95" s="130" t="str">
        <f>IF($D95="","",IF(ISBLANK(VLOOKUP($B95,'Section 2'!$C$16:$M$115,COLUMNS('Section 2'!$C$13:K$13),0)),"",VLOOKUP($B95,'Section 2'!$C$16:$M$115,COLUMNS('Section 2'!$C$13:K$13),0)))</f>
        <v/>
      </c>
      <c r="M95" s="130" t="str">
        <f>IF($D95="","",IF(ISBLANK(VLOOKUP($B95,'Section 2'!$C$16:$M$115,COLUMNS('Section 2'!$C$13:L$13),0)),"",PROPER(VLOOKUP($B95,'Section 2'!$C$16:$M$115,COLUMNS('Section 2'!$C$13:L$13),0))))</f>
        <v/>
      </c>
      <c r="N95" s="130" t="str">
        <f>IF($D95="","",IF(ISBLANK(VLOOKUP($B95,'Section 2'!$C$16:$M$115,COLUMNS('Section 2'!$C$13:M$13),0)),"",IF(VLOOKUP($B95,'Section 2'!$C$16:$M$115,COLUMNS('Section 2'!$C$13:M$13),0)="QPS","QPS",IF(VLOOKUP($B95,'Section 2'!$C$16:$M$115,COLUMNS('Section 2'!$C$13:M$13),0)="2nd Party Trans","2nd Party Trans",IF(VLOOKUP($B95,'Section 2'!$C$16:$M$115,COLUMNS('Section 2'!$C$13:M$13),0)="2nd Party Dest","2nd Party Dest",PROPER(VLOOKUP($B95,'Section 2'!$C$16:$M$115,COLUMNS('Section 2'!$C$13:M$13),0)))))))</f>
        <v/>
      </c>
      <c r="O95" s="125"/>
      <c r="P95" s="132"/>
      <c r="Q95" s="132"/>
      <c r="R95" s="132"/>
      <c r="S95" s="132"/>
      <c r="T95" s="132"/>
      <c r="U95" s="132"/>
    </row>
    <row r="96" spans="1:21" s="55" customFormat="1" ht="12.75" customHeight="1" x14ac:dyDescent="0.35">
      <c r="A96" s="126" t="str">
        <f>IF(D96="","",ROWS($A$1:A96))</f>
        <v/>
      </c>
      <c r="B96" s="61">
        <v>95</v>
      </c>
      <c r="C96" s="130" t="str">
        <f t="shared" si="1"/>
        <v/>
      </c>
      <c r="D96" s="130" t="str">
        <f>IFERROR(VLOOKUP($B96,'Section 2'!$C$16:$M$115,COLUMNS('Section 2'!$C$13:C$13),0),"")</f>
        <v/>
      </c>
      <c r="E96" s="131" t="str">
        <f>IF($D96="","",IF(ISBLANK(VLOOKUP($B96,'Section 2'!$C$16:$M$115,COLUMNS('Section 2'!$C$13:D$13),0)),"",VLOOKUP($B96,'Section 2'!$C$16:$M$115,COLUMNS('Section 2'!$C$13:D$13),0)))</f>
        <v/>
      </c>
      <c r="F96" s="130" t="str">
        <f>IF($D96="","",IF(ISBLANK(VLOOKUP($B96,'Section 2'!$C$16:$M$115,COLUMNS('Section 2'!$C$13:E$13),0)),"",VLOOKUP($B96,'Section 2'!$C$16:$M$115,COLUMNS('Section 2'!$C$13:E$13),0)))</f>
        <v/>
      </c>
      <c r="G96" s="130" t="str">
        <f>IF($D96="","",IF(ISBLANK(VLOOKUP($B96,'Section 2'!$C$16:$M$115,COLUMNS('Section 2'!$C$13:F$13),0)),"",VLOOKUP($B96,'Section 2'!$C$16:$M$115,COLUMNS('Section 2'!$C$13:F$13),0)))</f>
        <v/>
      </c>
      <c r="H96" s="130" t="str">
        <f>IF($D96="","",IF(ISBLANK(VLOOKUP($B96,'Section 2'!$C$16:$M$115,COLUMNS('Section 2'!$C$13:G$13),0)),"",VLOOKUP($B96,'Section 2'!$C$16:$M$115,COLUMNS('Section 2'!$C$13:G$13),0)))</f>
        <v/>
      </c>
      <c r="I96" s="130" t="str">
        <f>IF($D96="","",IF(ISBLANK(VLOOKUP($B96,'Section 2'!$C$16:$M$115,COLUMNS('Section 2'!$C$13:H$13),0)),"",VLOOKUP($B96,'Section 2'!$C$16:$M$115,COLUMNS('Section 2'!$C$13:H$13),0)))</f>
        <v/>
      </c>
      <c r="J96" s="130" t="str">
        <f>IF($D96="","",IF(ISBLANK(VLOOKUP($B96,'Section 2'!$C$16:$M$115,COLUMNS('Section 2'!$C$13:I$13),0)),"",VLOOKUP($B96,'Section 2'!$C$16:$M$115,COLUMNS('Section 2'!$C$13:I$13),0)))</f>
        <v/>
      </c>
      <c r="K96" s="130" t="str">
        <f>IF($D96="","",IF(ISBLANK(VLOOKUP($B96,'Section 2'!$C$16:$M$115,COLUMNS('Section 2'!$C$13:J$13),0)),"",IF(VLOOKUP($B96,'Section 2'!$C$16:$M$115,COLUMNS('Section 2'!$C$13:J$13),0)="QPS","QPS",PROPER(VLOOKUP($B96,'Section 2'!$C$16:$M$115,COLUMNS('Section 2'!$C$13:J$13),0)))))</f>
        <v/>
      </c>
      <c r="L96" s="130" t="str">
        <f>IF($D96="","",IF(ISBLANK(VLOOKUP($B96,'Section 2'!$C$16:$M$115,COLUMNS('Section 2'!$C$13:K$13),0)),"",VLOOKUP($B96,'Section 2'!$C$16:$M$115,COLUMNS('Section 2'!$C$13:K$13),0)))</f>
        <v/>
      </c>
      <c r="M96" s="130" t="str">
        <f>IF($D96="","",IF(ISBLANK(VLOOKUP($B96,'Section 2'!$C$16:$M$115,COLUMNS('Section 2'!$C$13:L$13),0)),"",PROPER(VLOOKUP($B96,'Section 2'!$C$16:$M$115,COLUMNS('Section 2'!$C$13:L$13),0))))</f>
        <v/>
      </c>
      <c r="N96" s="130" t="str">
        <f>IF($D96="","",IF(ISBLANK(VLOOKUP($B96,'Section 2'!$C$16:$M$115,COLUMNS('Section 2'!$C$13:M$13),0)),"",IF(VLOOKUP($B96,'Section 2'!$C$16:$M$115,COLUMNS('Section 2'!$C$13:M$13),0)="QPS","QPS",IF(VLOOKUP($B96,'Section 2'!$C$16:$M$115,COLUMNS('Section 2'!$C$13:M$13),0)="2nd Party Trans","2nd Party Trans",IF(VLOOKUP($B96,'Section 2'!$C$16:$M$115,COLUMNS('Section 2'!$C$13:M$13),0)="2nd Party Dest","2nd Party Dest",PROPER(VLOOKUP($B96,'Section 2'!$C$16:$M$115,COLUMNS('Section 2'!$C$13:M$13),0)))))))</f>
        <v/>
      </c>
      <c r="O96" s="125"/>
      <c r="P96" s="132"/>
      <c r="Q96" s="132"/>
      <c r="R96" s="132"/>
      <c r="S96" s="132"/>
      <c r="T96" s="132"/>
      <c r="U96" s="132"/>
    </row>
    <row r="97" spans="1:21" s="55" customFormat="1" ht="12.75" customHeight="1" x14ac:dyDescent="0.35">
      <c r="A97" s="126" t="str">
        <f>IF(D97="","",ROWS($A$1:A97))</f>
        <v/>
      </c>
      <c r="B97" s="61">
        <v>96</v>
      </c>
      <c r="C97" s="130" t="str">
        <f t="shared" si="1"/>
        <v/>
      </c>
      <c r="D97" s="130" t="str">
        <f>IFERROR(VLOOKUP($B97,'Section 2'!$C$16:$M$115,COLUMNS('Section 2'!$C$13:C$13),0),"")</f>
        <v/>
      </c>
      <c r="E97" s="131" t="str">
        <f>IF($D97="","",IF(ISBLANK(VLOOKUP($B97,'Section 2'!$C$16:$M$115,COLUMNS('Section 2'!$C$13:D$13),0)),"",VLOOKUP($B97,'Section 2'!$C$16:$M$115,COLUMNS('Section 2'!$C$13:D$13),0)))</f>
        <v/>
      </c>
      <c r="F97" s="130" t="str">
        <f>IF($D97="","",IF(ISBLANK(VLOOKUP($B97,'Section 2'!$C$16:$M$115,COLUMNS('Section 2'!$C$13:E$13),0)),"",VLOOKUP($B97,'Section 2'!$C$16:$M$115,COLUMNS('Section 2'!$C$13:E$13),0)))</f>
        <v/>
      </c>
      <c r="G97" s="130" t="str">
        <f>IF($D97="","",IF(ISBLANK(VLOOKUP($B97,'Section 2'!$C$16:$M$115,COLUMNS('Section 2'!$C$13:F$13),0)),"",VLOOKUP($B97,'Section 2'!$C$16:$M$115,COLUMNS('Section 2'!$C$13:F$13),0)))</f>
        <v/>
      </c>
      <c r="H97" s="130" t="str">
        <f>IF($D97="","",IF(ISBLANK(VLOOKUP($B97,'Section 2'!$C$16:$M$115,COLUMNS('Section 2'!$C$13:G$13),0)),"",VLOOKUP($B97,'Section 2'!$C$16:$M$115,COLUMNS('Section 2'!$C$13:G$13),0)))</f>
        <v/>
      </c>
      <c r="I97" s="130" t="str">
        <f>IF($D97="","",IF(ISBLANK(VLOOKUP($B97,'Section 2'!$C$16:$M$115,COLUMNS('Section 2'!$C$13:H$13),0)),"",VLOOKUP($B97,'Section 2'!$C$16:$M$115,COLUMNS('Section 2'!$C$13:H$13),0)))</f>
        <v/>
      </c>
      <c r="J97" s="130" t="str">
        <f>IF($D97="","",IF(ISBLANK(VLOOKUP($B97,'Section 2'!$C$16:$M$115,COLUMNS('Section 2'!$C$13:I$13),0)),"",VLOOKUP($B97,'Section 2'!$C$16:$M$115,COLUMNS('Section 2'!$C$13:I$13),0)))</f>
        <v/>
      </c>
      <c r="K97" s="130" t="str">
        <f>IF($D97="","",IF(ISBLANK(VLOOKUP($B97,'Section 2'!$C$16:$M$115,COLUMNS('Section 2'!$C$13:J$13),0)),"",IF(VLOOKUP($B97,'Section 2'!$C$16:$M$115,COLUMNS('Section 2'!$C$13:J$13),0)="QPS","QPS",PROPER(VLOOKUP($B97,'Section 2'!$C$16:$M$115,COLUMNS('Section 2'!$C$13:J$13),0)))))</f>
        <v/>
      </c>
      <c r="L97" s="130" t="str">
        <f>IF($D97="","",IF(ISBLANK(VLOOKUP($B97,'Section 2'!$C$16:$M$115,COLUMNS('Section 2'!$C$13:K$13),0)),"",VLOOKUP($B97,'Section 2'!$C$16:$M$115,COLUMNS('Section 2'!$C$13:K$13),0)))</f>
        <v/>
      </c>
      <c r="M97" s="130" t="str">
        <f>IF($D97="","",IF(ISBLANK(VLOOKUP($B97,'Section 2'!$C$16:$M$115,COLUMNS('Section 2'!$C$13:L$13),0)),"",PROPER(VLOOKUP($B97,'Section 2'!$C$16:$M$115,COLUMNS('Section 2'!$C$13:L$13),0))))</f>
        <v/>
      </c>
      <c r="N97" s="130" t="str">
        <f>IF($D97="","",IF(ISBLANK(VLOOKUP($B97,'Section 2'!$C$16:$M$115,COLUMNS('Section 2'!$C$13:M$13),0)),"",IF(VLOOKUP($B97,'Section 2'!$C$16:$M$115,COLUMNS('Section 2'!$C$13:M$13),0)="QPS","QPS",IF(VLOOKUP($B97,'Section 2'!$C$16:$M$115,COLUMNS('Section 2'!$C$13:M$13),0)="2nd Party Trans","2nd Party Trans",IF(VLOOKUP($B97,'Section 2'!$C$16:$M$115,COLUMNS('Section 2'!$C$13:M$13),0)="2nd Party Dest","2nd Party Dest",PROPER(VLOOKUP($B97,'Section 2'!$C$16:$M$115,COLUMNS('Section 2'!$C$13:M$13),0)))))))</f>
        <v/>
      </c>
      <c r="O97" s="125"/>
      <c r="P97" s="132"/>
      <c r="Q97" s="132"/>
      <c r="R97" s="132"/>
      <c r="S97" s="132"/>
      <c r="T97" s="132"/>
      <c r="U97" s="132"/>
    </row>
    <row r="98" spans="1:21" s="55" customFormat="1" ht="12.75" customHeight="1" x14ac:dyDescent="0.35">
      <c r="A98" s="126" t="str">
        <f>IF(D98="","",ROWS($A$1:A98))</f>
        <v/>
      </c>
      <c r="B98" s="61">
        <v>97</v>
      </c>
      <c r="C98" s="130" t="str">
        <f t="shared" si="1"/>
        <v/>
      </c>
      <c r="D98" s="130" t="str">
        <f>IFERROR(VLOOKUP($B98,'Section 2'!$C$16:$M$115,COLUMNS('Section 2'!$C$13:C$13),0),"")</f>
        <v/>
      </c>
      <c r="E98" s="131" t="str">
        <f>IF($D98="","",IF(ISBLANK(VLOOKUP($B98,'Section 2'!$C$16:$M$115,COLUMNS('Section 2'!$C$13:D$13),0)),"",VLOOKUP($B98,'Section 2'!$C$16:$M$115,COLUMNS('Section 2'!$C$13:D$13),0)))</f>
        <v/>
      </c>
      <c r="F98" s="130" t="str">
        <f>IF($D98="","",IF(ISBLANK(VLOOKUP($B98,'Section 2'!$C$16:$M$115,COLUMNS('Section 2'!$C$13:E$13),0)),"",VLOOKUP($B98,'Section 2'!$C$16:$M$115,COLUMNS('Section 2'!$C$13:E$13),0)))</f>
        <v/>
      </c>
      <c r="G98" s="130" t="str">
        <f>IF($D98="","",IF(ISBLANK(VLOOKUP($B98,'Section 2'!$C$16:$M$115,COLUMNS('Section 2'!$C$13:F$13),0)),"",VLOOKUP($B98,'Section 2'!$C$16:$M$115,COLUMNS('Section 2'!$C$13:F$13),0)))</f>
        <v/>
      </c>
      <c r="H98" s="130" t="str">
        <f>IF($D98="","",IF(ISBLANK(VLOOKUP($B98,'Section 2'!$C$16:$M$115,COLUMNS('Section 2'!$C$13:G$13),0)),"",VLOOKUP($B98,'Section 2'!$C$16:$M$115,COLUMNS('Section 2'!$C$13:G$13),0)))</f>
        <v/>
      </c>
      <c r="I98" s="130" t="str">
        <f>IF($D98="","",IF(ISBLANK(VLOOKUP($B98,'Section 2'!$C$16:$M$115,COLUMNS('Section 2'!$C$13:H$13),0)),"",VLOOKUP($B98,'Section 2'!$C$16:$M$115,COLUMNS('Section 2'!$C$13:H$13),0)))</f>
        <v/>
      </c>
      <c r="J98" s="130" t="str">
        <f>IF($D98="","",IF(ISBLANK(VLOOKUP($B98,'Section 2'!$C$16:$M$115,COLUMNS('Section 2'!$C$13:I$13),0)),"",VLOOKUP($B98,'Section 2'!$C$16:$M$115,COLUMNS('Section 2'!$C$13:I$13),0)))</f>
        <v/>
      </c>
      <c r="K98" s="130" t="str">
        <f>IF($D98="","",IF(ISBLANK(VLOOKUP($B98,'Section 2'!$C$16:$M$115,COLUMNS('Section 2'!$C$13:J$13),0)),"",IF(VLOOKUP($B98,'Section 2'!$C$16:$M$115,COLUMNS('Section 2'!$C$13:J$13),0)="QPS","QPS",PROPER(VLOOKUP($B98,'Section 2'!$C$16:$M$115,COLUMNS('Section 2'!$C$13:J$13),0)))))</f>
        <v/>
      </c>
      <c r="L98" s="130" t="str">
        <f>IF($D98="","",IF(ISBLANK(VLOOKUP($B98,'Section 2'!$C$16:$M$115,COLUMNS('Section 2'!$C$13:K$13),0)),"",VLOOKUP($B98,'Section 2'!$C$16:$M$115,COLUMNS('Section 2'!$C$13:K$13),0)))</f>
        <v/>
      </c>
      <c r="M98" s="130" t="str">
        <f>IF($D98="","",IF(ISBLANK(VLOOKUP($B98,'Section 2'!$C$16:$M$115,COLUMNS('Section 2'!$C$13:L$13),0)),"",PROPER(VLOOKUP($B98,'Section 2'!$C$16:$M$115,COLUMNS('Section 2'!$C$13:L$13),0))))</f>
        <v/>
      </c>
      <c r="N98" s="130" t="str">
        <f>IF($D98="","",IF(ISBLANK(VLOOKUP($B98,'Section 2'!$C$16:$M$115,COLUMNS('Section 2'!$C$13:M$13),0)),"",IF(VLOOKUP($B98,'Section 2'!$C$16:$M$115,COLUMNS('Section 2'!$C$13:M$13),0)="QPS","QPS",IF(VLOOKUP($B98,'Section 2'!$C$16:$M$115,COLUMNS('Section 2'!$C$13:M$13),0)="2nd Party Trans","2nd Party Trans",IF(VLOOKUP($B98,'Section 2'!$C$16:$M$115,COLUMNS('Section 2'!$C$13:M$13),0)="2nd Party Dest","2nd Party Dest",PROPER(VLOOKUP($B98,'Section 2'!$C$16:$M$115,COLUMNS('Section 2'!$C$13:M$13),0)))))))</f>
        <v/>
      </c>
      <c r="O98" s="125"/>
      <c r="P98" s="132"/>
      <c r="Q98" s="132"/>
      <c r="R98" s="132"/>
      <c r="S98" s="132"/>
      <c r="T98" s="132"/>
      <c r="U98" s="132"/>
    </row>
    <row r="99" spans="1:21" s="55" customFormat="1" ht="12.75" customHeight="1" x14ac:dyDescent="0.35">
      <c r="A99" s="126" t="str">
        <f>IF(D99="","",ROWS($A$1:A99))</f>
        <v/>
      </c>
      <c r="B99" s="61">
        <v>98</v>
      </c>
      <c r="C99" s="130" t="str">
        <f t="shared" si="1"/>
        <v/>
      </c>
      <c r="D99" s="130" t="str">
        <f>IFERROR(VLOOKUP($B99,'Section 2'!$C$16:$M$115,COLUMNS('Section 2'!$C$13:C$13),0),"")</f>
        <v/>
      </c>
      <c r="E99" s="131" t="str">
        <f>IF($D99="","",IF(ISBLANK(VLOOKUP($B99,'Section 2'!$C$16:$M$115,COLUMNS('Section 2'!$C$13:D$13),0)),"",VLOOKUP($B99,'Section 2'!$C$16:$M$115,COLUMNS('Section 2'!$C$13:D$13),0)))</f>
        <v/>
      </c>
      <c r="F99" s="130" t="str">
        <f>IF($D99="","",IF(ISBLANK(VLOOKUP($B99,'Section 2'!$C$16:$M$115,COLUMNS('Section 2'!$C$13:E$13),0)),"",VLOOKUP($B99,'Section 2'!$C$16:$M$115,COLUMNS('Section 2'!$C$13:E$13),0)))</f>
        <v/>
      </c>
      <c r="G99" s="130" t="str">
        <f>IF($D99="","",IF(ISBLANK(VLOOKUP($B99,'Section 2'!$C$16:$M$115,COLUMNS('Section 2'!$C$13:F$13),0)),"",VLOOKUP($B99,'Section 2'!$C$16:$M$115,COLUMNS('Section 2'!$C$13:F$13),0)))</f>
        <v/>
      </c>
      <c r="H99" s="130" t="str">
        <f>IF($D99="","",IF(ISBLANK(VLOOKUP($B99,'Section 2'!$C$16:$M$115,COLUMNS('Section 2'!$C$13:G$13),0)),"",VLOOKUP($B99,'Section 2'!$C$16:$M$115,COLUMNS('Section 2'!$C$13:G$13),0)))</f>
        <v/>
      </c>
      <c r="I99" s="130" t="str">
        <f>IF($D99="","",IF(ISBLANK(VLOOKUP($B99,'Section 2'!$C$16:$M$115,COLUMNS('Section 2'!$C$13:H$13),0)),"",VLOOKUP($B99,'Section 2'!$C$16:$M$115,COLUMNS('Section 2'!$C$13:H$13),0)))</f>
        <v/>
      </c>
      <c r="J99" s="130" t="str">
        <f>IF($D99="","",IF(ISBLANK(VLOOKUP($B99,'Section 2'!$C$16:$M$115,COLUMNS('Section 2'!$C$13:I$13),0)),"",VLOOKUP($B99,'Section 2'!$C$16:$M$115,COLUMNS('Section 2'!$C$13:I$13),0)))</f>
        <v/>
      </c>
      <c r="K99" s="130" t="str">
        <f>IF($D99="","",IF(ISBLANK(VLOOKUP($B99,'Section 2'!$C$16:$M$115,COLUMNS('Section 2'!$C$13:J$13),0)),"",IF(VLOOKUP($B99,'Section 2'!$C$16:$M$115,COLUMNS('Section 2'!$C$13:J$13),0)="QPS","QPS",PROPER(VLOOKUP($B99,'Section 2'!$C$16:$M$115,COLUMNS('Section 2'!$C$13:J$13),0)))))</f>
        <v/>
      </c>
      <c r="L99" s="130" t="str">
        <f>IF($D99="","",IF(ISBLANK(VLOOKUP($B99,'Section 2'!$C$16:$M$115,COLUMNS('Section 2'!$C$13:K$13),0)),"",VLOOKUP($B99,'Section 2'!$C$16:$M$115,COLUMNS('Section 2'!$C$13:K$13),0)))</f>
        <v/>
      </c>
      <c r="M99" s="130" t="str">
        <f>IF($D99="","",IF(ISBLANK(VLOOKUP($B99,'Section 2'!$C$16:$M$115,COLUMNS('Section 2'!$C$13:L$13),0)),"",PROPER(VLOOKUP($B99,'Section 2'!$C$16:$M$115,COLUMNS('Section 2'!$C$13:L$13),0))))</f>
        <v/>
      </c>
      <c r="N99" s="130" t="str">
        <f>IF($D99="","",IF(ISBLANK(VLOOKUP($B99,'Section 2'!$C$16:$M$115,COLUMNS('Section 2'!$C$13:M$13),0)),"",IF(VLOOKUP($B99,'Section 2'!$C$16:$M$115,COLUMNS('Section 2'!$C$13:M$13),0)="QPS","QPS",IF(VLOOKUP($B99,'Section 2'!$C$16:$M$115,COLUMNS('Section 2'!$C$13:M$13),0)="2nd Party Trans","2nd Party Trans",IF(VLOOKUP($B99,'Section 2'!$C$16:$M$115,COLUMNS('Section 2'!$C$13:M$13),0)="2nd Party Dest","2nd Party Dest",PROPER(VLOOKUP($B99,'Section 2'!$C$16:$M$115,COLUMNS('Section 2'!$C$13:M$13),0)))))))</f>
        <v/>
      </c>
      <c r="O99" s="125"/>
      <c r="P99" s="132"/>
      <c r="Q99" s="132"/>
      <c r="R99" s="132"/>
      <c r="S99" s="132"/>
      <c r="T99" s="132"/>
      <c r="U99" s="132"/>
    </row>
    <row r="100" spans="1:21" s="55" customFormat="1" ht="12.75" customHeight="1" x14ac:dyDescent="0.35">
      <c r="A100" s="126" t="str">
        <f>IF(D100="","",ROWS($A$1:A100))</f>
        <v/>
      </c>
      <c r="B100" s="61">
        <v>99</v>
      </c>
      <c r="C100" s="130" t="str">
        <f t="shared" si="1"/>
        <v/>
      </c>
      <c r="D100" s="130" t="str">
        <f>IFERROR(VLOOKUP($B100,'Section 2'!$C$16:$M$115,COLUMNS('Section 2'!$C$13:C$13),0),"")</f>
        <v/>
      </c>
      <c r="E100" s="131" t="str">
        <f>IF($D100="","",IF(ISBLANK(VLOOKUP($B100,'Section 2'!$C$16:$M$115,COLUMNS('Section 2'!$C$13:D$13),0)),"",VLOOKUP($B100,'Section 2'!$C$16:$M$115,COLUMNS('Section 2'!$C$13:D$13),0)))</f>
        <v/>
      </c>
      <c r="F100" s="130" t="str">
        <f>IF($D100="","",IF(ISBLANK(VLOOKUP($B100,'Section 2'!$C$16:$M$115,COLUMNS('Section 2'!$C$13:E$13),0)),"",VLOOKUP($B100,'Section 2'!$C$16:$M$115,COLUMNS('Section 2'!$C$13:E$13),0)))</f>
        <v/>
      </c>
      <c r="G100" s="130" t="str">
        <f>IF($D100="","",IF(ISBLANK(VLOOKUP($B100,'Section 2'!$C$16:$M$115,COLUMNS('Section 2'!$C$13:F$13),0)),"",VLOOKUP($B100,'Section 2'!$C$16:$M$115,COLUMNS('Section 2'!$C$13:F$13),0)))</f>
        <v/>
      </c>
      <c r="H100" s="130" t="str">
        <f>IF($D100="","",IF(ISBLANK(VLOOKUP($B100,'Section 2'!$C$16:$M$115,COLUMNS('Section 2'!$C$13:G$13),0)),"",VLOOKUP($B100,'Section 2'!$C$16:$M$115,COLUMNS('Section 2'!$C$13:G$13),0)))</f>
        <v/>
      </c>
      <c r="I100" s="130" t="str">
        <f>IF($D100="","",IF(ISBLANK(VLOOKUP($B100,'Section 2'!$C$16:$M$115,COLUMNS('Section 2'!$C$13:H$13),0)),"",VLOOKUP($B100,'Section 2'!$C$16:$M$115,COLUMNS('Section 2'!$C$13:H$13),0)))</f>
        <v/>
      </c>
      <c r="J100" s="130" t="str">
        <f>IF($D100="","",IF(ISBLANK(VLOOKUP($B100,'Section 2'!$C$16:$M$115,COLUMNS('Section 2'!$C$13:I$13),0)),"",VLOOKUP($B100,'Section 2'!$C$16:$M$115,COLUMNS('Section 2'!$C$13:I$13),0)))</f>
        <v/>
      </c>
      <c r="K100" s="130" t="str">
        <f>IF($D100="","",IF(ISBLANK(VLOOKUP($B100,'Section 2'!$C$16:$M$115,COLUMNS('Section 2'!$C$13:J$13),0)),"",IF(VLOOKUP($B100,'Section 2'!$C$16:$M$115,COLUMNS('Section 2'!$C$13:J$13),0)="QPS","QPS",PROPER(VLOOKUP($B100,'Section 2'!$C$16:$M$115,COLUMNS('Section 2'!$C$13:J$13),0)))))</f>
        <v/>
      </c>
      <c r="L100" s="130" t="str">
        <f>IF($D100="","",IF(ISBLANK(VLOOKUP($B100,'Section 2'!$C$16:$M$115,COLUMNS('Section 2'!$C$13:K$13),0)),"",VLOOKUP($B100,'Section 2'!$C$16:$M$115,COLUMNS('Section 2'!$C$13:K$13),0)))</f>
        <v/>
      </c>
      <c r="M100" s="130" t="str">
        <f>IF($D100="","",IF(ISBLANK(VLOOKUP($B100,'Section 2'!$C$16:$M$115,COLUMNS('Section 2'!$C$13:L$13),0)),"",PROPER(VLOOKUP($B100,'Section 2'!$C$16:$M$115,COLUMNS('Section 2'!$C$13:L$13),0))))</f>
        <v/>
      </c>
      <c r="N100" s="130" t="str">
        <f>IF($D100="","",IF(ISBLANK(VLOOKUP($B100,'Section 2'!$C$16:$M$115,COLUMNS('Section 2'!$C$13:M$13),0)),"",IF(VLOOKUP($B100,'Section 2'!$C$16:$M$115,COLUMNS('Section 2'!$C$13:M$13),0)="QPS","QPS",IF(VLOOKUP($B100,'Section 2'!$C$16:$M$115,COLUMNS('Section 2'!$C$13:M$13),0)="2nd Party Trans","2nd Party Trans",IF(VLOOKUP($B100,'Section 2'!$C$16:$M$115,COLUMNS('Section 2'!$C$13:M$13),0)="2nd Party Dest","2nd Party Dest",PROPER(VLOOKUP($B100,'Section 2'!$C$16:$M$115,COLUMNS('Section 2'!$C$13:M$13),0)))))))</f>
        <v/>
      </c>
      <c r="O100" s="125"/>
      <c r="P100" s="132"/>
      <c r="Q100" s="132"/>
      <c r="R100" s="132"/>
      <c r="S100" s="132"/>
      <c r="T100" s="132"/>
      <c r="U100" s="132"/>
    </row>
    <row r="101" spans="1:21" s="55" customFormat="1" ht="12.75" customHeight="1" x14ac:dyDescent="0.35">
      <c r="A101" s="126" t="str">
        <f>IF(D101="","",ROWS($A$1:A101))</f>
        <v/>
      </c>
      <c r="B101" s="61">
        <v>100</v>
      </c>
      <c r="C101" s="130" t="str">
        <f t="shared" si="1"/>
        <v/>
      </c>
      <c r="D101" s="130" t="str">
        <f>IFERROR(VLOOKUP($B101,'Section 2'!$C$16:$M$115,COLUMNS('Section 2'!$C$13:C$13),0),"")</f>
        <v/>
      </c>
      <c r="E101" s="131" t="str">
        <f>IF($D101="","",IF(ISBLANK(VLOOKUP($B101,'Section 2'!$C$16:$M$115,COLUMNS('Section 2'!$C$13:D$13),0)),"",VLOOKUP($B101,'Section 2'!$C$16:$M$115,COLUMNS('Section 2'!$C$13:D$13),0)))</f>
        <v/>
      </c>
      <c r="F101" s="130" t="str">
        <f>IF($D101="","",IF(ISBLANK(VLOOKUP($B101,'Section 2'!$C$16:$M$115,COLUMNS('Section 2'!$C$13:E$13),0)),"",VLOOKUP($B101,'Section 2'!$C$16:$M$115,COLUMNS('Section 2'!$C$13:E$13),0)))</f>
        <v/>
      </c>
      <c r="G101" s="130" t="str">
        <f>IF($D101="","",IF(ISBLANK(VLOOKUP($B101,'Section 2'!$C$16:$M$115,COLUMNS('Section 2'!$C$13:F$13),0)),"",VLOOKUP($B101,'Section 2'!$C$16:$M$115,COLUMNS('Section 2'!$C$13:F$13),0)))</f>
        <v/>
      </c>
      <c r="H101" s="130" t="str">
        <f>IF($D101="","",IF(ISBLANK(VLOOKUP($B101,'Section 2'!$C$16:$M$115,COLUMNS('Section 2'!$C$13:G$13),0)),"",VLOOKUP($B101,'Section 2'!$C$16:$M$115,COLUMNS('Section 2'!$C$13:G$13),0)))</f>
        <v/>
      </c>
      <c r="I101" s="130" t="str">
        <f>IF($D101="","",IF(ISBLANK(VLOOKUP($B101,'Section 2'!$C$16:$M$115,COLUMNS('Section 2'!$C$13:H$13),0)),"",VLOOKUP($B101,'Section 2'!$C$16:$M$115,COLUMNS('Section 2'!$C$13:H$13),0)))</f>
        <v/>
      </c>
      <c r="J101" s="130" t="str">
        <f>IF($D101="","",IF(ISBLANK(VLOOKUP($B101,'Section 2'!$C$16:$M$115,COLUMNS('Section 2'!$C$13:I$13),0)),"",VLOOKUP($B101,'Section 2'!$C$16:$M$115,COLUMNS('Section 2'!$C$13:I$13),0)))</f>
        <v/>
      </c>
      <c r="K101" s="130" t="str">
        <f>IF($D101="","",IF(ISBLANK(VLOOKUP($B101,'Section 2'!$C$16:$M$115,COLUMNS('Section 2'!$C$13:J$13),0)),"",IF(VLOOKUP($B101,'Section 2'!$C$16:$M$115,COLUMNS('Section 2'!$C$13:J$13),0)="QPS","QPS",PROPER(VLOOKUP($B101,'Section 2'!$C$16:$M$115,COLUMNS('Section 2'!$C$13:J$13),0)))))</f>
        <v/>
      </c>
      <c r="L101" s="130" t="str">
        <f>IF($D101="","",IF(ISBLANK(VLOOKUP($B101,'Section 2'!$C$16:$M$115,COLUMNS('Section 2'!$C$13:K$13),0)),"",VLOOKUP($B101,'Section 2'!$C$16:$M$115,COLUMNS('Section 2'!$C$13:K$13),0)))</f>
        <v/>
      </c>
      <c r="M101" s="130" t="str">
        <f>IF($D101="","",IF(ISBLANK(VLOOKUP($B101,'Section 2'!$C$16:$M$115,COLUMNS('Section 2'!$C$13:L$13),0)),"",PROPER(VLOOKUP($B101,'Section 2'!$C$16:$M$115,COLUMNS('Section 2'!$C$13:L$13),0))))</f>
        <v/>
      </c>
      <c r="N101" s="130" t="str">
        <f>IF($D101="","",IF(ISBLANK(VLOOKUP($B101,'Section 2'!$C$16:$M$115,COLUMNS('Section 2'!$C$13:M$13),0)),"",IF(VLOOKUP($B101,'Section 2'!$C$16:$M$115,COLUMNS('Section 2'!$C$13:M$13),0)="QPS","QPS",IF(VLOOKUP($B101,'Section 2'!$C$16:$M$115,COLUMNS('Section 2'!$C$13:M$13),0)="2nd Party Trans","2nd Party Trans",IF(VLOOKUP($B101,'Section 2'!$C$16:$M$115,COLUMNS('Section 2'!$C$13:M$13),0)="2nd Party Dest","2nd Party Dest",PROPER(VLOOKUP($B101,'Section 2'!$C$16:$M$115,COLUMNS('Section 2'!$C$13:M$13),0)))))))</f>
        <v/>
      </c>
      <c r="O101" s="125"/>
      <c r="P101" s="132"/>
      <c r="Q101" s="132"/>
      <c r="R101" s="132"/>
      <c r="S101" s="132"/>
      <c r="T101" s="132"/>
      <c r="U101" s="132"/>
    </row>
    <row r="102" spans="1:21" ht="12.75" customHeight="1" x14ac:dyDescent="0.35">
      <c r="A102" s="126" t="str">
        <f>IF(D102="","",ROWS($A$1:A102))</f>
        <v/>
      </c>
      <c r="B102" s="61">
        <v>1</v>
      </c>
      <c r="C102" s="133" t="str">
        <f>IF(D102="","",3)</f>
        <v/>
      </c>
      <c r="D102" s="135" t="str">
        <f>IF($E102="","","CH3Br")</f>
        <v/>
      </c>
      <c r="E102" s="135" t="str">
        <f>IFERROR(VLOOKUP($B102,'Section 3'!$A$15:$G$24,COLUMNS('Section 3'!$A$15:D$15),0),"")</f>
        <v/>
      </c>
      <c r="F102" s="135" t="str">
        <f>IF($E102="","",IFERROR(VLOOKUP($B102,'Section 3'!$A$15:$G$24,COLUMNS('Section 3'!$A$15:F$15),0),""))</f>
        <v/>
      </c>
      <c r="G102" s="135" t="str">
        <f>IF($E102="","",IFERROR(IF(VLOOKUP($B102,'Section 3'!$A$15:$G$24,COLUMNS('Section 3'!$A$15:G$15),0)="QPS","QPS",PROPER(VLOOKUP($B102,'Section 3'!$A$15:$G$24,COLUMNS('Section 3'!$A$15:G$15),0))),""))</f>
        <v/>
      </c>
    </row>
    <row r="103" spans="1:21" ht="12.75" customHeight="1" x14ac:dyDescent="0.35">
      <c r="A103" s="126" t="str">
        <f>IF(D103="","",ROWS($A$1:A103))</f>
        <v/>
      </c>
      <c r="B103" s="61">
        <v>2</v>
      </c>
      <c r="C103" s="133" t="str">
        <f t="shared" ref="C103:C111" si="2">IF(D103="","",3)</f>
        <v/>
      </c>
      <c r="D103" s="135" t="str">
        <f t="shared" ref="D103:D111" si="3">IF($E103="","","CH3Br")</f>
        <v/>
      </c>
      <c r="E103" s="135" t="str">
        <f>IFERROR(VLOOKUP($B103,'Section 3'!$A$15:$G$24,COLUMNS('Section 3'!$A$15:D$15),0),"")</f>
        <v/>
      </c>
      <c r="F103" s="135" t="str">
        <f>IF($E103="","",IFERROR(VLOOKUP($B103,'Section 3'!$A$15:$G$24,COLUMNS('Section 3'!$A$15:F$15),0),""))</f>
        <v/>
      </c>
      <c r="G103" s="135" t="str">
        <f>IF($E103="","",IFERROR(IF(VLOOKUP($B103,'Section 3'!$A$15:$G$24,COLUMNS('Section 3'!$A$15:G$15),0)="QPS","QPS",PROPER(VLOOKUP($B103,'Section 3'!$A$15:$G$24,COLUMNS('Section 3'!$A$15:G$15),0))),""))</f>
        <v/>
      </c>
    </row>
    <row r="104" spans="1:21" ht="12.75" customHeight="1" x14ac:dyDescent="0.35">
      <c r="A104" s="126" t="str">
        <f>IF(D104="","",ROWS($A$1:A104))</f>
        <v/>
      </c>
      <c r="B104" s="61">
        <v>3</v>
      </c>
      <c r="C104" s="133" t="str">
        <f t="shared" si="2"/>
        <v/>
      </c>
      <c r="D104" s="135" t="str">
        <f t="shared" si="3"/>
        <v/>
      </c>
      <c r="E104" s="135" t="str">
        <f>IFERROR(VLOOKUP($B104,'Section 3'!$A$15:$G$24,COLUMNS('Section 3'!$A$15:D$15),0),"")</f>
        <v/>
      </c>
      <c r="F104" s="135" t="str">
        <f>IF($E104="","",IFERROR(VLOOKUP($B104,'Section 3'!$A$15:$G$24,COLUMNS('Section 3'!$A$15:F$15),0),""))</f>
        <v/>
      </c>
      <c r="G104" s="135" t="str">
        <f>IF($E104="","",IFERROR(IF(VLOOKUP($B104,'Section 3'!$A$15:$G$24,COLUMNS('Section 3'!$A$15:G$15),0)="QPS","QPS",PROPER(VLOOKUP($B104,'Section 3'!$A$15:$G$24,COLUMNS('Section 3'!$A$15:G$15),0))),""))</f>
        <v/>
      </c>
    </row>
    <row r="105" spans="1:21" ht="12.75" customHeight="1" x14ac:dyDescent="0.35">
      <c r="A105" s="126" t="str">
        <f>IF(D105="","",ROWS($A$1:A105))</f>
        <v/>
      </c>
      <c r="B105" s="61">
        <v>4</v>
      </c>
      <c r="C105" s="133" t="str">
        <f t="shared" si="2"/>
        <v/>
      </c>
      <c r="D105" s="135" t="str">
        <f t="shared" si="3"/>
        <v/>
      </c>
      <c r="E105" s="135" t="str">
        <f>IFERROR(VLOOKUP($B105,'Section 3'!$A$15:$G$24,COLUMNS('Section 3'!$A$15:D$15),0),"")</f>
        <v/>
      </c>
      <c r="F105" s="135" t="str">
        <f>IF($E105="","",IFERROR(VLOOKUP($B105,'Section 3'!$A$15:$G$24,COLUMNS('Section 3'!$A$15:F$15),0),""))</f>
        <v/>
      </c>
      <c r="G105" s="135" t="str">
        <f>IF($E105="","",IFERROR(IF(VLOOKUP($B105,'Section 3'!$A$15:$G$24,COLUMNS('Section 3'!$A$15:G$15),0)="QPS","QPS",PROPER(VLOOKUP($B105,'Section 3'!$A$15:$G$24,COLUMNS('Section 3'!$A$15:G$15),0))),""))</f>
        <v/>
      </c>
    </row>
    <row r="106" spans="1:21" ht="12.75" customHeight="1" x14ac:dyDescent="0.35">
      <c r="A106" s="126" t="str">
        <f>IF(D106="","",ROWS($A$1:A106))</f>
        <v/>
      </c>
      <c r="B106" s="61">
        <v>5</v>
      </c>
      <c r="C106" s="133" t="str">
        <f t="shared" si="2"/>
        <v/>
      </c>
      <c r="D106" s="135" t="str">
        <f t="shared" si="3"/>
        <v/>
      </c>
      <c r="E106" s="135" t="str">
        <f>IFERROR(VLOOKUP($B106,'Section 3'!$A$15:$G$24,COLUMNS('Section 3'!$A$15:D$15),0),"")</f>
        <v/>
      </c>
      <c r="F106" s="135" t="str">
        <f>IF($E106="","",IFERROR(VLOOKUP($B106,'Section 3'!$A$15:$G$24,COLUMNS('Section 3'!$A$15:F$15),0),""))</f>
        <v/>
      </c>
      <c r="G106" s="135" t="str">
        <f>IF($E106="","",IFERROR(IF(VLOOKUP($B106,'Section 3'!$A$15:$G$24,COLUMNS('Section 3'!$A$15:G$15),0)="QPS","QPS",PROPER(VLOOKUP($B106,'Section 3'!$A$15:$G$24,COLUMNS('Section 3'!$A$15:G$15),0))),""))</f>
        <v/>
      </c>
    </row>
    <row r="107" spans="1:21" ht="12.75" customHeight="1" x14ac:dyDescent="0.35">
      <c r="A107" s="126" t="str">
        <f>IF(D107="","",ROWS($A$1:A107))</f>
        <v/>
      </c>
      <c r="B107" s="61">
        <v>6</v>
      </c>
      <c r="C107" s="133" t="str">
        <f t="shared" si="2"/>
        <v/>
      </c>
      <c r="D107" s="135" t="str">
        <f t="shared" si="3"/>
        <v/>
      </c>
      <c r="E107" s="135" t="str">
        <f>IFERROR(VLOOKUP($B107,'Section 3'!$A$15:$G$24,COLUMNS('Section 3'!$A$15:D$15),0),"")</f>
        <v/>
      </c>
      <c r="F107" s="135" t="str">
        <f>IF($E107="","",IFERROR(VLOOKUP($B107,'Section 3'!$A$15:$G$24,COLUMNS('Section 3'!$A$15:F$15),0),""))</f>
        <v/>
      </c>
      <c r="G107" s="135" t="str">
        <f>IF($E107="","",IFERROR(IF(VLOOKUP($B107,'Section 3'!$A$15:$G$24,COLUMNS('Section 3'!$A$15:G$15),0)="QPS","QPS",PROPER(VLOOKUP($B107,'Section 3'!$A$15:$G$24,COLUMNS('Section 3'!$A$15:G$15),0))),""))</f>
        <v/>
      </c>
    </row>
    <row r="108" spans="1:21" ht="12.75" customHeight="1" x14ac:dyDescent="0.35">
      <c r="A108" s="126" t="str">
        <f>IF(D108="","",ROWS($A$1:A108))</f>
        <v/>
      </c>
      <c r="B108" s="61">
        <v>7</v>
      </c>
      <c r="C108" s="133" t="str">
        <f t="shared" si="2"/>
        <v/>
      </c>
      <c r="D108" s="135" t="str">
        <f t="shared" si="3"/>
        <v/>
      </c>
      <c r="E108" s="135" t="str">
        <f>IFERROR(VLOOKUP($B108,'Section 3'!$A$15:$G$24,COLUMNS('Section 3'!$A$15:D$15),0),"")</f>
        <v/>
      </c>
      <c r="F108" s="135" t="str">
        <f>IF($E108="","",IFERROR(VLOOKUP($B108,'Section 3'!$A$15:$G$24,COLUMNS('Section 3'!$A$15:F$15),0),""))</f>
        <v/>
      </c>
      <c r="G108" s="135" t="str">
        <f>IF($E108="","",IFERROR(IF(VLOOKUP($B108,'Section 3'!$A$15:$G$24,COLUMNS('Section 3'!$A$15:G$15),0)="QPS","QPS",PROPER(VLOOKUP($B108,'Section 3'!$A$15:$G$24,COLUMNS('Section 3'!$A$15:G$15),0))),""))</f>
        <v/>
      </c>
    </row>
    <row r="109" spans="1:21" ht="12.75" customHeight="1" x14ac:dyDescent="0.35">
      <c r="A109" s="126" t="str">
        <f>IF(D109="","",ROWS($A$1:A109))</f>
        <v/>
      </c>
      <c r="B109" s="61">
        <v>8</v>
      </c>
      <c r="C109" s="133" t="str">
        <f t="shared" si="2"/>
        <v/>
      </c>
      <c r="D109" s="135" t="str">
        <f t="shared" si="3"/>
        <v/>
      </c>
      <c r="E109" s="135" t="str">
        <f>IFERROR(VLOOKUP($B109,'Section 3'!$A$15:$G$24,COLUMNS('Section 3'!$A$15:D$15),0),"")</f>
        <v/>
      </c>
      <c r="F109" s="135" t="str">
        <f>IF($E109="","",IFERROR(VLOOKUP($B109,'Section 3'!$A$15:$G$24,COLUMNS('Section 3'!$A$15:F$15),0),""))</f>
        <v/>
      </c>
      <c r="G109" s="135" t="str">
        <f>IF($E109="","",IFERROR(IF(VLOOKUP($B109,'Section 3'!$A$15:$G$24,COLUMNS('Section 3'!$A$15:G$15),0)="QPS","QPS",PROPER(VLOOKUP($B109,'Section 3'!$A$15:$G$24,COLUMNS('Section 3'!$A$15:G$15),0))),""))</f>
        <v/>
      </c>
    </row>
    <row r="110" spans="1:21" ht="12.75" customHeight="1" x14ac:dyDescent="0.35">
      <c r="A110" s="126" t="str">
        <f>IF(D110="","",ROWS($A$1:A110))</f>
        <v/>
      </c>
      <c r="B110" s="61">
        <v>9</v>
      </c>
      <c r="C110" s="133" t="str">
        <f t="shared" si="2"/>
        <v/>
      </c>
      <c r="D110" s="135" t="str">
        <f t="shared" si="3"/>
        <v/>
      </c>
      <c r="E110" s="135" t="str">
        <f>IFERROR(VLOOKUP($B110,'Section 3'!$A$15:$G$24,COLUMNS('Section 3'!$A$15:D$15),0),"")</f>
        <v/>
      </c>
      <c r="F110" s="135" t="str">
        <f>IF($E110="","",IFERROR(VLOOKUP($B110,'Section 3'!$A$15:$G$24,COLUMNS('Section 3'!$A$15:F$15),0),""))</f>
        <v/>
      </c>
      <c r="G110" s="135" t="str">
        <f>IF($E110="","",IFERROR(IF(VLOOKUP($B110,'Section 3'!$A$15:$G$24,COLUMNS('Section 3'!$A$15:G$15),0)="QPS","QPS",PROPER(VLOOKUP($B110,'Section 3'!$A$15:$G$24,COLUMNS('Section 3'!$A$15:G$15),0))),""))</f>
        <v/>
      </c>
    </row>
    <row r="111" spans="1:21" ht="12.75" customHeight="1" x14ac:dyDescent="0.35">
      <c r="A111" s="126" t="str">
        <f>IF(D111="","",ROWS($A$1:A111))</f>
        <v/>
      </c>
      <c r="B111" s="61">
        <v>10</v>
      </c>
      <c r="C111" s="133" t="str">
        <f t="shared" si="2"/>
        <v/>
      </c>
      <c r="D111" s="135" t="str">
        <f t="shared" si="3"/>
        <v/>
      </c>
      <c r="E111" s="135" t="str">
        <f>IFERROR(VLOOKUP($B111,'Section 3'!$A$15:$G$24,COLUMNS('Section 3'!$A$15:D$15),0),"")</f>
        <v/>
      </c>
      <c r="F111" s="135" t="str">
        <f>IF($E111="","",IFERROR(VLOOKUP($B111,'Section 3'!$A$15:$G$24,COLUMNS('Section 3'!$A$15:F$15),0),""))</f>
        <v/>
      </c>
      <c r="G111" s="135" t="str">
        <f>IF($E111="","",IFERROR(IF(VLOOKUP($B111,'Section 3'!$A$15:$G$24,COLUMNS('Section 3'!$A$15:G$15),0)="QPS","QPS",PROPER(VLOOKUP($B111,'Section 3'!$A$15:$G$24,COLUMNS('Section 3'!$A$15:G$15),0))),""))</f>
        <v/>
      </c>
    </row>
    <row r="112" spans="1:21" s="55" customFormat="1" ht="12.75" customHeight="1" x14ac:dyDescent="0.35">
      <c r="A112" s="126" t="str">
        <f>IF(D112="","",ROWS($A$1:A112))</f>
        <v/>
      </c>
      <c r="B112" s="61">
        <v>1</v>
      </c>
      <c r="C112" s="130" t="str">
        <f>IF(D112="","","4a")</f>
        <v/>
      </c>
      <c r="D112" s="130" t="str">
        <f>IF(ISBLANK('Section 4'!D10),"",'Section 4'!D10)</f>
        <v/>
      </c>
      <c r="E112" s="125"/>
      <c r="F112" s="125"/>
      <c r="G112" s="125"/>
      <c r="H112" s="125"/>
      <c r="I112" s="125"/>
      <c r="J112" s="125"/>
      <c r="K112" s="125"/>
      <c r="L112" s="125"/>
      <c r="M112" s="125"/>
      <c r="N112" s="125"/>
      <c r="O112" s="125"/>
      <c r="P112" s="132"/>
      <c r="Q112" s="132"/>
      <c r="R112" s="132"/>
      <c r="S112" s="132"/>
      <c r="T112" s="132"/>
      <c r="U112" s="132"/>
    </row>
    <row r="113" spans="1:21" s="55" customFormat="1" ht="12.75" customHeight="1" x14ac:dyDescent="0.35">
      <c r="A113" s="126" t="str">
        <f>IF(D113="","",ROWS($A$1:A113))</f>
        <v/>
      </c>
      <c r="B113" s="61">
        <v>1</v>
      </c>
      <c r="C113" s="130" t="str">
        <f>IF(D113="","","4b")</f>
        <v/>
      </c>
      <c r="D113" s="130" t="str">
        <f>IFERROR(VLOOKUP($B113,'Section 4'!$A$15:$G$17,COLUMNS('Section 4'!$A$14:D$14),0),"")</f>
        <v/>
      </c>
      <c r="E113" s="130" t="str">
        <f>IFERROR(VLOOKUP($B113,'Section 4'!$A$15:$G$17,COLUMNS('Section 4'!$A$14:F$14),0),"")</f>
        <v/>
      </c>
      <c r="F113" s="130" t="str">
        <f>IFERROR(VLOOKUP($B113,'Section 4'!$A$15:$G$17,COLUMNS('Section 4'!$A$14:G$14),0),"")</f>
        <v/>
      </c>
      <c r="G113" s="125"/>
      <c r="H113" s="125"/>
      <c r="I113" s="125"/>
      <c r="J113" s="125"/>
      <c r="K113" s="125"/>
      <c r="L113" s="125"/>
      <c r="M113" s="125"/>
      <c r="N113" s="125"/>
      <c r="O113" s="125"/>
      <c r="P113" s="132"/>
      <c r="Q113" s="132"/>
      <c r="R113" s="132"/>
      <c r="S113" s="132"/>
      <c r="T113" s="132"/>
      <c r="U113" s="132"/>
    </row>
    <row r="114" spans="1:21" s="55" customFormat="1" ht="12.75" customHeight="1" x14ac:dyDescent="0.35">
      <c r="A114" s="126" t="str">
        <f>IF(D114="","",ROWS($A$1:A114))</f>
        <v/>
      </c>
      <c r="B114" s="61">
        <v>2</v>
      </c>
      <c r="C114" s="130" t="str">
        <f>IF(D114="","","4b")</f>
        <v/>
      </c>
      <c r="D114" s="130" t="str">
        <f>IFERROR(VLOOKUP($B114,'Section 4'!$A$15:$G$17,COLUMNS('Section 4'!$A$14:D$14),0),"")</f>
        <v/>
      </c>
      <c r="E114" s="130" t="str">
        <f>IFERROR(VLOOKUP($B114,'Section 4'!$A$15:$G$17,COLUMNS('Section 4'!$A$14:F$14),0),"")</f>
        <v/>
      </c>
      <c r="F114" s="130" t="str">
        <f>IFERROR(VLOOKUP($B114,'Section 4'!$A$15:$G$17,COLUMNS('Section 4'!$A$14:G$14),0),"")</f>
        <v/>
      </c>
      <c r="G114" s="125"/>
      <c r="H114" s="125"/>
      <c r="I114" s="125"/>
      <c r="J114" s="125"/>
      <c r="K114" s="125"/>
      <c r="L114" s="125"/>
      <c r="M114" s="125"/>
      <c r="N114" s="125"/>
      <c r="O114" s="125"/>
      <c r="P114" s="132"/>
      <c r="Q114" s="132"/>
      <c r="R114" s="132"/>
      <c r="S114" s="132"/>
      <c r="T114" s="132"/>
      <c r="U114" s="132"/>
    </row>
    <row r="115" spans="1:21" s="55" customFormat="1" ht="12.75" customHeight="1" x14ac:dyDescent="0.35">
      <c r="A115" s="126" t="str">
        <f>IF(D115="","",ROWS($A$1:A115))</f>
        <v/>
      </c>
      <c r="B115" s="61">
        <v>3</v>
      </c>
      <c r="C115" s="130" t="str">
        <f>IF(D115="","","4b")</f>
        <v/>
      </c>
      <c r="D115" s="130" t="str">
        <f>IFERROR(VLOOKUP($B115,'Section 4'!$A$15:$G$17,COLUMNS('Section 4'!$A$14:D$14),0),"")</f>
        <v/>
      </c>
      <c r="E115" s="130" t="str">
        <f>IFERROR(VLOOKUP($B115,'Section 4'!$A$15:$G$17,COLUMNS('Section 4'!$A$14:F$14),0),"")</f>
        <v/>
      </c>
      <c r="F115" s="130" t="str">
        <f>IFERROR(VLOOKUP($B115,'Section 4'!$A$15:$G$17,COLUMNS('Section 4'!$A$14:G$14),0),"")</f>
        <v/>
      </c>
      <c r="G115" s="125"/>
      <c r="H115" s="125"/>
      <c r="I115" s="125"/>
      <c r="J115" s="125"/>
      <c r="K115" s="125"/>
      <c r="L115" s="125"/>
      <c r="M115" s="125"/>
      <c r="N115" s="125"/>
      <c r="O115" s="125"/>
      <c r="P115" s="132"/>
      <c r="Q115" s="132"/>
      <c r="R115" s="132"/>
      <c r="S115" s="132"/>
      <c r="T115" s="132"/>
      <c r="U115" s="132"/>
    </row>
    <row r="116" spans="1:21" x14ac:dyDescent="0.35">
      <c r="B116" t="s">
        <v>291</v>
      </c>
    </row>
  </sheetData>
  <sheetProtection algorithmName="SHA-512" hashValue="5Slgs6lh55RSTnNEQj4dXxs1CmJKj8XTY0vhxQYJO1YD2CIZNSn8G3nLzQ1bFDOwUqkSnMngVxYVja3xf1F3SA==" saltValue="gR6JRmQustRFAD5D2rc3mw==" spinCount="100000" sheet="1" objects="1" scenarios="1"/>
  <dataValidations count="1">
    <dataValidation errorStyle="warning" allowBlank="1" errorTitle="U.S. EPA" error="Warning!  The form has auto calculated this value for you.  If you change the value in this cell, you may be misreporting data.  Press cancel to exit this cell without changing the data." sqref="C2:N101 C112:D115 E113:F115 C102:G111" xr:uid="{00000000-0002-0000-0900-000000000000}"/>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dimension ref="A1:BW115"/>
  <sheetViews>
    <sheetView workbookViewId="0">
      <selection activeCell="B1" sqref="B1:S1"/>
    </sheetView>
  </sheetViews>
  <sheetFormatPr defaultColWidth="8.81640625" defaultRowHeight="14.5" x14ac:dyDescent="0.35"/>
  <cols>
    <col min="2" max="75" width="9.1796875" style="125"/>
  </cols>
  <sheetData>
    <row r="1" spans="1:20" ht="26" x14ac:dyDescent="0.35">
      <c r="A1" s="88" t="s">
        <v>351</v>
      </c>
      <c r="B1" s="127">
        <v>1</v>
      </c>
      <c r="C1" s="127" t="s">
        <v>252</v>
      </c>
      <c r="D1" s="145" t="s">
        <v>439</v>
      </c>
      <c r="E1" s="128">
        <v>43791</v>
      </c>
      <c r="F1" s="127" t="s">
        <v>445</v>
      </c>
      <c r="G1" s="127" t="s">
        <v>20</v>
      </c>
      <c r="H1" s="127">
        <v>2019</v>
      </c>
      <c r="I1" s="127">
        <v>1</v>
      </c>
      <c r="J1" s="145" t="s">
        <v>436</v>
      </c>
      <c r="K1" s="129"/>
      <c r="L1" s="129"/>
      <c r="M1" s="129"/>
      <c r="N1" s="129"/>
      <c r="O1" s="129"/>
      <c r="P1" s="129"/>
      <c r="Q1" s="129"/>
      <c r="R1" s="129"/>
      <c r="S1" s="129"/>
    </row>
    <row r="2" spans="1:20" x14ac:dyDescent="0.35">
      <c r="A2" s="88" t="str">
        <f>IF(OR(B2="",B2=0),"",ROWS($A$1:A2))</f>
        <v/>
      </c>
      <c r="B2" s="130"/>
      <c r="C2" s="130"/>
      <c r="D2" s="131"/>
      <c r="E2" s="130"/>
      <c r="F2" s="130"/>
      <c r="G2" s="130"/>
      <c r="H2" s="130"/>
      <c r="I2" s="130"/>
      <c r="J2" s="130"/>
      <c r="K2" s="130"/>
      <c r="L2" s="130"/>
      <c r="M2" s="130"/>
      <c r="O2" s="132"/>
      <c r="P2" s="132"/>
      <c r="Q2" s="132"/>
      <c r="R2" s="132"/>
      <c r="S2" s="132"/>
      <c r="T2" s="132"/>
    </row>
    <row r="3" spans="1:20" x14ac:dyDescent="0.35">
      <c r="A3" s="88" t="str">
        <f>IF(OR(B3="",B3=0),"",ROWS($A$1:A3))</f>
        <v/>
      </c>
      <c r="B3" s="133"/>
      <c r="C3" s="135"/>
      <c r="D3" s="135"/>
      <c r="E3" s="135"/>
      <c r="F3" s="135"/>
      <c r="T3" s="132"/>
    </row>
    <row r="4" spans="1:20" x14ac:dyDescent="0.35">
      <c r="A4" s="88" t="str">
        <f>IF(OR(B4="",B4=0),"",ROWS($A$1:A4))</f>
        <v/>
      </c>
      <c r="B4" s="130"/>
      <c r="C4" s="130"/>
      <c r="D4" s="130"/>
      <c r="E4" s="130"/>
      <c r="O4" s="132"/>
      <c r="P4" s="132"/>
      <c r="Q4" s="132"/>
      <c r="R4" s="132"/>
      <c r="S4" s="132"/>
    </row>
    <row r="5" spans="1:20" x14ac:dyDescent="0.35">
      <c r="A5" s="88" t="str">
        <f>IF(OR(B5="",B5=0),"",ROWS($A$1:A5))</f>
        <v/>
      </c>
      <c r="B5" s="130"/>
      <c r="C5" s="130"/>
      <c r="D5" s="130"/>
      <c r="E5" s="130"/>
      <c r="O5" s="132"/>
      <c r="P5" s="132"/>
      <c r="Q5" s="132"/>
      <c r="R5" s="132"/>
      <c r="S5" s="132"/>
      <c r="T5" s="132"/>
    </row>
    <row r="6" spans="1:20" x14ac:dyDescent="0.35">
      <c r="A6" s="88" t="str">
        <f>IF(OR(B6="",B6=0),"",ROWS($A$1:A6))</f>
        <v/>
      </c>
      <c r="B6" s="130"/>
      <c r="C6" s="130"/>
      <c r="D6" s="130"/>
      <c r="E6" s="130"/>
      <c r="O6" s="132"/>
      <c r="P6" s="132"/>
      <c r="Q6" s="132"/>
      <c r="R6" s="132"/>
      <c r="S6" s="132"/>
      <c r="T6" s="132"/>
    </row>
    <row r="7" spans="1:20" x14ac:dyDescent="0.35">
      <c r="A7" s="88" t="str">
        <f>IF(OR(B7="",B7=0),"",ROWS($A$1:A7))</f>
        <v/>
      </c>
      <c r="B7" s="130"/>
      <c r="C7" s="130"/>
      <c r="D7" s="130"/>
      <c r="E7" s="130"/>
      <c r="O7" s="132"/>
      <c r="P7" s="132"/>
      <c r="Q7" s="132"/>
      <c r="R7" s="132"/>
      <c r="S7" s="132"/>
      <c r="T7" s="132"/>
    </row>
    <row r="8" spans="1:20" x14ac:dyDescent="0.35">
      <c r="A8" s="88" t="str">
        <f>IF(OR(B8="",B8=0),"",ROWS($A$1:A8))</f>
        <v/>
      </c>
    </row>
    <row r="9" spans="1:20" x14ac:dyDescent="0.35">
      <c r="A9" s="88" t="str">
        <f>IF(OR(B9="",B9=0),"",ROWS($A$1:A9))</f>
        <v/>
      </c>
    </row>
    <row r="10" spans="1:20" x14ac:dyDescent="0.35">
      <c r="A10" s="88" t="str">
        <f>IF(OR(B10="",B10=0),"",ROWS($A$1:A10))</f>
        <v/>
      </c>
    </row>
    <row r="11" spans="1:20" x14ac:dyDescent="0.35">
      <c r="A11" s="88" t="str">
        <f>IF(OR(B11="",B11=0),"",ROWS($A$1:A11))</f>
        <v/>
      </c>
    </row>
    <row r="12" spans="1:20" x14ac:dyDescent="0.35">
      <c r="A12" s="88" t="str">
        <f>IF(OR(B12="",B12=0),"",ROWS($A$1:A12))</f>
        <v/>
      </c>
    </row>
    <row r="13" spans="1:20" x14ac:dyDescent="0.35">
      <c r="A13" s="88" t="str">
        <f>IF(OR(B13="",B13=0),"",ROWS($A$1:A13))</f>
        <v/>
      </c>
    </row>
    <row r="14" spans="1:20" x14ac:dyDescent="0.35">
      <c r="A14" s="88" t="str">
        <f>IF(OR(B14="",B14=0),"",ROWS($A$1:A14))</f>
        <v/>
      </c>
    </row>
    <row r="15" spans="1:20" x14ac:dyDescent="0.35">
      <c r="A15" s="88" t="str">
        <f>IF(OR(B15="",B15=0),"",ROWS($A$1:A15))</f>
        <v/>
      </c>
    </row>
    <row r="16" spans="1:20" x14ac:dyDescent="0.35">
      <c r="A16" s="88" t="str">
        <f>IF(OR(B16="",B16=0),"",ROWS($A$1:A16))</f>
        <v/>
      </c>
    </row>
    <row r="17" spans="1:1" x14ac:dyDescent="0.35">
      <c r="A17" s="88" t="str">
        <f>IF(OR(B17="",B17=0),"",ROWS($A$1:A17))</f>
        <v/>
      </c>
    </row>
    <row r="18" spans="1:1" x14ac:dyDescent="0.35">
      <c r="A18" s="88" t="str">
        <f>IF(OR(B18="",B18=0),"",ROWS($A$1:A18))</f>
        <v/>
      </c>
    </row>
    <row r="19" spans="1:1" x14ac:dyDescent="0.35">
      <c r="A19" s="88" t="str">
        <f>IF(OR(B19="",B19=0),"",ROWS($A$1:A19))</f>
        <v/>
      </c>
    </row>
    <row r="20" spans="1:1" x14ac:dyDescent="0.35">
      <c r="A20" s="88" t="str">
        <f>IF(OR(B20="",B20=0),"",ROWS($A$1:A20))</f>
        <v/>
      </c>
    </row>
    <row r="21" spans="1:1" x14ac:dyDescent="0.35">
      <c r="A21" s="88" t="str">
        <f>IF(OR(B21="",B21=0),"",ROWS($A$1:A21))</f>
        <v/>
      </c>
    </row>
    <row r="22" spans="1:1" x14ac:dyDescent="0.35">
      <c r="A22" s="88" t="str">
        <f>IF(OR(B22="",B22=0),"",ROWS($A$1:A22))</f>
        <v/>
      </c>
    </row>
    <row r="23" spans="1:1" x14ac:dyDescent="0.35">
      <c r="A23" s="88" t="str">
        <f>IF(OR(B23="",B23=0),"",ROWS($A$1:A23))</f>
        <v/>
      </c>
    </row>
    <row r="24" spans="1:1" x14ac:dyDescent="0.35">
      <c r="A24" s="88" t="str">
        <f>IF(OR(B24="",B24=0),"",ROWS($A$1:A24))</f>
        <v/>
      </c>
    </row>
    <row r="25" spans="1:1" x14ac:dyDescent="0.35">
      <c r="A25" s="88" t="str">
        <f>IF(OR(B25="",B25=0),"",ROWS($A$1:A25))</f>
        <v/>
      </c>
    </row>
    <row r="26" spans="1:1" x14ac:dyDescent="0.35">
      <c r="A26" s="88" t="str">
        <f>IF(OR(B26="",B26=0),"",ROWS($A$1:A26))</f>
        <v/>
      </c>
    </row>
    <row r="27" spans="1:1" x14ac:dyDescent="0.35">
      <c r="A27" s="88" t="str">
        <f>IF(OR(B27="",B27=0),"",ROWS($A$1:A27))</f>
        <v/>
      </c>
    </row>
    <row r="28" spans="1:1" x14ac:dyDescent="0.35">
      <c r="A28" s="88" t="str">
        <f>IF(OR(B28="",B28=0),"",ROWS($A$1:A28))</f>
        <v/>
      </c>
    </row>
    <row r="29" spans="1:1" x14ac:dyDescent="0.35">
      <c r="A29" s="88" t="str">
        <f>IF(OR(B29="",B29=0),"",ROWS($A$1:A29))</f>
        <v/>
      </c>
    </row>
    <row r="30" spans="1:1" x14ac:dyDescent="0.35">
      <c r="A30" s="88" t="str">
        <f>IF(OR(B30="",B30=0),"",ROWS($A$1:A30))</f>
        <v/>
      </c>
    </row>
    <row r="31" spans="1:1" x14ac:dyDescent="0.35">
      <c r="A31" s="88" t="str">
        <f>IF(OR(B31="",B31=0),"",ROWS($A$1:A31))</f>
        <v/>
      </c>
    </row>
    <row r="32" spans="1:1" x14ac:dyDescent="0.35">
      <c r="A32" s="88" t="str">
        <f>IF(OR(B32="",B32=0),"",ROWS($A$1:A32))</f>
        <v/>
      </c>
    </row>
    <row r="33" spans="1:1" x14ac:dyDescent="0.35">
      <c r="A33" s="88" t="str">
        <f>IF(OR(B33="",B33=0),"",ROWS($A$1:A33))</f>
        <v/>
      </c>
    </row>
    <row r="34" spans="1:1" x14ac:dyDescent="0.35">
      <c r="A34" s="88" t="str">
        <f>IF(OR(B34="",B34=0),"",ROWS($A$1:A34))</f>
        <v/>
      </c>
    </row>
    <row r="35" spans="1:1" x14ac:dyDescent="0.35">
      <c r="A35" s="88" t="str">
        <f>IF(OR(B35="",B35=0),"",ROWS($A$1:A35))</f>
        <v/>
      </c>
    </row>
    <row r="36" spans="1:1" x14ac:dyDescent="0.35">
      <c r="A36" s="88" t="str">
        <f>IF(OR(B36="",B36=0),"",ROWS($A$1:A36))</f>
        <v/>
      </c>
    </row>
    <row r="37" spans="1:1" x14ac:dyDescent="0.35">
      <c r="A37" s="88" t="str">
        <f>IF(OR(B37="",B37=0),"",ROWS($A$1:A37))</f>
        <v/>
      </c>
    </row>
    <row r="38" spans="1:1" x14ac:dyDescent="0.35">
      <c r="A38" s="88" t="str">
        <f>IF(OR(B38="",B38=0),"",ROWS($A$1:A38))</f>
        <v/>
      </c>
    </row>
    <row r="39" spans="1:1" x14ac:dyDescent="0.35">
      <c r="A39" s="88" t="str">
        <f>IF(OR(B39="",B39=0),"",ROWS($A$1:A39))</f>
        <v/>
      </c>
    </row>
    <row r="40" spans="1:1" x14ac:dyDescent="0.35">
      <c r="A40" s="88" t="str">
        <f>IF(OR(B40="",B40=0),"",ROWS($A$1:A40))</f>
        <v/>
      </c>
    </row>
    <row r="41" spans="1:1" x14ac:dyDescent="0.35">
      <c r="A41" s="88" t="str">
        <f>IF(OR(B41="",B41=0),"",ROWS($A$1:A41))</f>
        <v/>
      </c>
    </row>
    <row r="42" spans="1:1" x14ac:dyDescent="0.35">
      <c r="A42" s="88" t="str">
        <f>IF(OR(B42="",B42=0),"",ROWS($A$1:A42))</f>
        <v/>
      </c>
    </row>
    <row r="43" spans="1:1" x14ac:dyDescent="0.35">
      <c r="A43" s="88" t="str">
        <f>IF(OR(B43="",B43=0),"",ROWS($A$1:A43))</f>
        <v/>
      </c>
    </row>
    <row r="44" spans="1:1" x14ac:dyDescent="0.35">
      <c r="A44" s="88" t="str">
        <f>IF(OR(B44="",B44=0),"",ROWS($A$1:A44))</f>
        <v/>
      </c>
    </row>
    <row r="45" spans="1:1" x14ac:dyDescent="0.35">
      <c r="A45" s="88" t="str">
        <f>IF(OR(B45="",B45=0),"",ROWS($A$1:A45))</f>
        <v/>
      </c>
    </row>
    <row r="46" spans="1:1" x14ac:dyDescent="0.35">
      <c r="A46" s="88" t="str">
        <f>IF(OR(B46="",B46=0),"",ROWS($A$1:A46))</f>
        <v/>
      </c>
    </row>
    <row r="47" spans="1:1" x14ac:dyDescent="0.35">
      <c r="A47" s="88" t="str">
        <f>IF(OR(B47="",B47=0),"",ROWS($A$1:A47))</f>
        <v/>
      </c>
    </row>
    <row r="48" spans="1:1" x14ac:dyDescent="0.35">
      <c r="A48" s="88" t="str">
        <f>IF(OR(B48="",B48=0),"",ROWS($A$1:A48))</f>
        <v/>
      </c>
    </row>
    <row r="49" spans="1:1" x14ac:dyDescent="0.35">
      <c r="A49" s="88" t="str">
        <f>IF(OR(B49="",B49=0),"",ROWS($A$1:A49))</f>
        <v/>
      </c>
    </row>
    <row r="50" spans="1:1" x14ac:dyDescent="0.35">
      <c r="A50" s="88" t="str">
        <f>IF(OR(B50="",B50=0),"",ROWS($A$1:A50))</f>
        <v/>
      </c>
    </row>
    <row r="51" spans="1:1" x14ac:dyDescent="0.35">
      <c r="A51" s="88" t="str">
        <f>IF(OR(B51="",B51=0),"",ROWS($A$1:A51))</f>
        <v/>
      </c>
    </row>
    <row r="52" spans="1:1" x14ac:dyDescent="0.35">
      <c r="A52" s="88" t="str">
        <f>IF(OR(B52="",B52=0),"",ROWS($A$1:A52))</f>
        <v/>
      </c>
    </row>
    <row r="53" spans="1:1" x14ac:dyDescent="0.35">
      <c r="A53" s="88" t="str">
        <f>IF(OR(B53="",B53=0),"",ROWS($A$1:A53))</f>
        <v/>
      </c>
    </row>
    <row r="54" spans="1:1" x14ac:dyDescent="0.35">
      <c r="A54" s="88" t="str">
        <f>IF(OR(B54="",B54=0),"",ROWS($A$1:A54))</f>
        <v/>
      </c>
    </row>
    <row r="55" spans="1:1" x14ac:dyDescent="0.35">
      <c r="A55" s="88" t="str">
        <f>IF(OR(B55="",B55=0),"",ROWS($A$1:A55))</f>
        <v/>
      </c>
    </row>
    <row r="56" spans="1:1" x14ac:dyDescent="0.35">
      <c r="A56" s="88" t="str">
        <f>IF(OR(B56="",B56=0),"",ROWS($A$1:A56))</f>
        <v/>
      </c>
    </row>
    <row r="57" spans="1:1" x14ac:dyDescent="0.35">
      <c r="A57" s="88" t="str">
        <f>IF(OR(B57="",B57=0),"",ROWS($A$1:A57))</f>
        <v/>
      </c>
    </row>
    <row r="58" spans="1:1" x14ac:dyDescent="0.35">
      <c r="A58" s="88" t="str">
        <f>IF(OR(B58="",B58=0),"",ROWS($A$1:A58))</f>
        <v/>
      </c>
    </row>
    <row r="59" spans="1:1" x14ac:dyDescent="0.35">
      <c r="A59" s="88" t="str">
        <f>IF(OR(B59="",B59=0),"",ROWS($A$1:A59))</f>
        <v/>
      </c>
    </row>
    <row r="60" spans="1:1" x14ac:dyDescent="0.35">
      <c r="A60" s="88" t="str">
        <f>IF(OR(B60="",B60=0),"",ROWS($A$1:A60))</f>
        <v/>
      </c>
    </row>
    <row r="61" spans="1:1" x14ac:dyDescent="0.35">
      <c r="A61" s="88" t="str">
        <f>IF(OR(B61="",B61=0),"",ROWS($A$1:A61))</f>
        <v/>
      </c>
    </row>
    <row r="62" spans="1:1" x14ac:dyDescent="0.35">
      <c r="A62" s="88" t="str">
        <f>IF(OR(B62="",B62=0),"",ROWS($A$1:A62))</f>
        <v/>
      </c>
    </row>
    <row r="63" spans="1:1" x14ac:dyDescent="0.35">
      <c r="A63" s="88" t="str">
        <f>IF(OR(B63="",B63=0),"",ROWS($A$1:A63))</f>
        <v/>
      </c>
    </row>
    <row r="64" spans="1:1" x14ac:dyDescent="0.35">
      <c r="A64" s="88" t="str">
        <f>IF(OR(B64="",B64=0),"",ROWS($A$1:A64))</f>
        <v/>
      </c>
    </row>
    <row r="65" spans="1:1" x14ac:dyDescent="0.35">
      <c r="A65" s="88" t="str">
        <f>IF(OR(B65="",B65=0),"",ROWS($A$1:A65))</f>
        <v/>
      </c>
    </row>
    <row r="66" spans="1:1" x14ac:dyDescent="0.35">
      <c r="A66" s="88" t="str">
        <f>IF(OR(B66="",B66=0),"",ROWS($A$1:A66))</f>
        <v/>
      </c>
    </row>
    <row r="67" spans="1:1" x14ac:dyDescent="0.35">
      <c r="A67" s="88" t="str">
        <f>IF(OR(B67="",B67=0),"",ROWS($A$1:A67))</f>
        <v/>
      </c>
    </row>
    <row r="68" spans="1:1" x14ac:dyDescent="0.35">
      <c r="A68" s="88" t="str">
        <f>IF(OR(B68="",B68=0),"",ROWS($A$1:A68))</f>
        <v/>
      </c>
    </row>
    <row r="69" spans="1:1" x14ac:dyDescent="0.35">
      <c r="A69" s="88" t="str">
        <f>IF(OR(B69="",B69=0),"",ROWS($A$1:A69))</f>
        <v/>
      </c>
    </row>
    <row r="70" spans="1:1" x14ac:dyDescent="0.35">
      <c r="A70" s="88" t="str">
        <f>IF(OR(B70="",B70=0),"",ROWS($A$1:A70))</f>
        <v/>
      </c>
    </row>
    <row r="71" spans="1:1" x14ac:dyDescent="0.35">
      <c r="A71" s="88" t="str">
        <f>IF(OR(B71="",B71=0),"",ROWS($A$1:A71))</f>
        <v/>
      </c>
    </row>
    <row r="72" spans="1:1" x14ac:dyDescent="0.35">
      <c r="A72" s="88" t="str">
        <f>IF(OR(B72="",B72=0),"",ROWS($A$1:A72))</f>
        <v/>
      </c>
    </row>
    <row r="73" spans="1:1" x14ac:dyDescent="0.35">
      <c r="A73" s="88" t="str">
        <f>IF(OR(B73="",B73=0),"",ROWS($A$1:A73))</f>
        <v/>
      </c>
    </row>
    <row r="74" spans="1:1" x14ac:dyDescent="0.35">
      <c r="A74" s="88" t="str">
        <f>IF(OR(B74="",B74=0),"",ROWS($A$1:A74))</f>
        <v/>
      </c>
    </row>
    <row r="75" spans="1:1" x14ac:dyDescent="0.35">
      <c r="A75" s="88" t="str">
        <f>IF(OR(B75="",B75=0),"",ROWS($A$1:A75))</f>
        <v/>
      </c>
    </row>
    <row r="76" spans="1:1" x14ac:dyDescent="0.35">
      <c r="A76" s="88" t="str">
        <f>IF(OR(B76="",B76=0),"",ROWS($A$1:A76))</f>
        <v/>
      </c>
    </row>
    <row r="77" spans="1:1" x14ac:dyDescent="0.35">
      <c r="A77" s="88" t="str">
        <f>IF(OR(B77="",B77=0),"",ROWS($A$1:A77))</f>
        <v/>
      </c>
    </row>
    <row r="78" spans="1:1" x14ac:dyDescent="0.35">
      <c r="A78" s="88" t="str">
        <f>IF(OR(B78="",B78=0),"",ROWS($A$1:A78))</f>
        <v/>
      </c>
    </row>
    <row r="79" spans="1:1" x14ac:dyDescent="0.35">
      <c r="A79" s="88" t="str">
        <f>IF(OR(B79="",B79=0),"",ROWS($A$1:A79))</f>
        <v/>
      </c>
    </row>
    <row r="80" spans="1:1" x14ac:dyDescent="0.35">
      <c r="A80" s="88" t="str">
        <f>IF(OR(B80="",B80=0),"",ROWS($A$1:A80))</f>
        <v/>
      </c>
    </row>
    <row r="81" spans="1:1" x14ac:dyDescent="0.35">
      <c r="A81" s="88" t="str">
        <f>IF(OR(B81="",B81=0),"",ROWS($A$1:A81))</f>
        <v/>
      </c>
    </row>
    <row r="82" spans="1:1" x14ac:dyDescent="0.35">
      <c r="A82" s="88" t="str">
        <f>IF(OR(B82="",B82=0),"",ROWS($A$1:A82))</f>
        <v/>
      </c>
    </row>
    <row r="83" spans="1:1" x14ac:dyDescent="0.35">
      <c r="A83" s="88" t="str">
        <f>IF(OR(B83="",B83=0),"",ROWS($A$1:A83))</f>
        <v/>
      </c>
    </row>
    <row r="84" spans="1:1" x14ac:dyDescent="0.35">
      <c r="A84" s="88" t="str">
        <f>IF(OR(B84="",B84=0),"",ROWS($A$1:A84))</f>
        <v/>
      </c>
    </row>
    <row r="85" spans="1:1" x14ac:dyDescent="0.35">
      <c r="A85" s="88" t="str">
        <f>IF(OR(B85="",B85=0),"",ROWS($A$1:A85))</f>
        <v/>
      </c>
    </row>
    <row r="86" spans="1:1" x14ac:dyDescent="0.35">
      <c r="A86" s="88" t="str">
        <f>IF(OR(B86="",B86=0),"",ROWS($A$1:A86))</f>
        <v/>
      </c>
    </row>
    <row r="87" spans="1:1" x14ac:dyDescent="0.35">
      <c r="A87" s="88" t="str">
        <f>IF(OR(B87="",B87=0),"",ROWS($A$1:A87))</f>
        <v/>
      </c>
    </row>
    <row r="88" spans="1:1" x14ac:dyDescent="0.35">
      <c r="A88" s="88" t="str">
        <f>IF(OR(B88="",B88=0),"",ROWS($A$1:A88))</f>
        <v/>
      </c>
    </row>
    <row r="89" spans="1:1" x14ac:dyDescent="0.35">
      <c r="A89" s="88" t="str">
        <f>IF(OR(B89="",B89=0),"",ROWS($A$1:A89))</f>
        <v/>
      </c>
    </row>
    <row r="90" spans="1:1" x14ac:dyDescent="0.35">
      <c r="A90" s="88" t="str">
        <f>IF(OR(B90="",B90=0),"",ROWS($A$1:A90))</f>
        <v/>
      </c>
    </row>
    <row r="91" spans="1:1" x14ac:dyDescent="0.35">
      <c r="A91" s="88" t="str">
        <f>IF(OR(B91="",B91=0),"",ROWS($A$1:A91))</f>
        <v/>
      </c>
    </row>
    <row r="92" spans="1:1" x14ac:dyDescent="0.35">
      <c r="A92" s="88" t="str">
        <f>IF(OR(B92="",B92=0),"",ROWS($A$1:A92))</f>
        <v/>
      </c>
    </row>
    <row r="93" spans="1:1" x14ac:dyDescent="0.35">
      <c r="A93" s="88" t="str">
        <f>IF(OR(B93="",B93=0),"",ROWS($A$1:A93))</f>
        <v/>
      </c>
    </row>
    <row r="94" spans="1:1" x14ac:dyDescent="0.35">
      <c r="A94" s="88" t="str">
        <f>IF(OR(B94="",B94=0),"",ROWS($A$1:A94))</f>
        <v/>
      </c>
    </row>
    <row r="95" spans="1:1" x14ac:dyDescent="0.35">
      <c r="A95" s="88" t="str">
        <f>IF(OR(B95="",B95=0),"",ROWS($A$1:A95))</f>
        <v/>
      </c>
    </row>
    <row r="96" spans="1:1" x14ac:dyDescent="0.35">
      <c r="A96" s="88" t="str">
        <f>IF(OR(B96="",B96=0),"",ROWS($A$1:A96))</f>
        <v/>
      </c>
    </row>
    <row r="97" spans="1:1" x14ac:dyDescent="0.35">
      <c r="A97" s="88" t="str">
        <f>IF(OR(B97="",B97=0),"",ROWS($A$1:A97))</f>
        <v/>
      </c>
    </row>
    <row r="98" spans="1:1" x14ac:dyDescent="0.35">
      <c r="A98" s="88" t="str">
        <f>IF(OR(B98="",B98=0),"",ROWS($A$1:A98))</f>
        <v/>
      </c>
    </row>
    <row r="99" spans="1:1" x14ac:dyDescent="0.35">
      <c r="A99" s="88" t="str">
        <f>IF(OR(B99="",B99=0),"",ROWS($A$1:A99))</f>
        <v/>
      </c>
    </row>
    <row r="100" spans="1:1" x14ac:dyDescent="0.35">
      <c r="A100" s="88" t="str">
        <f>IF(OR(B100="",B100=0),"",ROWS($A$1:A100))</f>
        <v/>
      </c>
    </row>
    <row r="101" spans="1:1" x14ac:dyDescent="0.35">
      <c r="A101" s="88" t="str">
        <f>IF(OR(B101="",B101=0),"",ROWS($A$1:A101))</f>
        <v/>
      </c>
    </row>
    <row r="102" spans="1:1" x14ac:dyDescent="0.35">
      <c r="A102" s="88" t="str">
        <f>IF(OR(B102="",B102=0),"",ROWS($A$1:A102))</f>
        <v/>
      </c>
    </row>
    <row r="103" spans="1:1" x14ac:dyDescent="0.35">
      <c r="A103" s="88" t="str">
        <f>IF(OR(B103="",B103=0),"",ROWS($A$1:A103))</f>
        <v/>
      </c>
    </row>
    <row r="104" spans="1:1" x14ac:dyDescent="0.35">
      <c r="A104" s="88" t="str">
        <f>IF(OR(B104="",B104=0),"",ROWS($A$1:A104))</f>
        <v/>
      </c>
    </row>
    <row r="105" spans="1:1" x14ac:dyDescent="0.35">
      <c r="A105" s="88" t="str">
        <f>IF(OR(B105="",B105=0),"",ROWS($A$1:A105))</f>
        <v/>
      </c>
    </row>
    <row r="106" spans="1:1" x14ac:dyDescent="0.35">
      <c r="A106" s="88" t="str">
        <f>IF(OR(B106="",B106=0),"",ROWS($A$1:A106))</f>
        <v/>
      </c>
    </row>
    <row r="107" spans="1:1" x14ac:dyDescent="0.35">
      <c r="A107" s="88" t="str">
        <f>IF(OR(B107="",B107=0),"",ROWS($A$1:A107))</f>
        <v/>
      </c>
    </row>
    <row r="108" spans="1:1" x14ac:dyDescent="0.35">
      <c r="A108" s="88" t="str">
        <f>IF(OR(B108="",B108=0),"",ROWS($A$1:A108))</f>
        <v/>
      </c>
    </row>
    <row r="109" spans="1:1" x14ac:dyDescent="0.35">
      <c r="A109" s="88" t="str">
        <f>IF(OR(B109="",B109=0),"",ROWS($A$1:A109))</f>
        <v/>
      </c>
    </row>
    <row r="110" spans="1:1" x14ac:dyDescent="0.35">
      <c r="A110" s="88" t="str">
        <f>IF(OR(B110="",B110=0),"",ROWS($A$1:A110))</f>
        <v/>
      </c>
    </row>
    <row r="111" spans="1:1" x14ac:dyDescent="0.35">
      <c r="A111" s="88" t="str">
        <f>IF(OR(B111="",B111=0),"",ROWS($A$1:A111))</f>
        <v/>
      </c>
    </row>
    <row r="112" spans="1:1" x14ac:dyDescent="0.35">
      <c r="A112" s="88" t="str">
        <f>IF(OR(B112="",B112=0),"",ROWS($A$1:A112))</f>
        <v/>
      </c>
    </row>
    <row r="113" spans="1:1" x14ac:dyDescent="0.35">
      <c r="A113" s="88" t="str">
        <f>IF(OR(B113="",B113=0),"",ROWS($A$1:A113))</f>
        <v/>
      </c>
    </row>
    <row r="114" spans="1:1" x14ac:dyDescent="0.35">
      <c r="A114" s="88" t="str">
        <f>IF(OR(B114="",B114=0),"",ROWS($A$1:A114))</f>
        <v/>
      </c>
    </row>
    <row r="115" spans="1:1" x14ac:dyDescent="0.35">
      <c r="A115" s="88" t="str">
        <f>IF(OR(B115="",B115=0),"",ROWS($A$1:A115))</f>
        <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B2:J103"/>
  <sheetViews>
    <sheetView workbookViewId="0">
      <pane xSplit="2" ySplit="2" topLeftCell="C3" activePane="bottomRight" state="frozen"/>
      <selection activeCell="I3" sqref="I3"/>
      <selection pane="topRight" activeCell="I3" sqref="I3"/>
      <selection pane="bottomLeft" activeCell="I3" sqref="I3"/>
      <selection pane="bottomRight" activeCell="G3" sqref="G3"/>
    </sheetView>
  </sheetViews>
  <sheetFormatPr defaultColWidth="8.81640625" defaultRowHeight="14.5" x14ac:dyDescent="0.35"/>
  <cols>
    <col min="1" max="1" width="3.453125" customWidth="1"/>
    <col min="5" max="5" width="10.453125" customWidth="1"/>
    <col min="6" max="6" width="12" bestFit="1" customWidth="1"/>
    <col min="7" max="8" width="5.54296875" customWidth="1"/>
    <col min="10" max="10" width="9.54296875" bestFit="1" customWidth="1"/>
    <col min="11" max="11" width="2.453125" customWidth="1"/>
    <col min="12" max="12" width="3" customWidth="1"/>
    <col min="13" max="13" width="2.81640625" customWidth="1"/>
  </cols>
  <sheetData>
    <row r="2" spans="2:10" ht="26" x14ac:dyDescent="0.35">
      <c r="B2" s="72" t="s">
        <v>311</v>
      </c>
      <c r="C2" s="72" t="s">
        <v>391</v>
      </c>
      <c r="D2" s="72" t="s">
        <v>229</v>
      </c>
      <c r="E2" s="72" t="s">
        <v>32</v>
      </c>
      <c r="F2" s="74" t="s">
        <v>236</v>
      </c>
      <c r="J2" s="72" t="s">
        <v>390</v>
      </c>
    </row>
    <row r="3" spans="2:10" x14ac:dyDescent="0.35">
      <c r="B3" s="73">
        <v>1</v>
      </c>
      <c r="C3" s="73" t="str">
        <f>IF(ISBLANK('Section 2'!F16),"",'Section 2'!F16)</f>
        <v/>
      </c>
      <c r="D3" s="73" t="str">
        <f>IF($C3="","",'Section 2'!G16)</f>
        <v/>
      </c>
      <c r="E3" s="73" t="str">
        <f>IF($C3="","",'Section 2'!L16)</f>
        <v/>
      </c>
      <c r="F3" s="73" t="str">
        <f>IF($C3="","",'Section 2'!M16)</f>
        <v/>
      </c>
      <c r="I3">
        <f>IF(COUNTIF($C$3:$C$103,J3)&gt;0,1,0)</f>
        <v>0</v>
      </c>
      <c r="J3" s="73" t="s">
        <v>376</v>
      </c>
    </row>
    <row r="4" spans="2:10" x14ac:dyDescent="0.35">
      <c r="B4" s="73">
        <v>1</v>
      </c>
      <c r="C4" s="73" t="str">
        <f>IF(ISBLANK('Section 2'!F17),"",'Section 2'!F17)</f>
        <v/>
      </c>
      <c r="D4" s="73" t="str">
        <f>IF($C4="","",'Section 2'!G17)</f>
        <v/>
      </c>
      <c r="E4" s="73" t="str">
        <f>IF($C4="","",'Section 2'!L17)</f>
        <v/>
      </c>
      <c r="F4" s="73" t="str">
        <f>IF($C4="","",'Section 2'!M17)</f>
        <v/>
      </c>
    </row>
    <row r="5" spans="2:10" x14ac:dyDescent="0.35">
      <c r="B5" s="73">
        <v>1</v>
      </c>
      <c r="C5" s="73" t="str">
        <f>IF(ISBLANK('Section 2'!F18),"",'Section 2'!F18)</f>
        <v/>
      </c>
      <c r="D5" s="73" t="str">
        <f>IF($C5="","",'Section 2'!G18)</f>
        <v/>
      </c>
      <c r="E5" s="73" t="str">
        <f>IF($C5="","",'Section 2'!L18)</f>
        <v/>
      </c>
      <c r="F5" s="73" t="str">
        <f>IF($C5="","",'Section 2'!M18)</f>
        <v/>
      </c>
    </row>
    <row r="6" spans="2:10" x14ac:dyDescent="0.35">
      <c r="B6" s="73">
        <v>1</v>
      </c>
      <c r="C6" s="73" t="str">
        <f>IF(ISBLANK('Section 2'!F19),"",'Section 2'!F19)</f>
        <v/>
      </c>
      <c r="D6" s="73" t="str">
        <f>IF($C6="","",'Section 2'!G19)</f>
        <v/>
      </c>
      <c r="E6" s="73" t="str">
        <f>IF($C6="","",'Section 2'!L19)</f>
        <v/>
      </c>
      <c r="F6" s="73" t="str">
        <f>IF($C6="","",'Section 2'!M19)</f>
        <v/>
      </c>
    </row>
    <row r="7" spans="2:10" x14ac:dyDescent="0.35">
      <c r="B7" s="73">
        <v>1</v>
      </c>
      <c r="C7" s="73" t="str">
        <f>IF(ISBLANK('Section 2'!F20),"",'Section 2'!F20)</f>
        <v/>
      </c>
      <c r="D7" s="73" t="str">
        <f>IF($C7="","",'Section 2'!G20)</f>
        <v/>
      </c>
      <c r="E7" s="73" t="str">
        <f>IF($C7="","",'Section 2'!L20)</f>
        <v/>
      </c>
      <c r="F7" s="73" t="str">
        <f>IF($C7="","",'Section 2'!M20)</f>
        <v/>
      </c>
    </row>
    <row r="8" spans="2:10" x14ac:dyDescent="0.35">
      <c r="B8" s="73">
        <v>1</v>
      </c>
      <c r="C8" s="73" t="str">
        <f>IF(ISBLANK('Section 2'!F21),"",'Section 2'!F21)</f>
        <v/>
      </c>
      <c r="D8" s="73" t="str">
        <f>IF($C8="","",'Section 2'!G21)</f>
        <v/>
      </c>
      <c r="E8" s="73" t="str">
        <f>IF($C8="","",'Section 2'!L21)</f>
        <v/>
      </c>
      <c r="F8" s="73" t="str">
        <f>IF($C8="","",'Section 2'!M21)</f>
        <v/>
      </c>
    </row>
    <row r="9" spans="2:10" x14ac:dyDescent="0.35">
      <c r="B9" s="73">
        <v>1</v>
      </c>
      <c r="C9" s="73" t="str">
        <f>IF(ISBLANK('Section 2'!F22),"",'Section 2'!F22)</f>
        <v/>
      </c>
      <c r="D9" s="73" t="str">
        <f>IF($C9="","",'Section 2'!G22)</f>
        <v/>
      </c>
      <c r="E9" s="73" t="str">
        <f>IF($C9="","",'Section 2'!L22)</f>
        <v/>
      </c>
      <c r="F9" s="73" t="str">
        <f>IF($C9="","",'Section 2'!M22)</f>
        <v/>
      </c>
    </row>
    <row r="10" spans="2:10" x14ac:dyDescent="0.35">
      <c r="B10" s="73">
        <v>1</v>
      </c>
      <c r="C10" s="73" t="str">
        <f>IF(ISBLANK('Section 2'!F23),"",'Section 2'!F23)</f>
        <v/>
      </c>
      <c r="D10" s="73" t="str">
        <f>IF($C10="","",'Section 2'!G23)</f>
        <v/>
      </c>
      <c r="E10" s="73" t="str">
        <f>IF($C10="","",'Section 2'!L23)</f>
        <v/>
      </c>
      <c r="F10" s="73" t="str">
        <f>IF($C10="","",'Section 2'!M23)</f>
        <v/>
      </c>
    </row>
    <row r="11" spans="2:10" x14ac:dyDescent="0.35">
      <c r="B11" s="73">
        <v>1</v>
      </c>
      <c r="C11" s="73" t="str">
        <f>IF(ISBLANK('Section 2'!F24),"",'Section 2'!F24)</f>
        <v/>
      </c>
      <c r="D11" s="73" t="str">
        <f>IF($C11="","",'Section 2'!G24)</f>
        <v/>
      </c>
      <c r="E11" s="73" t="str">
        <f>IF($C11="","",'Section 2'!L24)</f>
        <v/>
      </c>
      <c r="F11" s="73" t="str">
        <f>IF($C11="","",'Section 2'!M24)</f>
        <v/>
      </c>
    </row>
    <row r="12" spans="2:10" x14ac:dyDescent="0.35">
      <c r="B12" s="73">
        <v>1</v>
      </c>
      <c r="C12" s="73" t="str">
        <f>IF(ISBLANK('Section 2'!F25),"",'Section 2'!F25)</f>
        <v/>
      </c>
      <c r="D12" s="73" t="str">
        <f>IF($C12="","",'Section 2'!G25)</f>
        <v/>
      </c>
      <c r="E12" s="73" t="str">
        <f>IF($C12="","",'Section 2'!L25)</f>
        <v/>
      </c>
      <c r="F12" s="73" t="str">
        <f>IF($C12="","",'Section 2'!M25)</f>
        <v/>
      </c>
    </row>
    <row r="13" spans="2:10" x14ac:dyDescent="0.35">
      <c r="B13" s="73">
        <v>1</v>
      </c>
      <c r="C13" s="73" t="str">
        <f>IF(ISBLANK('Section 2'!F26),"",'Section 2'!F26)</f>
        <v/>
      </c>
      <c r="D13" s="73" t="str">
        <f>IF($C13="","",'Section 2'!G26)</f>
        <v/>
      </c>
      <c r="E13" s="73" t="str">
        <f>IF($C13="","",'Section 2'!L26)</f>
        <v/>
      </c>
      <c r="F13" s="73" t="str">
        <f>IF($C13="","",'Section 2'!M26)</f>
        <v/>
      </c>
    </row>
    <row r="14" spans="2:10" x14ac:dyDescent="0.35">
      <c r="B14" s="73">
        <v>1</v>
      </c>
      <c r="C14" s="73" t="str">
        <f>IF(ISBLANK('Section 2'!F27),"",'Section 2'!F27)</f>
        <v/>
      </c>
      <c r="D14" s="73" t="str">
        <f>IF($C14="","",'Section 2'!G27)</f>
        <v/>
      </c>
      <c r="E14" s="73" t="str">
        <f>IF($C14="","",'Section 2'!L27)</f>
        <v/>
      </c>
      <c r="F14" s="73" t="str">
        <f>IF($C14="","",'Section 2'!M27)</f>
        <v/>
      </c>
    </row>
    <row r="15" spans="2:10" x14ac:dyDescent="0.35">
      <c r="B15" s="73">
        <v>1</v>
      </c>
      <c r="C15" s="73" t="str">
        <f>IF(ISBLANK('Section 2'!F28),"",'Section 2'!F28)</f>
        <v/>
      </c>
      <c r="D15" s="73" t="str">
        <f>IF($C15="","",'Section 2'!G28)</f>
        <v/>
      </c>
      <c r="E15" s="73" t="str">
        <f>IF($C15="","",'Section 2'!L28)</f>
        <v/>
      </c>
      <c r="F15" s="73" t="str">
        <f>IF($C15="","",'Section 2'!M28)</f>
        <v/>
      </c>
    </row>
    <row r="16" spans="2:10" x14ac:dyDescent="0.35">
      <c r="B16" s="73">
        <v>1</v>
      </c>
      <c r="C16" s="73" t="str">
        <f>IF(ISBLANK('Section 2'!F29),"",'Section 2'!F29)</f>
        <v/>
      </c>
      <c r="D16" s="73" t="str">
        <f>IF($C16="","",'Section 2'!G29)</f>
        <v/>
      </c>
      <c r="E16" s="73" t="str">
        <f>IF($C16="","",'Section 2'!L29)</f>
        <v/>
      </c>
      <c r="F16" s="73" t="str">
        <f>IF($C16="","",'Section 2'!M29)</f>
        <v/>
      </c>
    </row>
    <row r="17" spans="2:6" x14ac:dyDescent="0.35">
      <c r="B17" s="73">
        <v>1</v>
      </c>
      <c r="C17" s="73" t="str">
        <f>IF(ISBLANK('Section 2'!F30),"",'Section 2'!F30)</f>
        <v/>
      </c>
      <c r="D17" s="73" t="str">
        <f>IF($C17="","",'Section 2'!G30)</f>
        <v/>
      </c>
      <c r="E17" s="73" t="str">
        <f>IF($C17="","",'Section 2'!L30)</f>
        <v/>
      </c>
      <c r="F17" s="73" t="str">
        <f>IF($C17="","",'Section 2'!M30)</f>
        <v/>
      </c>
    </row>
    <row r="18" spans="2:6" x14ac:dyDescent="0.35">
      <c r="B18" s="73">
        <v>1</v>
      </c>
      <c r="C18" s="73" t="str">
        <f>IF(ISBLANK('Section 2'!F31),"",'Section 2'!F31)</f>
        <v/>
      </c>
      <c r="D18" s="73" t="str">
        <f>IF($C18="","",'Section 2'!G31)</f>
        <v/>
      </c>
      <c r="E18" s="73" t="str">
        <f>IF($C18="","",'Section 2'!L31)</f>
        <v/>
      </c>
      <c r="F18" s="73" t="str">
        <f>IF($C18="","",'Section 2'!M31)</f>
        <v/>
      </c>
    </row>
    <row r="19" spans="2:6" x14ac:dyDescent="0.35">
      <c r="B19" s="73">
        <v>1</v>
      </c>
      <c r="C19" s="73" t="str">
        <f>IF(ISBLANK('Section 2'!F32),"",'Section 2'!F32)</f>
        <v/>
      </c>
      <c r="D19" s="73" t="str">
        <f>IF($C19="","",'Section 2'!G32)</f>
        <v/>
      </c>
      <c r="E19" s="73" t="str">
        <f>IF($C19="","",'Section 2'!L32)</f>
        <v/>
      </c>
      <c r="F19" s="73" t="str">
        <f>IF($C19="","",'Section 2'!M32)</f>
        <v/>
      </c>
    </row>
    <row r="20" spans="2:6" x14ac:dyDescent="0.35">
      <c r="B20" s="73">
        <v>1</v>
      </c>
      <c r="C20" s="73" t="str">
        <f>IF(ISBLANK('Section 2'!F33),"",'Section 2'!F33)</f>
        <v/>
      </c>
      <c r="D20" s="73" t="str">
        <f>IF($C20="","",'Section 2'!G33)</f>
        <v/>
      </c>
      <c r="E20" s="73" t="str">
        <f>IF($C20="","",'Section 2'!L33)</f>
        <v/>
      </c>
      <c r="F20" s="73" t="str">
        <f>IF($C20="","",'Section 2'!M33)</f>
        <v/>
      </c>
    </row>
    <row r="21" spans="2:6" x14ac:dyDescent="0.35">
      <c r="B21" s="73">
        <v>1</v>
      </c>
      <c r="C21" s="73" t="str">
        <f>IF(ISBLANK('Section 2'!F34),"",'Section 2'!F34)</f>
        <v/>
      </c>
      <c r="D21" s="73" t="str">
        <f>IF($C21="","",'Section 2'!G34)</f>
        <v/>
      </c>
      <c r="E21" s="73" t="str">
        <f>IF($C21="","",'Section 2'!L34)</f>
        <v/>
      </c>
      <c r="F21" s="73" t="str">
        <f>IF($C21="","",'Section 2'!M34)</f>
        <v/>
      </c>
    </row>
    <row r="22" spans="2:6" x14ac:dyDescent="0.35">
      <c r="B22" s="73">
        <v>1</v>
      </c>
      <c r="C22" s="73" t="str">
        <f>IF(ISBLANK('Section 2'!F35),"",'Section 2'!F35)</f>
        <v/>
      </c>
      <c r="D22" s="73" t="str">
        <f>IF($C22="","",'Section 2'!G35)</f>
        <v/>
      </c>
      <c r="E22" s="73" t="str">
        <f>IF($C22="","",'Section 2'!L35)</f>
        <v/>
      </c>
      <c r="F22" s="73" t="str">
        <f>IF($C22="","",'Section 2'!M35)</f>
        <v/>
      </c>
    </row>
    <row r="23" spans="2:6" x14ac:dyDescent="0.35">
      <c r="B23" s="73">
        <v>1</v>
      </c>
      <c r="C23" s="73" t="str">
        <f>IF(ISBLANK('Section 2'!F36),"",'Section 2'!F36)</f>
        <v/>
      </c>
      <c r="D23" s="73" t="str">
        <f>IF($C23="","",'Section 2'!G36)</f>
        <v/>
      </c>
      <c r="E23" s="73" t="str">
        <f>IF($C23="","",'Section 2'!L36)</f>
        <v/>
      </c>
      <c r="F23" s="73" t="str">
        <f>IF($C23="","",'Section 2'!M36)</f>
        <v/>
      </c>
    </row>
    <row r="24" spans="2:6" x14ac:dyDescent="0.35">
      <c r="B24" s="73">
        <v>1</v>
      </c>
      <c r="C24" s="73" t="str">
        <f>IF(ISBLANK('Section 2'!F37),"",'Section 2'!F37)</f>
        <v/>
      </c>
      <c r="D24" s="73" t="str">
        <f>IF($C24="","",'Section 2'!G37)</f>
        <v/>
      </c>
      <c r="E24" s="73" t="str">
        <f>IF($C24="","",'Section 2'!L37)</f>
        <v/>
      </c>
      <c r="F24" s="73" t="str">
        <f>IF($C24="","",'Section 2'!M37)</f>
        <v/>
      </c>
    </row>
    <row r="25" spans="2:6" x14ac:dyDescent="0.35">
      <c r="B25" s="73">
        <v>1</v>
      </c>
      <c r="C25" s="73" t="str">
        <f>IF(ISBLANK('Section 2'!F38),"",'Section 2'!F38)</f>
        <v/>
      </c>
      <c r="D25" s="73" t="str">
        <f>IF($C25="","",'Section 2'!G38)</f>
        <v/>
      </c>
      <c r="E25" s="73" t="str">
        <f>IF($C25="","",'Section 2'!L38)</f>
        <v/>
      </c>
      <c r="F25" s="73" t="str">
        <f>IF($C25="","",'Section 2'!M38)</f>
        <v/>
      </c>
    </row>
    <row r="26" spans="2:6" x14ac:dyDescent="0.35">
      <c r="B26" s="73">
        <v>1</v>
      </c>
      <c r="C26" s="73" t="str">
        <f>IF(ISBLANK('Section 2'!F39),"",'Section 2'!F39)</f>
        <v/>
      </c>
      <c r="D26" s="73" t="str">
        <f>IF($C26="","",'Section 2'!G39)</f>
        <v/>
      </c>
      <c r="E26" s="73" t="str">
        <f>IF($C26="","",'Section 2'!L39)</f>
        <v/>
      </c>
      <c r="F26" s="73" t="str">
        <f>IF($C26="","",'Section 2'!M39)</f>
        <v/>
      </c>
    </row>
    <row r="27" spans="2:6" x14ac:dyDescent="0.35">
      <c r="B27" s="73">
        <v>1</v>
      </c>
      <c r="C27" s="73" t="str">
        <f>IF(ISBLANK('Section 2'!F40),"",'Section 2'!F40)</f>
        <v/>
      </c>
      <c r="D27" s="73" t="str">
        <f>IF($C27="","",'Section 2'!G40)</f>
        <v/>
      </c>
      <c r="E27" s="73" t="str">
        <f>IF($C27="","",'Section 2'!L40)</f>
        <v/>
      </c>
      <c r="F27" s="73" t="str">
        <f>IF($C27="","",'Section 2'!M40)</f>
        <v/>
      </c>
    </row>
    <row r="28" spans="2:6" x14ac:dyDescent="0.35">
      <c r="B28" s="73">
        <v>1</v>
      </c>
      <c r="C28" s="73" t="str">
        <f>IF(ISBLANK('Section 2'!F41),"",'Section 2'!F41)</f>
        <v/>
      </c>
      <c r="D28" s="73" t="str">
        <f>IF($C28="","",'Section 2'!G41)</f>
        <v/>
      </c>
      <c r="E28" s="73" t="str">
        <f>IF($C28="","",'Section 2'!L41)</f>
        <v/>
      </c>
      <c r="F28" s="73" t="str">
        <f>IF($C28="","",'Section 2'!M41)</f>
        <v/>
      </c>
    </row>
    <row r="29" spans="2:6" x14ac:dyDescent="0.35">
      <c r="B29" s="73">
        <v>1</v>
      </c>
      <c r="C29" s="73" t="str">
        <f>IF(ISBLANK('Section 2'!F42),"",'Section 2'!F42)</f>
        <v/>
      </c>
      <c r="D29" s="73" t="str">
        <f>IF($C29="","",'Section 2'!G42)</f>
        <v/>
      </c>
      <c r="E29" s="73" t="str">
        <f>IF($C29="","",'Section 2'!L42)</f>
        <v/>
      </c>
      <c r="F29" s="73" t="str">
        <f>IF($C29="","",'Section 2'!M42)</f>
        <v/>
      </c>
    </row>
    <row r="30" spans="2:6" x14ac:dyDescent="0.35">
      <c r="B30" s="73">
        <v>1</v>
      </c>
      <c r="C30" s="73" t="str">
        <f>IF(ISBLANK('Section 2'!F43),"",'Section 2'!F43)</f>
        <v/>
      </c>
      <c r="D30" s="73" t="str">
        <f>IF($C30="","",'Section 2'!G43)</f>
        <v/>
      </c>
      <c r="E30" s="73" t="str">
        <f>IF($C30="","",'Section 2'!L43)</f>
        <v/>
      </c>
      <c r="F30" s="73" t="str">
        <f>IF($C30="","",'Section 2'!M43)</f>
        <v/>
      </c>
    </row>
    <row r="31" spans="2:6" x14ac:dyDescent="0.35">
      <c r="B31" s="73">
        <v>1</v>
      </c>
      <c r="C31" s="73" t="str">
        <f>IF(ISBLANK('Section 2'!F44),"",'Section 2'!F44)</f>
        <v/>
      </c>
      <c r="D31" s="73" t="str">
        <f>IF($C31="","",'Section 2'!G44)</f>
        <v/>
      </c>
      <c r="E31" s="73" t="str">
        <f>IF($C31="","",'Section 2'!L44)</f>
        <v/>
      </c>
      <c r="F31" s="73" t="str">
        <f>IF($C31="","",'Section 2'!M44)</f>
        <v/>
      </c>
    </row>
    <row r="32" spans="2:6" x14ac:dyDescent="0.35">
      <c r="B32" s="73">
        <v>1</v>
      </c>
      <c r="C32" s="73" t="str">
        <f>IF(ISBLANK('Section 2'!F45),"",'Section 2'!F45)</f>
        <v/>
      </c>
      <c r="D32" s="73" t="str">
        <f>IF($C32="","",'Section 2'!G45)</f>
        <v/>
      </c>
      <c r="E32" s="73" t="str">
        <f>IF($C32="","",'Section 2'!L45)</f>
        <v/>
      </c>
      <c r="F32" s="73" t="str">
        <f>IF($C32="","",'Section 2'!M45)</f>
        <v/>
      </c>
    </row>
    <row r="33" spans="2:6" x14ac:dyDescent="0.35">
      <c r="B33" s="73">
        <v>1</v>
      </c>
      <c r="C33" s="73" t="str">
        <f>IF(ISBLANK('Section 2'!F46),"",'Section 2'!F46)</f>
        <v/>
      </c>
      <c r="D33" s="73" t="str">
        <f>IF($C33="","",'Section 2'!G46)</f>
        <v/>
      </c>
      <c r="E33" s="73" t="str">
        <f>IF($C33="","",'Section 2'!L46)</f>
        <v/>
      </c>
      <c r="F33" s="73" t="str">
        <f>IF($C33="","",'Section 2'!M46)</f>
        <v/>
      </c>
    </row>
    <row r="34" spans="2:6" x14ac:dyDescent="0.35">
      <c r="B34" s="73">
        <v>1</v>
      </c>
      <c r="C34" s="73" t="str">
        <f>IF(ISBLANK('Section 2'!F47),"",'Section 2'!F47)</f>
        <v/>
      </c>
      <c r="D34" s="73" t="str">
        <f>IF($C34="","",'Section 2'!G47)</f>
        <v/>
      </c>
      <c r="E34" s="73" t="str">
        <f>IF($C34="","",'Section 2'!L47)</f>
        <v/>
      </c>
      <c r="F34" s="73" t="str">
        <f>IF($C34="","",'Section 2'!M47)</f>
        <v/>
      </c>
    </row>
    <row r="35" spans="2:6" x14ac:dyDescent="0.35">
      <c r="B35" s="73">
        <v>1</v>
      </c>
      <c r="C35" s="73" t="str">
        <f>IF(ISBLANK('Section 2'!F48),"",'Section 2'!F48)</f>
        <v/>
      </c>
      <c r="D35" s="73" t="str">
        <f>IF($C35="","",'Section 2'!G48)</f>
        <v/>
      </c>
      <c r="E35" s="73" t="str">
        <f>IF($C35="","",'Section 2'!L48)</f>
        <v/>
      </c>
      <c r="F35" s="73" t="str">
        <f>IF($C35="","",'Section 2'!M48)</f>
        <v/>
      </c>
    </row>
    <row r="36" spans="2:6" x14ac:dyDescent="0.35">
      <c r="B36" s="73">
        <v>1</v>
      </c>
      <c r="C36" s="73" t="str">
        <f>IF(ISBLANK('Section 2'!F49),"",'Section 2'!F49)</f>
        <v/>
      </c>
      <c r="D36" s="73" t="str">
        <f>IF($C36="","",'Section 2'!G49)</f>
        <v/>
      </c>
      <c r="E36" s="73" t="str">
        <f>IF($C36="","",'Section 2'!L49)</f>
        <v/>
      </c>
      <c r="F36" s="73" t="str">
        <f>IF($C36="","",'Section 2'!M49)</f>
        <v/>
      </c>
    </row>
    <row r="37" spans="2:6" x14ac:dyDescent="0.35">
      <c r="B37" s="73">
        <v>1</v>
      </c>
      <c r="C37" s="73" t="str">
        <f>IF(ISBLANK('Section 2'!F50),"",'Section 2'!F50)</f>
        <v/>
      </c>
      <c r="D37" s="73" t="str">
        <f>IF($C37="","",'Section 2'!G50)</f>
        <v/>
      </c>
      <c r="E37" s="73" t="str">
        <f>IF($C37="","",'Section 2'!L50)</f>
        <v/>
      </c>
      <c r="F37" s="73" t="str">
        <f>IF($C37="","",'Section 2'!M50)</f>
        <v/>
      </c>
    </row>
    <row r="38" spans="2:6" x14ac:dyDescent="0.35">
      <c r="B38" s="73">
        <v>1</v>
      </c>
      <c r="C38" s="73" t="str">
        <f>IF(ISBLANK('Section 2'!F51),"",'Section 2'!F51)</f>
        <v/>
      </c>
      <c r="D38" s="73" t="str">
        <f>IF($C38="","",'Section 2'!G51)</f>
        <v/>
      </c>
      <c r="E38" s="73" t="str">
        <f>IF($C38="","",'Section 2'!L51)</f>
        <v/>
      </c>
      <c r="F38" s="73" t="str">
        <f>IF($C38="","",'Section 2'!M51)</f>
        <v/>
      </c>
    </row>
    <row r="39" spans="2:6" x14ac:dyDescent="0.35">
      <c r="B39" s="73">
        <v>1</v>
      </c>
      <c r="C39" s="73" t="str">
        <f>IF(ISBLANK('Section 2'!F52),"",'Section 2'!F52)</f>
        <v/>
      </c>
      <c r="D39" s="73" t="str">
        <f>IF($C39="","",'Section 2'!G52)</f>
        <v/>
      </c>
      <c r="E39" s="73" t="str">
        <f>IF($C39="","",'Section 2'!L52)</f>
        <v/>
      </c>
      <c r="F39" s="73" t="str">
        <f>IF($C39="","",'Section 2'!M52)</f>
        <v/>
      </c>
    </row>
    <row r="40" spans="2:6" x14ac:dyDescent="0.35">
      <c r="B40" s="73">
        <v>1</v>
      </c>
      <c r="C40" s="73" t="str">
        <f>IF(ISBLANK('Section 2'!F53),"",'Section 2'!F53)</f>
        <v/>
      </c>
      <c r="D40" s="73" t="str">
        <f>IF($C40="","",'Section 2'!G53)</f>
        <v/>
      </c>
      <c r="E40" s="73" t="str">
        <f>IF($C40="","",'Section 2'!L53)</f>
        <v/>
      </c>
      <c r="F40" s="73" t="str">
        <f>IF($C40="","",'Section 2'!M53)</f>
        <v/>
      </c>
    </row>
    <row r="41" spans="2:6" x14ac:dyDescent="0.35">
      <c r="B41" s="73">
        <v>1</v>
      </c>
      <c r="C41" s="73" t="str">
        <f>IF(ISBLANK('Section 2'!F54),"",'Section 2'!F54)</f>
        <v/>
      </c>
      <c r="D41" s="73" t="str">
        <f>IF($C41="","",'Section 2'!G54)</f>
        <v/>
      </c>
      <c r="E41" s="73" t="str">
        <f>IF($C41="","",'Section 2'!L54)</f>
        <v/>
      </c>
      <c r="F41" s="73" t="str">
        <f>IF($C41="","",'Section 2'!M54)</f>
        <v/>
      </c>
    </row>
    <row r="42" spans="2:6" x14ac:dyDescent="0.35">
      <c r="B42" s="73">
        <v>1</v>
      </c>
      <c r="C42" s="73" t="str">
        <f>IF(ISBLANK('Section 2'!F55),"",'Section 2'!F55)</f>
        <v/>
      </c>
      <c r="D42" s="73" t="str">
        <f>IF($C42="","",'Section 2'!G55)</f>
        <v/>
      </c>
      <c r="E42" s="73" t="str">
        <f>IF($C42="","",'Section 2'!L55)</f>
        <v/>
      </c>
      <c r="F42" s="73" t="str">
        <f>IF($C42="","",'Section 2'!M55)</f>
        <v/>
      </c>
    </row>
    <row r="43" spans="2:6" x14ac:dyDescent="0.35">
      <c r="B43" s="73">
        <v>1</v>
      </c>
      <c r="C43" s="73" t="str">
        <f>IF(ISBLANK('Section 2'!F56),"",'Section 2'!F56)</f>
        <v/>
      </c>
      <c r="D43" s="73" t="str">
        <f>IF($C43="","",'Section 2'!G56)</f>
        <v/>
      </c>
      <c r="E43" s="73" t="str">
        <f>IF($C43="","",'Section 2'!L56)</f>
        <v/>
      </c>
      <c r="F43" s="73" t="str">
        <f>IF($C43="","",'Section 2'!M56)</f>
        <v/>
      </c>
    </row>
    <row r="44" spans="2:6" x14ac:dyDescent="0.35">
      <c r="B44" s="73">
        <v>1</v>
      </c>
      <c r="C44" s="73" t="str">
        <f>IF(ISBLANK('Section 2'!F57),"",'Section 2'!F57)</f>
        <v/>
      </c>
      <c r="D44" s="73" t="str">
        <f>IF($C44="","",'Section 2'!G57)</f>
        <v/>
      </c>
      <c r="E44" s="73" t="str">
        <f>IF($C44="","",'Section 2'!L57)</f>
        <v/>
      </c>
      <c r="F44" s="73" t="str">
        <f>IF($C44="","",'Section 2'!M57)</f>
        <v/>
      </c>
    </row>
    <row r="45" spans="2:6" x14ac:dyDescent="0.35">
      <c r="B45" s="73">
        <v>1</v>
      </c>
      <c r="C45" s="73" t="str">
        <f>IF(ISBLANK('Section 2'!F58),"",'Section 2'!F58)</f>
        <v/>
      </c>
      <c r="D45" s="73" t="str">
        <f>IF($C45="","",'Section 2'!G58)</f>
        <v/>
      </c>
      <c r="E45" s="73" t="str">
        <f>IF($C45="","",'Section 2'!L58)</f>
        <v/>
      </c>
      <c r="F45" s="73" t="str">
        <f>IF($C45="","",'Section 2'!M58)</f>
        <v/>
      </c>
    </row>
    <row r="46" spans="2:6" x14ac:dyDescent="0.35">
      <c r="B46" s="73">
        <v>1</v>
      </c>
      <c r="C46" s="73" t="str">
        <f>IF(ISBLANK('Section 2'!F59),"",'Section 2'!F59)</f>
        <v/>
      </c>
      <c r="D46" s="73" t="str">
        <f>IF($C46="","",'Section 2'!G59)</f>
        <v/>
      </c>
      <c r="E46" s="73" t="str">
        <f>IF($C46="","",'Section 2'!L59)</f>
        <v/>
      </c>
      <c r="F46" s="73" t="str">
        <f>IF($C46="","",'Section 2'!M59)</f>
        <v/>
      </c>
    </row>
    <row r="47" spans="2:6" x14ac:dyDescent="0.35">
      <c r="B47" s="73">
        <v>1</v>
      </c>
      <c r="C47" s="73" t="str">
        <f>IF(ISBLANK('Section 2'!F60),"",'Section 2'!F60)</f>
        <v/>
      </c>
      <c r="D47" s="73" t="str">
        <f>IF($C47="","",'Section 2'!G60)</f>
        <v/>
      </c>
      <c r="E47" s="73" t="str">
        <f>IF($C47="","",'Section 2'!L60)</f>
        <v/>
      </c>
      <c r="F47" s="73" t="str">
        <f>IF($C47="","",'Section 2'!M60)</f>
        <v/>
      </c>
    </row>
    <row r="48" spans="2:6" x14ac:dyDescent="0.35">
      <c r="B48" s="73">
        <v>1</v>
      </c>
      <c r="C48" s="73" t="str">
        <f>IF(ISBLANK('Section 2'!F61),"",'Section 2'!F61)</f>
        <v/>
      </c>
      <c r="D48" s="73" t="str">
        <f>IF($C48="","",'Section 2'!G61)</f>
        <v/>
      </c>
      <c r="E48" s="73" t="str">
        <f>IF($C48="","",'Section 2'!L61)</f>
        <v/>
      </c>
      <c r="F48" s="73" t="str">
        <f>IF($C48="","",'Section 2'!M61)</f>
        <v/>
      </c>
    </row>
    <row r="49" spans="2:6" x14ac:dyDescent="0.35">
      <c r="B49" s="73">
        <v>1</v>
      </c>
      <c r="C49" s="73" t="str">
        <f>IF(ISBLANK('Section 2'!F62),"",'Section 2'!F62)</f>
        <v/>
      </c>
      <c r="D49" s="73" t="str">
        <f>IF($C49="","",'Section 2'!G62)</f>
        <v/>
      </c>
      <c r="E49" s="73" t="str">
        <f>IF($C49="","",'Section 2'!L62)</f>
        <v/>
      </c>
      <c r="F49" s="73" t="str">
        <f>IF($C49="","",'Section 2'!M62)</f>
        <v/>
      </c>
    </row>
    <row r="50" spans="2:6" x14ac:dyDescent="0.35">
      <c r="B50" s="73">
        <v>1</v>
      </c>
      <c r="C50" s="73" t="str">
        <f>IF(ISBLANK('Section 2'!F63),"",'Section 2'!F63)</f>
        <v/>
      </c>
      <c r="D50" s="73" t="str">
        <f>IF($C50="","",'Section 2'!G63)</f>
        <v/>
      </c>
      <c r="E50" s="73" t="str">
        <f>IF($C50="","",'Section 2'!L63)</f>
        <v/>
      </c>
      <c r="F50" s="73" t="str">
        <f>IF($C50="","",'Section 2'!M63)</f>
        <v/>
      </c>
    </row>
    <row r="51" spans="2:6" x14ac:dyDescent="0.35">
      <c r="B51" s="73">
        <v>1</v>
      </c>
      <c r="C51" s="73" t="str">
        <f>IF(ISBLANK('Section 2'!F64),"",'Section 2'!F64)</f>
        <v/>
      </c>
      <c r="D51" s="73" t="str">
        <f>IF($C51="","",'Section 2'!G64)</f>
        <v/>
      </c>
      <c r="E51" s="73" t="str">
        <f>IF($C51="","",'Section 2'!L64)</f>
        <v/>
      </c>
      <c r="F51" s="73" t="str">
        <f>IF($C51="","",'Section 2'!M64)</f>
        <v/>
      </c>
    </row>
    <row r="52" spans="2:6" x14ac:dyDescent="0.35">
      <c r="B52" s="73">
        <v>1</v>
      </c>
      <c r="C52" s="73" t="str">
        <f>IF(ISBLANK('Section 2'!F65),"",'Section 2'!F65)</f>
        <v/>
      </c>
      <c r="D52" s="73" t="str">
        <f>IF($C52="","",'Section 2'!G65)</f>
        <v/>
      </c>
      <c r="E52" s="73" t="str">
        <f>IF($C52="","",'Section 2'!L65)</f>
        <v/>
      </c>
      <c r="F52" s="73" t="str">
        <f>IF($C52="","",'Section 2'!M65)</f>
        <v/>
      </c>
    </row>
    <row r="53" spans="2:6" x14ac:dyDescent="0.35">
      <c r="B53" s="73">
        <v>1</v>
      </c>
      <c r="C53" s="73" t="str">
        <f>IF(ISBLANK('Section 2'!F66),"",'Section 2'!F66)</f>
        <v/>
      </c>
      <c r="D53" s="73" t="str">
        <f>IF($C53="","",'Section 2'!G66)</f>
        <v/>
      </c>
      <c r="E53" s="73" t="str">
        <f>IF($C53="","",'Section 2'!L66)</f>
        <v/>
      </c>
      <c r="F53" s="73" t="str">
        <f>IF($C53="","",'Section 2'!M66)</f>
        <v/>
      </c>
    </row>
    <row r="54" spans="2:6" x14ac:dyDescent="0.35">
      <c r="B54" s="73">
        <v>1</v>
      </c>
      <c r="C54" s="73" t="str">
        <f>IF(ISBLANK('Section 2'!F67),"",'Section 2'!F67)</f>
        <v/>
      </c>
      <c r="D54" s="73" t="str">
        <f>IF($C54="","",'Section 2'!G67)</f>
        <v/>
      </c>
      <c r="E54" s="73" t="str">
        <f>IF($C54="","",'Section 2'!L67)</f>
        <v/>
      </c>
      <c r="F54" s="73" t="str">
        <f>IF($C54="","",'Section 2'!M67)</f>
        <v/>
      </c>
    </row>
    <row r="55" spans="2:6" x14ac:dyDescent="0.35">
      <c r="B55" s="73">
        <v>1</v>
      </c>
      <c r="C55" s="73" t="str">
        <f>IF(ISBLANK('Section 2'!F68),"",'Section 2'!F68)</f>
        <v/>
      </c>
      <c r="D55" s="73" t="str">
        <f>IF($C55="","",'Section 2'!G68)</f>
        <v/>
      </c>
      <c r="E55" s="73" t="str">
        <f>IF($C55="","",'Section 2'!L68)</f>
        <v/>
      </c>
      <c r="F55" s="73" t="str">
        <f>IF($C55="","",'Section 2'!M68)</f>
        <v/>
      </c>
    </row>
    <row r="56" spans="2:6" x14ac:dyDescent="0.35">
      <c r="B56" s="73">
        <v>1</v>
      </c>
      <c r="C56" s="73" t="str">
        <f>IF(ISBLANK('Section 2'!F69),"",'Section 2'!F69)</f>
        <v/>
      </c>
      <c r="D56" s="73" t="str">
        <f>IF($C56="","",'Section 2'!G69)</f>
        <v/>
      </c>
      <c r="E56" s="73" t="str">
        <f>IF($C56="","",'Section 2'!L69)</f>
        <v/>
      </c>
      <c r="F56" s="73" t="str">
        <f>IF($C56="","",'Section 2'!M69)</f>
        <v/>
      </c>
    </row>
    <row r="57" spans="2:6" x14ac:dyDescent="0.35">
      <c r="B57" s="73">
        <v>1</v>
      </c>
      <c r="C57" s="73" t="str">
        <f>IF(ISBLANK('Section 2'!F70),"",'Section 2'!F70)</f>
        <v/>
      </c>
      <c r="D57" s="73" t="str">
        <f>IF($C57="","",'Section 2'!G70)</f>
        <v/>
      </c>
      <c r="E57" s="73" t="str">
        <f>IF($C57="","",'Section 2'!L70)</f>
        <v/>
      </c>
      <c r="F57" s="73" t="str">
        <f>IF($C57="","",'Section 2'!M70)</f>
        <v/>
      </c>
    </row>
    <row r="58" spans="2:6" x14ac:dyDescent="0.35">
      <c r="B58" s="73">
        <v>1</v>
      </c>
      <c r="C58" s="73" t="str">
        <f>IF(ISBLANK('Section 2'!F71),"",'Section 2'!F71)</f>
        <v/>
      </c>
      <c r="D58" s="73" t="str">
        <f>IF($C58="","",'Section 2'!G71)</f>
        <v/>
      </c>
      <c r="E58" s="73" t="str">
        <f>IF($C58="","",'Section 2'!L71)</f>
        <v/>
      </c>
      <c r="F58" s="73" t="str">
        <f>IF($C58="","",'Section 2'!M71)</f>
        <v/>
      </c>
    </row>
    <row r="59" spans="2:6" x14ac:dyDescent="0.35">
      <c r="B59" s="73">
        <v>1</v>
      </c>
      <c r="C59" s="73" t="str">
        <f>IF(ISBLANK('Section 2'!F72),"",'Section 2'!F72)</f>
        <v/>
      </c>
      <c r="D59" s="73" t="str">
        <f>IF($C59="","",'Section 2'!G72)</f>
        <v/>
      </c>
      <c r="E59" s="73" t="str">
        <f>IF($C59="","",'Section 2'!L72)</f>
        <v/>
      </c>
      <c r="F59" s="73" t="str">
        <f>IF($C59="","",'Section 2'!M72)</f>
        <v/>
      </c>
    </row>
    <row r="60" spans="2:6" x14ac:dyDescent="0.35">
      <c r="B60" s="73">
        <v>1</v>
      </c>
      <c r="C60" s="73" t="str">
        <f>IF(ISBLANK('Section 2'!F73),"",'Section 2'!F73)</f>
        <v/>
      </c>
      <c r="D60" s="73" t="str">
        <f>IF($C60="","",'Section 2'!G73)</f>
        <v/>
      </c>
      <c r="E60" s="73" t="str">
        <f>IF($C60="","",'Section 2'!L73)</f>
        <v/>
      </c>
      <c r="F60" s="73" t="str">
        <f>IF($C60="","",'Section 2'!M73)</f>
        <v/>
      </c>
    </row>
    <row r="61" spans="2:6" x14ac:dyDescent="0.35">
      <c r="B61" s="73">
        <v>1</v>
      </c>
      <c r="C61" s="73" t="str">
        <f>IF(ISBLANK('Section 2'!F74),"",'Section 2'!F74)</f>
        <v/>
      </c>
      <c r="D61" s="73" t="str">
        <f>IF($C61="","",'Section 2'!G74)</f>
        <v/>
      </c>
      <c r="E61" s="73" t="str">
        <f>IF($C61="","",'Section 2'!L74)</f>
        <v/>
      </c>
      <c r="F61" s="73" t="str">
        <f>IF($C61="","",'Section 2'!M74)</f>
        <v/>
      </c>
    </row>
    <row r="62" spans="2:6" x14ac:dyDescent="0.35">
      <c r="B62" s="73">
        <v>1</v>
      </c>
      <c r="C62" s="73" t="str">
        <f>IF(ISBLANK('Section 2'!F75),"",'Section 2'!F75)</f>
        <v/>
      </c>
      <c r="D62" s="73" t="str">
        <f>IF($C62="","",'Section 2'!G75)</f>
        <v/>
      </c>
      <c r="E62" s="73" t="str">
        <f>IF($C62="","",'Section 2'!L75)</f>
        <v/>
      </c>
      <c r="F62" s="73" t="str">
        <f>IF($C62="","",'Section 2'!M75)</f>
        <v/>
      </c>
    </row>
    <row r="63" spans="2:6" x14ac:dyDescent="0.35">
      <c r="B63" s="73">
        <v>1</v>
      </c>
      <c r="C63" s="73" t="str">
        <f>IF(ISBLANK('Section 2'!F76),"",'Section 2'!F76)</f>
        <v/>
      </c>
      <c r="D63" s="73" t="str">
        <f>IF($C63="","",'Section 2'!G76)</f>
        <v/>
      </c>
      <c r="E63" s="73" t="str">
        <f>IF($C63="","",'Section 2'!L76)</f>
        <v/>
      </c>
      <c r="F63" s="73" t="str">
        <f>IF($C63="","",'Section 2'!M76)</f>
        <v/>
      </c>
    </row>
    <row r="64" spans="2:6" x14ac:dyDescent="0.35">
      <c r="B64" s="73">
        <v>1</v>
      </c>
      <c r="C64" s="73" t="str">
        <f>IF(ISBLANK('Section 2'!F77),"",'Section 2'!F77)</f>
        <v/>
      </c>
      <c r="D64" s="73" t="str">
        <f>IF($C64="","",'Section 2'!G77)</f>
        <v/>
      </c>
      <c r="E64" s="73" t="str">
        <f>IF($C64="","",'Section 2'!L77)</f>
        <v/>
      </c>
      <c r="F64" s="73" t="str">
        <f>IF($C64="","",'Section 2'!M77)</f>
        <v/>
      </c>
    </row>
    <row r="65" spans="2:6" x14ac:dyDescent="0.35">
      <c r="B65" s="73">
        <v>1</v>
      </c>
      <c r="C65" s="73" t="str">
        <f>IF(ISBLANK('Section 2'!F78),"",'Section 2'!F78)</f>
        <v/>
      </c>
      <c r="D65" s="73" t="str">
        <f>IF($C65="","",'Section 2'!G78)</f>
        <v/>
      </c>
      <c r="E65" s="73" t="str">
        <f>IF($C65="","",'Section 2'!L78)</f>
        <v/>
      </c>
      <c r="F65" s="73" t="str">
        <f>IF($C65="","",'Section 2'!M78)</f>
        <v/>
      </c>
    </row>
    <row r="66" spans="2:6" x14ac:dyDescent="0.35">
      <c r="B66" s="73">
        <v>1</v>
      </c>
      <c r="C66" s="73" t="str">
        <f>IF(ISBLANK('Section 2'!F79),"",'Section 2'!F79)</f>
        <v/>
      </c>
      <c r="D66" s="73" t="str">
        <f>IF($C66="","",'Section 2'!G79)</f>
        <v/>
      </c>
      <c r="E66" s="73" t="str">
        <f>IF($C66="","",'Section 2'!L79)</f>
        <v/>
      </c>
      <c r="F66" s="73" t="str">
        <f>IF($C66="","",'Section 2'!M79)</f>
        <v/>
      </c>
    </row>
    <row r="67" spans="2:6" x14ac:dyDescent="0.35">
      <c r="B67" s="73">
        <v>1</v>
      </c>
      <c r="C67" s="73" t="str">
        <f>IF(ISBLANK('Section 2'!F80),"",'Section 2'!F80)</f>
        <v/>
      </c>
      <c r="D67" s="73" t="str">
        <f>IF($C67="","",'Section 2'!G80)</f>
        <v/>
      </c>
      <c r="E67" s="73" t="str">
        <f>IF($C67="","",'Section 2'!L80)</f>
        <v/>
      </c>
      <c r="F67" s="73" t="str">
        <f>IF($C67="","",'Section 2'!M80)</f>
        <v/>
      </c>
    </row>
    <row r="68" spans="2:6" x14ac:dyDescent="0.35">
      <c r="B68" s="73">
        <v>1</v>
      </c>
      <c r="C68" s="73" t="str">
        <f>IF(ISBLANK('Section 2'!F81),"",'Section 2'!F81)</f>
        <v/>
      </c>
      <c r="D68" s="73" t="str">
        <f>IF($C68="","",'Section 2'!G81)</f>
        <v/>
      </c>
      <c r="E68" s="73" t="str">
        <f>IF($C68="","",'Section 2'!L81)</f>
        <v/>
      </c>
      <c r="F68" s="73" t="str">
        <f>IF($C68="","",'Section 2'!M81)</f>
        <v/>
      </c>
    </row>
    <row r="69" spans="2:6" x14ac:dyDescent="0.35">
      <c r="B69" s="73">
        <v>1</v>
      </c>
      <c r="C69" s="73" t="str">
        <f>IF(ISBLANK('Section 2'!F82),"",'Section 2'!F82)</f>
        <v/>
      </c>
      <c r="D69" s="73" t="str">
        <f>IF($C69="","",'Section 2'!G82)</f>
        <v/>
      </c>
      <c r="E69" s="73" t="str">
        <f>IF($C69="","",'Section 2'!L82)</f>
        <v/>
      </c>
      <c r="F69" s="73" t="str">
        <f>IF($C69="","",'Section 2'!M82)</f>
        <v/>
      </c>
    </row>
    <row r="70" spans="2:6" x14ac:dyDescent="0.35">
      <c r="B70" s="73">
        <v>1</v>
      </c>
      <c r="C70" s="73" t="str">
        <f>IF(ISBLANK('Section 2'!F83),"",'Section 2'!F83)</f>
        <v/>
      </c>
      <c r="D70" s="73" t="str">
        <f>IF($C70="","",'Section 2'!G83)</f>
        <v/>
      </c>
      <c r="E70" s="73" t="str">
        <f>IF($C70="","",'Section 2'!L83)</f>
        <v/>
      </c>
      <c r="F70" s="73" t="str">
        <f>IF($C70="","",'Section 2'!M83)</f>
        <v/>
      </c>
    </row>
    <row r="71" spans="2:6" x14ac:dyDescent="0.35">
      <c r="B71" s="73">
        <v>1</v>
      </c>
      <c r="C71" s="73" t="str">
        <f>IF(ISBLANK('Section 2'!F84),"",'Section 2'!F84)</f>
        <v/>
      </c>
      <c r="D71" s="73" t="str">
        <f>IF($C71="","",'Section 2'!G84)</f>
        <v/>
      </c>
      <c r="E71" s="73" t="str">
        <f>IF($C71="","",'Section 2'!L84)</f>
        <v/>
      </c>
      <c r="F71" s="73" t="str">
        <f>IF($C71="","",'Section 2'!M84)</f>
        <v/>
      </c>
    </row>
    <row r="72" spans="2:6" x14ac:dyDescent="0.35">
      <c r="B72" s="73">
        <v>1</v>
      </c>
      <c r="C72" s="73" t="str">
        <f>IF(ISBLANK('Section 2'!F85),"",'Section 2'!F85)</f>
        <v/>
      </c>
      <c r="D72" s="73" t="str">
        <f>IF($C72="","",'Section 2'!G85)</f>
        <v/>
      </c>
      <c r="E72" s="73" t="str">
        <f>IF($C72="","",'Section 2'!L85)</f>
        <v/>
      </c>
      <c r="F72" s="73" t="str">
        <f>IF($C72="","",'Section 2'!M85)</f>
        <v/>
      </c>
    </row>
    <row r="73" spans="2:6" x14ac:dyDescent="0.35">
      <c r="B73" s="73">
        <v>1</v>
      </c>
      <c r="C73" s="73" t="str">
        <f>IF(ISBLANK('Section 2'!F86),"",'Section 2'!F86)</f>
        <v/>
      </c>
      <c r="D73" s="73" t="str">
        <f>IF($C73="","",'Section 2'!G86)</f>
        <v/>
      </c>
      <c r="E73" s="73" t="str">
        <f>IF($C73="","",'Section 2'!L86)</f>
        <v/>
      </c>
      <c r="F73" s="73" t="str">
        <f>IF($C73="","",'Section 2'!M86)</f>
        <v/>
      </c>
    </row>
    <row r="74" spans="2:6" x14ac:dyDescent="0.35">
      <c r="B74" s="73">
        <v>1</v>
      </c>
      <c r="C74" s="73" t="str">
        <f>IF(ISBLANK('Section 2'!F87),"",'Section 2'!F87)</f>
        <v/>
      </c>
      <c r="D74" s="73" t="str">
        <f>IF($C74="","",'Section 2'!G87)</f>
        <v/>
      </c>
      <c r="E74" s="73" t="str">
        <f>IF($C74="","",'Section 2'!L87)</f>
        <v/>
      </c>
      <c r="F74" s="73" t="str">
        <f>IF($C74="","",'Section 2'!M87)</f>
        <v/>
      </c>
    </row>
    <row r="75" spans="2:6" x14ac:dyDescent="0.35">
      <c r="B75" s="73">
        <v>1</v>
      </c>
      <c r="C75" s="73" t="str">
        <f>IF(ISBLANK('Section 2'!F88),"",'Section 2'!F88)</f>
        <v/>
      </c>
      <c r="D75" s="73" t="str">
        <f>IF($C75="","",'Section 2'!G88)</f>
        <v/>
      </c>
      <c r="E75" s="73" t="str">
        <f>IF($C75="","",'Section 2'!L88)</f>
        <v/>
      </c>
      <c r="F75" s="73" t="str">
        <f>IF($C75="","",'Section 2'!M88)</f>
        <v/>
      </c>
    </row>
    <row r="76" spans="2:6" x14ac:dyDescent="0.35">
      <c r="B76" s="73">
        <v>1</v>
      </c>
      <c r="C76" s="73" t="str">
        <f>IF(ISBLANK('Section 2'!F89),"",'Section 2'!F89)</f>
        <v/>
      </c>
      <c r="D76" s="73" t="str">
        <f>IF($C76="","",'Section 2'!G89)</f>
        <v/>
      </c>
      <c r="E76" s="73" t="str">
        <f>IF($C76="","",'Section 2'!L89)</f>
        <v/>
      </c>
      <c r="F76" s="73" t="str">
        <f>IF($C76="","",'Section 2'!M89)</f>
        <v/>
      </c>
    </row>
    <row r="77" spans="2:6" x14ac:dyDescent="0.35">
      <c r="B77" s="73">
        <v>1</v>
      </c>
      <c r="C77" s="73" t="str">
        <f>IF(ISBLANK('Section 2'!F90),"",'Section 2'!F90)</f>
        <v/>
      </c>
      <c r="D77" s="73" t="str">
        <f>IF($C77="","",'Section 2'!G90)</f>
        <v/>
      </c>
      <c r="E77" s="73" t="str">
        <f>IF($C77="","",'Section 2'!L90)</f>
        <v/>
      </c>
      <c r="F77" s="73" t="str">
        <f>IF($C77="","",'Section 2'!M90)</f>
        <v/>
      </c>
    </row>
    <row r="78" spans="2:6" x14ac:dyDescent="0.35">
      <c r="B78" s="73">
        <v>1</v>
      </c>
      <c r="C78" s="73" t="str">
        <f>IF(ISBLANK('Section 2'!F91),"",'Section 2'!F91)</f>
        <v/>
      </c>
      <c r="D78" s="73" t="str">
        <f>IF($C78="","",'Section 2'!G91)</f>
        <v/>
      </c>
      <c r="E78" s="73" t="str">
        <f>IF($C78="","",'Section 2'!L91)</f>
        <v/>
      </c>
      <c r="F78" s="73" t="str">
        <f>IF($C78="","",'Section 2'!M91)</f>
        <v/>
      </c>
    </row>
    <row r="79" spans="2:6" x14ac:dyDescent="0.35">
      <c r="B79" s="73">
        <v>1</v>
      </c>
      <c r="C79" s="73" t="str">
        <f>IF(ISBLANK('Section 2'!F92),"",'Section 2'!F92)</f>
        <v/>
      </c>
      <c r="D79" s="73" t="str">
        <f>IF($C79="","",'Section 2'!G92)</f>
        <v/>
      </c>
      <c r="E79" s="73" t="str">
        <f>IF($C79="","",'Section 2'!L92)</f>
        <v/>
      </c>
      <c r="F79" s="73" t="str">
        <f>IF($C79="","",'Section 2'!M92)</f>
        <v/>
      </c>
    </row>
    <row r="80" spans="2:6" x14ac:dyDescent="0.35">
      <c r="B80" s="73">
        <v>1</v>
      </c>
      <c r="C80" s="73" t="str">
        <f>IF(ISBLANK('Section 2'!F93),"",'Section 2'!F93)</f>
        <v/>
      </c>
      <c r="D80" s="73" t="str">
        <f>IF($C80="","",'Section 2'!G93)</f>
        <v/>
      </c>
      <c r="E80" s="73" t="str">
        <f>IF($C80="","",'Section 2'!L93)</f>
        <v/>
      </c>
      <c r="F80" s="73" t="str">
        <f>IF($C80="","",'Section 2'!M93)</f>
        <v/>
      </c>
    </row>
    <row r="81" spans="2:6" x14ac:dyDescent="0.35">
      <c r="B81" s="73">
        <v>1</v>
      </c>
      <c r="C81" s="73" t="str">
        <f>IF(ISBLANK('Section 2'!F94),"",'Section 2'!F94)</f>
        <v/>
      </c>
      <c r="D81" s="73" t="str">
        <f>IF($C81="","",'Section 2'!G94)</f>
        <v/>
      </c>
      <c r="E81" s="73" t="str">
        <f>IF($C81="","",'Section 2'!L94)</f>
        <v/>
      </c>
      <c r="F81" s="73" t="str">
        <f>IF($C81="","",'Section 2'!M94)</f>
        <v/>
      </c>
    </row>
    <row r="82" spans="2:6" x14ac:dyDescent="0.35">
      <c r="B82" s="73">
        <v>1</v>
      </c>
      <c r="C82" s="73" t="str">
        <f>IF(ISBLANK('Section 2'!F95),"",'Section 2'!F95)</f>
        <v/>
      </c>
      <c r="D82" s="73" t="str">
        <f>IF($C82="","",'Section 2'!G95)</f>
        <v/>
      </c>
      <c r="E82" s="73" t="str">
        <f>IF($C82="","",'Section 2'!L95)</f>
        <v/>
      </c>
      <c r="F82" s="73" t="str">
        <f>IF($C82="","",'Section 2'!M95)</f>
        <v/>
      </c>
    </row>
    <row r="83" spans="2:6" x14ac:dyDescent="0.35">
      <c r="B83" s="73">
        <v>1</v>
      </c>
      <c r="C83" s="73" t="str">
        <f>IF(ISBLANK('Section 2'!F96),"",'Section 2'!F96)</f>
        <v/>
      </c>
      <c r="D83" s="73" t="str">
        <f>IF($C83="","",'Section 2'!G96)</f>
        <v/>
      </c>
      <c r="E83" s="73" t="str">
        <f>IF($C83="","",'Section 2'!L96)</f>
        <v/>
      </c>
      <c r="F83" s="73" t="str">
        <f>IF($C83="","",'Section 2'!M96)</f>
        <v/>
      </c>
    </row>
    <row r="84" spans="2:6" x14ac:dyDescent="0.35">
      <c r="B84" s="73">
        <v>1</v>
      </c>
      <c r="C84" s="73" t="str">
        <f>IF(ISBLANK('Section 2'!F97),"",'Section 2'!F97)</f>
        <v/>
      </c>
      <c r="D84" s="73" t="str">
        <f>IF($C84="","",'Section 2'!G97)</f>
        <v/>
      </c>
      <c r="E84" s="73" t="str">
        <f>IF($C84="","",'Section 2'!L97)</f>
        <v/>
      </c>
      <c r="F84" s="73" t="str">
        <f>IF($C84="","",'Section 2'!M97)</f>
        <v/>
      </c>
    </row>
    <row r="85" spans="2:6" x14ac:dyDescent="0.35">
      <c r="B85" s="73">
        <v>1</v>
      </c>
      <c r="C85" s="73" t="str">
        <f>IF(ISBLANK('Section 2'!F98),"",'Section 2'!F98)</f>
        <v/>
      </c>
      <c r="D85" s="73" t="str">
        <f>IF($C85="","",'Section 2'!G98)</f>
        <v/>
      </c>
      <c r="E85" s="73" t="str">
        <f>IF($C85="","",'Section 2'!L98)</f>
        <v/>
      </c>
      <c r="F85" s="73" t="str">
        <f>IF($C85="","",'Section 2'!M98)</f>
        <v/>
      </c>
    </row>
    <row r="86" spans="2:6" x14ac:dyDescent="0.35">
      <c r="B86" s="73">
        <v>1</v>
      </c>
      <c r="C86" s="73" t="str">
        <f>IF(ISBLANK('Section 2'!F99),"",'Section 2'!F99)</f>
        <v/>
      </c>
      <c r="D86" s="73" t="str">
        <f>IF($C86="","",'Section 2'!G99)</f>
        <v/>
      </c>
      <c r="E86" s="73" t="str">
        <f>IF($C86="","",'Section 2'!L99)</f>
        <v/>
      </c>
      <c r="F86" s="73" t="str">
        <f>IF($C86="","",'Section 2'!M99)</f>
        <v/>
      </c>
    </row>
    <row r="87" spans="2:6" x14ac:dyDescent="0.35">
      <c r="B87" s="73">
        <v>1</v>
      </c>
      <c r="C87" s="73" t="str">
        <f>IF(ISBLANK('Section 2'!F100),"",'Section 2'!F100)</f>
        <v/>
      </c>
      <c r="D87" s="73" t="str">
        <f>IF($C87="","",'Section 2'!G100)</f>
        <v/>
      </c>
      <c r="E87" s="73" t="str">
        <f>IF($C87="","",'Section 2'!L100)</f>
        <v/>
      </c>
      <c r="F87" s="73" t="str">
        <f>IF($C87="","",'Section 2'!M100)</f>
        <v/>
      </c>
    </row>
    <row r="88" spans="2:6" x14ac:dyDescent="0.35">
      <c r="B88" s="73">
        <v>1</v>
      </c>
      <c r="C88" s="73" t="str">
        <f>IF(ISBLANK('Section 2'!F101),"",'Section 2'!F101)</f>
        <v/>
      </c>
      <c r="D88" s="73" t="str">
        <f>IF($C88="","",'Section 2'!G101)</f>
        <v/>
      </c>
      <c r="E88" s="73" t="str">
        <f>IF($C88="","",'Section 2'!L101)</f>
        <v/>
      </c>
      <c r="F88" s="73" t="str">
        <f>IF($C88="","",'Section 2'!M101)</f>
        <v/>
      </c>
    </row>
    <row r="89" spans="2:6" x14ac:dyDescent="0.35">
      <c r="B89" s="73">
        <v>1</v>
      </c>
      <c r="C89" s="73" t="str">
        <f>IF(ISBLANK('Section 2'!F102),"",'Section 2'!F102)</f>
        <v/>
      </c>
      <c r="D89" s="73" t="str">
        <f>IF($C89="","",'Section 2'!G102)</f>
        <v/>
      </c>
      <c r="E89" s="73" t="str">
        <f>IF($C89="","",'Section 2'!L102)</f>
        <v/>
      </c>
      <c r="F89" s="73" t="str">
        <f>IF($C89="","",'Section 2'!M102)</f>
        <v/>
      </c>
    </row>
    <row r="90" spans="2:6" x14ac:dyDescent="0.35">
      <c r="B90" s="73">
        <v>1</v>
      </c>
      <c r="C90" s="73" t="str">
        <f>IF(ISBLANK('Section 2'!F103),"",'Section 2'!F103)</f>
        <v/>
      </c>
      <c r="D90" s="73" t="str">
        <f>IF($C90="","",'Section 2'!G103)</f>
        <v/>
      </c>
      <c r="E90" s="73" t="str">
        <f>IF($C90="","",'Section 2'!L103)</f>
        <v/>
      </c>
      <c r="F90" s="73" t="str">
        <f>IF($C90="","",'Section 2'!M103)</f>
        <v/>
      </c>
    </row>
    <row r="91" spans="2:6" x14ac:dyDescent="0.35">
      <c r="B91" s="73">
        <v>1</v>
      </c>
      <c r="C91" s="73" t="str">
        <f>IF(ISBLANK('Section 2'!F104),"",'Section 2'!F104)</f>
        <v/>
      </c>
      <c r="D91" s="73" t="str">
        <f>IF($C91="","",'Section 2'!G104)</f>
        <v/>
      </c>
      <c r="E91" s="73" t="str">
        <f>IF($C91="","",'Section 2'!L104)</f>
        <v/>
      </c>
      <c r="F91" s="73" t="str">
        <f>IF($C91="","",'Section 2'!M104)</f>
        <v/>
      </c>
    </row>
    <row r="92" spans="2:6" x14ac:dyDescent="0.35">
      <c r="B92" s="73">
        <v>1</v>
      </c>
      <c r="C92" s="73" t="str">
        <f>IF(ISBLANK('Section 2'!F105),"",'Section 2'!F105)</f>
        <v/>
      </c>
      <c r="D92" s="73" t="str">
        <f>IF($C92="","",'Section 2'!G105)</f>
        <v/>
      </c>
      <c r="E92" s="73" t="str">
        <f>IF($C92="","",'Section 2'!L105)</f>
        <v/>
      </c>
      <c r="F92" s="73" t="str">
        <f>IF($C92="","",'Section 2'!M105)</f>
        <v/>
      </c>
    </row>
    <row r="93" spans="2:6" x14ac:dyDescent="0.35">
      <c r="B93" s="73">
        <v>1</v>
      </c>
      <c r="C93" s="73" t="str">
        <f>IF(ISBLANK('Section 2'!F106),"",'Section 2'!F106)</f>
        <v/>
      </c>
      <c r="D93" s="73" t="str">
        <f>IF($C93="","",'Section 2'!G106)</f>
        <v/>
      </c>
      <c r="E93" s="73" t="str">
        <f>IF($C93="","",'Section 2'!L106)</f>
        <v/>
      </c>
      <c r="F93" s="73" t="str">
        <f>IF($C93="","",'Section 2'!M106)</f>
        <v/>
      </c>
    </row>
    <row r="94" spans="2:6" x14ac:dyDescent="0.35">
      <c r="B94" s="73">
        <v>1</v>
      </c>
      <c r="C94" s="73" t="str">
        <f>IF(ISBLANK('Section 2'!F107),"",'Section 2'!F107)</f>
        <v/>
      </c>
      <c r="D94" s="73" t="str">
        <f>IF($C94="","",'Section 2'!G107)</f>
        <v/>
      </c>
      <c r="E94" s="73" t="str">
        <f>IF($C94="","",'Section 2'!L107)</f>
        <v/>
      </c>
      <c r="F94" s="73" t="str">
        <f>IF($C94="","",'Section 2'!M107)</f>
        <v/>
      </c>
    </row>
    <row r="95" spans="2:6" x14ac:dyDescent="0.35">
      <c r="B95" s="73">
        <v>1</v>
      </c>
      <c r="C95" s="73" t="str">
        <f>IF(ISBLANK('Section 2'!F108),"",'Section 2'!F108)</f>
        <v/>
      </c>
      <c r="D95" s="73" t="str">
        <f>IF($C95="","",'Section 2'!G108)</f>
        <v/>
      </c>
      <c r="E95" s="73" t="str">
        <f>IF($C95="","",'Section 2'!L108)</f>
        <v/>
      </c>
      <c r="F95" s="73" t="str">
        <f>IF($C95="","",'Section 2'!M108)</f>
        <v/>
      </c>
    </row>
    <row r="96" spans="2:6" x14ac:dyDescent="0.35">
      <c r="B96" s="73">
        <v>1</v>
      </c>
      <c r="C96" s="73" t="str">
        <f>IF(ISBLANK('Section 2'!F109),"",'Section 2'!F109)</f>
        <v/>
      </c>
      <c r="D96" s="73" t="str">
        <f>IF($C96="","",'Section 2'!G109)</f>
        <v/>
      </c>
      <c r="E96" s="73" t="str">
        <f>IF($C96="","",'Section 2'!L109)</f>
        <v/>
      </c>
      <c r="F96" s="73" t="str">
        <f>IF($C96="","",'Section 2'!M109)</f>
        <v/>
      </c>
    </row>
    <row r="97" spans="2:6" x14ac:dyDescent="0.35">
      <c r="B97" s="73">
        <v>1</v>
      </c>
      <c r="C97" s="73" t="str">
        <f>IF(ISBLANK('Section 2'!F110),"",'Section 2'!F110)</f>
        <v/>
      </c>
      <c r="D97" s="73" t="str">
        <f>IF($C97="","",'Section 2'!G110)</f>
        <v/>
      </c>
      <c r="E97" s="73" t="str">
        <f>IF($C97="","",'Section 2'!L110)</f>
        <v/>
      </c>
      <c r="F97" s="73" t="str">
        <f>IF($C97="","",'Section 2'!M110)</f>
        <v/>
      </c>
    </row>
    <row r="98" spans="2:6" x14ac:dyDescent="0.35">
      <c r="B98" s="73">
        <v>1</v>
      </c>
      <c r="C98" s="73" t="str">
        <f>IF(ISBLANK('Section 2'!F111),"",'Section 2'!F111)</f>
        <v/>
      </c>
      <c r="D98" s="73" t="str">
        <f>IF($C98="","",'Section 2'!G111)</f>
        <v/>
      </c>
      <c r="E98" s="73" t="str">
        <f>IF($C98="","",'Section 2'!L111)</f>
        <v/>
      </c>
      <c r="F98" s="73" t="str">
        <f>IF($C98="","",'Section 2'!M111)</f>
        <v/>
      </c>
    </row>
    <row r="99" spans="2:6" x14ac:dyDescent="0.35">
      <c r="B99" s="73">
        <v>1</v>
      </c>
      <c r="C99" s="73" t="str">
        <f>IF(ISBLANK('Section 2'!F112),"",'Section 2'!F112)</f>
        <v/>
      </c>
      <c r="D99" s="73" t="str">
        <f>IF($C99="","",'Section 2'!G112)</f>
        <v/>
      </c>
      <c r="E99" s="73" t="str">
        <f>IF($C99="","",'Section 2'!L112)</f>
        <v/>
      </c>
      <c r="F99" s="73" t="str">
        <f>IF($C99="","",'Section 2'!M112)</f>
        <v/>
      </c>
    </row>
    <row r="100" spans="2:6" x14ac:dyDescent="0.35">
      <c r="B100" s="73">
        <v>1</v>
      </c>
      <c r="C100" s="73" t="str">
        <f>IF(ISBLANK('Section 2'!F113),"",'Section 2'!F113)</f>
        <v/>
      </c>
      <c r="D100" s="73" t="str">
        <f>IF($C100="","",'Section 2'!G113)</f>
        <v/>
      </c>
      <c r="E100" s="73" t="str">
        <f>IF($C100="","",'Section 2'!L113)</f>
        <v/>
      </c>
      <c r="F100" s="73" t="str">
        <f>IF($C100="","",'Section 2'!M113)</f>
        <v/>
      </c>
    </row>
    <row r="101" spans="2:6" x14ac:dyDescent="0.35">
      <c r="B101" s="73">
        <v>1</v>
      </c>
      <c r="C101" s="73" t="str">
        <f>IF(ISBLANK('Section 2'!F114),"",'Section 2'!F114)</f>
        <v/>
      </c>
      <c r="D101" s="73" t="str">
        <f>IF($C101="","",'Section 2'!G114)</f>
        <v/>
      </c>
      <c r="E101" s="73" t="str">
        <f>IF($C101="","",'Section 2'!L114)</f>
        <v/>
      </c>
      <c r="F101" s="73" t="str">
        <f>IF($C101="","",'Section 2'!M114)</f>
        <v/>
      </c>
    </row>
    <row r="102" spans="2:6" x14ac:dyDescent="0.35">
      <c r="B102" s="73">
        <v>1</v>
      </c>
      <c r="C102" s="73" t="str">
        <f>IF(ISBLANK('Section 2'!F115),"",'Section 2'!F115)</f>
        <v/>
      </c>
      <c r="D102" s="73" t="str">
        <f>IF($C102="","",'Section 2'!G115)</f>
        <v/>
      </c>
      <c r="E102" s="73" t="str">
        <f>IF($C102="","",'Section 2'!L115)</f>
        <v/>
      </c>
      <c r="F102" s="73" t="str">
        <f>IF($C102="","",'Section 2'!M115)</f>
        <v/>
      </c>
    </row>
    <row r="103" spans="2:6" x14ac:dyDescent="0.35">
      <c r="B103" s="73">
        <v>1</v>
      </c>
      <c r="C103" s="73" t="str">
        <f>IF(ISBLANK('Section 2'!F115),"",'Section 2'!F115)</f>
        <v/>
      </c>
      <c r="D103" s="73" t="str">
        <f>IF($C103="","",'Section 2'!G115)</f>
        <v/>
      </c>
      <c r="E103" s="73" t="str">
        <f>IF($C103="","",'Section 2'!L115)</f>
        <v/>
      </c>
      <c r="F103" s="73" t="str">
        <f>IF($C103="","",'Section 2'!M115)</f>
        <v/>
      </c>
    </row>
  </sheetData>
  <sheetProtection algorithmName="SHA-512" hashValue="CYAdr2sXoYkrybsZ1Un2VXL730y9ycFfqKdmYrUltjua0hZ3Y9r9dJBI3jc2aV/VDmGEbqwieU2yilfQ+g1xdw==" saltValue="Bx+oTEtZvVRP6c+lN7BRcQ==" spinCount="100000" sheet="1" objects="1" scenarios="1"/>
  <dataValidations count="1">
    <dataValidation errorStyle="warning" allowBlank="1" errorTitle="U.S. EPA" error="Warning!  The form has auto calculated this value for you.  If you change the value in this cell, you may be misreporting data.  Press cancel to exit this cell without changing the data." sqref="C2:D2" xr:uid="{00000000-0002-0000-0B00-000000000000}"/>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39997558519241921"/>
  </sheetPr>
  <dimension ref="B1:K19"/>
  <sheetViews>
    <sheetView showGridLines="0" zoomScaleNormal="100" zoomScaleSheetLayoutView="100" workbookViewId="0"/>
  </sheetViews>
  <sheetFormatPr defaultColWidth="9.1796875" defaultRowHeight="14.5" x14ac:dyDescent="0.35"/>
  <cols>
    <col min="1" max="1" width="3.54296875" style="65" customWidth="1"/>
    <col min="2" max="2" width="2.54296875" style="65" customWidth="1"/>
    <col min="3" max="3" width="19" style="65" customWidth="1"/>
    <col min="4" max="4" width="58.453125" style="65" customWidth="1"/>
    <col min="5" max="7" width="2.54296875" style="65" customWidth="1"/>
    <col min="8" max="8" width="2" style="65" customWidth="1"/>
    <col min="9" max="16384" width="9.1796875" style="65"/>
  </cols>
  <sheetData>
    <row r="1" spans="2:9" x14ac:dyDescent="0.35">
      <c r="C1" s="23"/>
      <c r="D1" s="23"/>
    </row>
    <row r="2" spans="2:9" s="95" customFormat="1" ht="27.75" customHeight="1" x14ac:dyDescent="0.45">
      <c r="B2" s="152"/>
      <c r="C2" s="20" t="s">
        <v>1</v>
      </c>
      <c r="D2" s="21"/>
      <c r="E2" s="155"/>
      <c r="F2" s="155"/>
      <c r="G2" s="156"/>
    </row>
    <row r="3" spans="2:9" s="95" customFormat="1" ht="18.5" x14ac:dyDescent="0.45">
      <c r="B3" s="153"/>
      <c r="C3" s="32" t="s">
        <v>365</v>
      </c>
      <c r="D3" s="22"/>
      <c r="E3" s="157"/>
      <c r="F3" s="157"/>
      <c r="G3" s="158"/>
    </row>
    <row r="4" spans="2:9" x14ac:dyDescent="0.35">
      <c r="B4" s="154"/>
      <c r="C4" s="1"/>
      <c r="D4" s="1"/>
      <c r="E4" s="159"/>
      <c r="F4" s="159"/>
      <c r="G4" s="160"/>
    </row>
    <row r="5" spans="2:9" x14ac:dyDescent="0.35">
      <c r="B5" s="154"/>
      <c r="C5" s="57" t="s">
        <v>427</v>
      </c>
      <c r="D5" s="58">
        <f ca="1">TODAY()</f>
        <v>43937</v>
      </c>
      <c r="E5" s="159"/>
      <c r="F5" s="159"/>
      <c r="G5" s="160"/>
    </row>
    <row r="6" spans="2:9" x14ac:dyDescent="0.35">
      <c r="B6" s="154"/>
      <c r="C6" s="51"/>
      <c r="D6" s="52"/>
      <c r="E6" s="159"/>
      <c r="F6" s="159"/>
      <c r="G6" s="160"/>
    </row>
    <row r="7" spans="2:9" ht="15.5" x14ac:dyDescent="0.35">
      <c r="B7" s="154"/>
      <c r="C7" s="6" t="s">
        <v>2</v>
      </c>
      <c r="D7" s="1"/>
      <c r="E7" s="159"/>
      <c r="F7" s="159"/>
      <c r="G7" s="160"/>
    </row>
    <row r="8" spans="2:9" ht="18" customHeight="1" x14ac:dyDescent="0.35">
      <c r="B8" s="144"/>
      <c r="C8" s="227" t="s">
        <v>24</v>
      </c>
      <c r="D8" s="227"/>
      <c r="E8" s="159"/>
      <c r="F8" s="161"/>
      <c r="G8" s="160"/>
    </row>
    <row r="9" spans="2:9" x14ac:dyDescent="0.35">
      <c r="B9" s="154"/>
      <c r="C9" s="193" t="s">
        <v>22</v>
      </c>
      <c r="D9" s="194"/>
      <c r="E9" s="159"/>
      <c r="F9" s="162">
        <f>IF(D9=0,1,0)</f>
        <v>1</v>
      </c>
      <c r="G9" s="160"/>
      <c r="I9" s="163"/>
    </row>
    <row r="10" spans="2:9" x14ac:dyDescent="0.35">
      <c r="B10" s="154"/>
      <c r="C10" s="193" t="s">
        <v>17</v>
      </c>
      <c r="D10" s="195"/>
      <c r="E10" s="159"/>
      <c r="F10" s="162">
        <f>IF(OR(SubTSelection=Lists!C3,SubTSelection=Lists!C4),0,1)</f>
        <v>1</v>
      </c>
      <c r="G10" s="160"/>
      <c r="I10" s="163" t="str">
        <f>IF(SubTSelection="","",IF(OR(SubTSelection=Lists!C3,SubTSelection=Lists!C4),"","PLEASE SELECT A VALID SUBMISSION TYPE FROM THE DROPDOWN LIST"))</f>
        <v/>
      </c>
    </row>
    <row r="11" spans="2:9" x14ac:dyDescent="0.35">
      <c r="B11" s="154"/>
      <c r="C11" s="193" t="s">
        <v>14</v>
      </c>
      <c r="D11" s="195"/>
      <c r="E11" s="159"/>
      <c r="F11" s="162">
        <f ca="1">IF(OR($D$11=0,$D$11&gt;YEAR(TODAY())),1,0)</f>
        <v>1</v>
      </c>
      <c r="G11" s="160"/>
      <c r="I11" s="163" t="str">
        <f ca="1">IF(D11&gt;YEAR(TODAY()),"PLEASE CHOOSE A CURRENT OR PAST YEAR","")</f>
        <v/>
      </c>
    </row>
    <row r="12" spans="2:9" x14ac:dyDescent="0.35">
      <c r="B12" s="154"/>
      <c r="C12" s="193" t="s">
        <v>18</v>
      </c>
      <c r="D12" s="195"/>
      <c r="E12" s="159"/>
      <c r="F12" s="162">
        <f>IF(OR(ReportQtr=0,ReportQtr&gt;Lists!E6),1,0)</f>
        <v>1</v>
      </c>
      <c r="G12" s="160"/>
      <c r="I12" s="163" t="str">
        <f>IF(ReportQtr&gt;Lists!E6,"PLEASE SELECT A VALID QUARTER FROM THE DROPDOWN LIST","")</f>
        <v/>
      </c>
    </row>
    <row r="13" spans="2:9" x14ac:dyDescent="0.35">
      <c r="B13" s="154"/>
      <c r="C13" s="193" t="s">
        <v>308</v>
      </c>
      <c r="D13" s="196"/>
      <c r="E13" s="159"/>
      <c r="F13" s="162">
        <f>IF(OR($D$13=0,LEN(D13)&lt;9,LEN(D13)&gt;11),1,0)</f>
        <v>1</v>
      </c>
      <c r="G13" s="160"/>
      <c r="I13" s="163" t="str">
        <f>IF(D13="","",IF(OR(LEN(D13)=9,LEN(D13)=10,LEN(D13)=11),"","PLEASE ENTER A 9 OR 11-DIGIT NUMBER"))</f>
        <v/>
      </c>
    </row>
    <row r="14" spans="2:9" ht="14.25" customHeight="1" x14ac:dyDescent="0.35">
      <c r="B14" s="148"/>
      <c r="C14" s="149"/>
      <c r="D14" s="192" t="s">
        <v>362</v>
      </c>
      <c r="E14" s="149"/>
      <c r="F14" s="149"/>
      <c r="G14" s="150"/>
    </row>
    <row r="15" spans="2:9" x14ac:dyDescent="0.35">
      <c r="D15" s="94" t="str">
        <f>Lists!C3</f>
        <v>Original Submission</v>
      </c>
    </row>
    <row r="16" spans="2:9" x14ac:dyDescent="0.35">
      <c r="D16" s="94" t="str">
        <f>Lists!C4</f>
        <v>Re-Submittal</v>
      </c>
    </row>
    <row r="19" spans="11:11" x14ac:dyDescent="0.35">
      <c r="K19" s="151"/>
    </row>
  </sheetData>
  <sheetProtection algorithmName="SHA-512" hashValue="5XnK8NJF0XwaTtLaQYPTo7E75dq0dMaCzrZ7Hc+jIVhF6rOf1aKxYHZIIpSP9iW1YK9pYu8cwvYCgBJ3Iy/BRw==" saltValue="Sn8kS870eF1QGOLBqCgZUA==" spinCount="100000" sheet="1" objects="1" scenarios="1"/>
  <mergeCells count="1">
    <mergeCell ref="C8:D8"/>
  </mergeCells>
  <dataValidations count="5">
    <dataValidation type="list" allowBlank="1" showInputMessage="1" showErrorMessage="1" error="Select &quot;Original Submission&quot; or &quot;Re-Submittal&quot; from the drop down menu." prompt="Identify whether this report is an original submission or re-submittal.  Select original submission if you are submitting your report to EPA for the first time.  All subsequent submissions must be identified as a re-submittal." sqref="D10" xr:uid="{00000000-0002-0000-0100-000000000000}">
      <formula1>SubmissionType</formula1>
    </dataValidation>
    <dataValidation type="list" allowBlank="1" showInputMessage="1" showErrorMessage="1" error="Please select a reporting year from the drop down menu" prompt="Select the reporting year for which data in this report applies." sqref="D11" xr:uid="{00000000-0002-0000-0100-000001000000}">
      <formula1>ReportingYear</formula1>
    </dataValidation>
    <dataValidation type="list" allowBlank="1" showInputMessage="1" showErrorMessage="1" error="Please select a reporting quarter from the drop down menu" prompt="Select the quarter for which the data in this report applies. _x000a__x000a_Quarter 1: Jan-Mar_x000a_Quarter 2: Apr-Jun_x000a_Quarter 3: Jul-Sept_x000a_Quarter 4: Oct-Dec" sqref="D12" xr:uid="{00000000-0002-0000-0100-000002000000}">
      <formula1>ReportingQuarter</formula1>
    </dataValidation>
    <dataValidation type="custom" allowBlank="1" showInputMessage="1" showErrorMessage="1" error="Please enter a 9 to 11 digit number." prompt="Enter your company's 9 to 11-digit Importer Number. The number entered should have no dashes." sqref="D13" xr:uid="{00000000-0002-0000-0100-000003000000}">
      <formula1>AND(ISNUMBER(VALUE(D13)),OR(LEN(D13)=9,LEN(D13)=10,LEN(D13)=11))</formula1>
    </dataValidation>
    <dataValidation type="textLength" operator="lessThanOrEqual" allowBlank="1" showInputMessage="1" showErrorMessage="1" error="Please keep your Company Name to within 200 letters." prompt="Enter the name of the company for which the data in this report applies. The company name must match the organization name under which this report is submitted to EPA through CDX." sqref="D9" xr:uid="{00000000-0002-0000-0100-000004000000}">
      <formula1>200</formula1>
    </dataValidation>
  </dataValidations>
  <pageMargins left="0.7" right="0.7" top="0.75" bottom="0.75" header="0.3" footer="0.3"/>
  <pageSetup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6" id="{27FBAC3B-3D98-4226-8902-3423E343B1E8}">
            <x14:iconSet iconSet="3Symbols" custom="1">
              <x14:cfvo type="percent">
                <xm:f>0</xm:f>
              </x14:cfvo>
              <x14:cfvo type="num">
                <xm:f>0.5</xm:f>
              </x14:cfvo>
              <x14:cfvo type="num">
                <xm:f>1</xm:f>
              </x14:cfvo>
              <x14:cfIcon iconSet="3Symbols" iconId="2"/>
              <x14:cfIcon iconSet="3Symbols" iconId="1"/>
              <x14:cfIcon iconSet="3Symbols" iconId="0"/>
            </x14:iconSet>
          </x14:cfRule>
          <xm:sqref>F9</xm:sqref>
        </x14:conditionalFormatting>
        <x14:conditionalFormatting xmlns:xm="http://schemas.microsoft.com/office/excel/2006/main">
          <x14:cfRule type="iconSet" priority="4" id="{128FDDF6-69E7-4EE7-9D7D-919C50E3389E}">
            <x14:iconSet iconSet="3Symbols" custom="1">
              <x14:cfvo type="percent">
                <xm:f>0</xm:f>
              </x14:cfvo>
              <x14:cfvo type="num">
                <xm:f>0.5</xm:f>
              </x14:cfvo>
              <x14:cfvo type="num">
                <xm:f>1</xm:f>
              </x14:cfvo>
              <x14:cfIcon iconSet="3Symbols" iconId="2"/>
              <x14:cfIcon iconSet="3Symbols" iconId="1"/>
              <x14:cfIcon iconSet="3Symbols" iconId="0"/>
            </x14:iconSet>
          </x14:cfRule>
          <xm:sqref>F10</xm:sqref>
        </x14:conditionalFormatting>
        <x14:conditionalFormatting xmlns:xm="http://schemas.microsoft.com/office/excel/2006/main">
          <x14:cfRule type="iconSet" priority="2" id="{F47B52D6-5B6F-4843-BCE4-782BF9E48B7D}">
            <x14:iconSet iconSet="3Symbols" custom="1">
              <x14:cfvo type="percent">
                <xm:f>0</xm:f>
              </x14:cfvo>
              <x14:cfvo type="num">
                <xm:f>0.5</xm:f>
              </x14:cfvo>
              <x14:cfvo type="num">
                <xm:f>1</xm:f>
              </x14:cfvo>
              <x14:cfIcon iconSet="3Symbols" iconId="2"/>
              <x14:cfIcon iconSet="3Symbols" iconId="1"/>
              <x14:cfIcon iconSet="3Symbols" iconId="0"/>
            </x14:iconSet>
          </x14:cfRule>
          <xm:sqref>F11</xm:sqref>
        </x14:conditionalFormatting>
        <x14:conditionalFormatting xmlns:xm="http://schemas.microsoft.com/office/excel/2006/main">
          <x14:cfRule type="iconSet" priority="1" id="{25BCD4DC-050B-4BF6-B3A1-B02B1ADCFA9F}">
            <x14:iconSet iconSet="3Symbols" custom="1">
              <x14:cfvo type="percent">
                <xm:f>0</xm:f>
              </x14:cfvo>
              <x14:cfvo type="num">
                <xm:f>0.5</xm:f>
              </x14:cfvo>
              <x14:cfvo type="num">
                <xm:f>1</xm:f>
              </x14:cfvo>
              <x14:cfIcon iconSet="3Symbols" iconId="2"/>
              <x14:cfIcon iconSet="3Symbols" iconId="1"/>
              <x14:cfIcon iconSet="3Symbols" iconId="0"/>
            </x14:iconSet>
          </x14:cfRule>
          <xm:sqref>F12:F13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39997558519241921"/>
  </sheetPr>
  <dimension ref="A1:AC312"/>
  <sheetViews>
    <sheetView showGridLines="0" topLeftCell="A3" zoomScaleNormal="100" zoomScaleSheetLayoutView="90" workbookViewId="0">
      <selection activeCell="A3" sqref="A3"/>
    </sheetView>
  </sheetViews>
  <sheetFormatPr defaultColWidth="9.1796875" defaultRowHeight="14.5" x14ac:dyDescent="0.35"/>
  <cols>
    <col min="1" max="1" width="3.453125" style="65" customWidth="1"/>
    <col min="2" max="2" width="2.54296875" style="65" customWidth="1"/>
    <col min="3" max="3" width="12.81640625" style="65" customWidth="1"/>
    <col min="4" max="4" width="11" style="65" customWidth="1"/>
    <col min="5" max="5" width="46.453125" style="65" customWidth="1"/>
    <col min="6" max="6" width="12.453125" style="65" customWidth="1"/>
    <col min="7" max="8" width="12.81640625" style="65" customWidth="1"/>
    <col min="9" max="9" width="15.453125" style="65" customWidth="1"/>
    <col min="10" max="10" width="13.453125" style="65" customWidth="1"/>
    <col min="11" max="11" width="12.54296875" style="65" customWidth="1"/>
    <col min="12" max="12" width="11" style="65" customWidth="1"/>
    <col min="13" max="13" width="21.54296875" style="65" customWidth="1"/>
    <col min="14" max="14" width="3.453125" style="65" customWidth="1"/>
    <col min="15" max="15" width="2.453125" style="65" customWidth="1"/>
    <col min="16" max="16" width="9.1796875" style="65" customWidth="1"/>
    <col min="17" max="17" width="9.1796875" style="65" hidden="1" customWidth="1"/>
    <col min="18" max="18" width="10.453125" style="65" hidden="1" customWidth="1"/>
    <col min="19" max="21" width="9.1796875" style="65" hidden="1" customWidth="1"/>
    <col min="22" max="22" width="23.54296875" style="65" hidden="1" customWidth="1"/>
    <col min="23" max="23" width="21.81640625" style="65" hidden="1" customWidth="1"/>
    <col min="24" max="24" width="28.453125" style="65" hidden="1" customWidth="1"/>
    <col min="25" max="26" width="10.54296875" style="65" hidden="1" customWidth="1"/>
    <col min="27" max="27" width="16.54296875" style="65" hidden="1" customWidth="1"/>
    <col min="28" max="28" width="12.54296875" style="65" hidden="1" customWidth="1"/>
    <col min="29" max="29" width="13.453125" style="65" hidden="1" customWidth="1"/>
    <col min="30" max="16384" width="9.1796875" style="65"/>
  </cols>
  <sheetData>
    <row r="1" spans="1:29" ht="15" hidden="1" customHeight="1" x14ac:dyDescent="0.35">
      <c r="K1" s="77" t="s">
        <v>309</v>
      </c>
    </row>
    <row r="2" spans="1:29" ht="22.5" hidden="1" customHeight="1" x14ac:dyDescent="0.35">
      <c r="K2" s="78" t="str">
        <f>IF('Section 1'!D13=0,"",'Section 1'!D13)</f>
        <v/>
      </c>
    </row>
    <row r="4" spans="1:29" s="95" customFormat="1" ht="27.75" customHeight="1" x14ac:dyDescent="0.45">
      <c r="B4" s="166"/>
      <c r="C4" s="167" t="s">
        <v>1</v>
      </c>
      <c r="D4" s="168"/>
      <c r="E4" s="168"/>
      <c r="F4" s="168"/>
      <c r="G4" s="168"/>
      <c r="H4" s="168"/>
      <c r="I4" s="168"/>
      <c r="J4" s="168"/>
      <c r="K4" s="168"/>
      <c r="L4" s="168"/>
      <c r="M4" s="168"/>
      <c r="N4" s="169"/>
    </row>
    <row r="5" spans="1:29" s="95" customFormat="1" ht="18.5" x14ac:dyDescent="0.45">
      <c r="B5" s="170"/>
      <c r="C5" s="171" t="s">
        <v>365</v>
      </c>
      <c r="D5" s="172"/>
      <c r="E5" s="172"/>
      <c r="F5" s="172"/>
      <c r="G5" s="172"/>
      <c r="H5" s="172"/>
      <c r="I5" s="172"/>
      <c r="J5" s="172"/>
      <c r="K5" s="172"/>
      <c r="L5" s="172"/>
      <c r="M5" s="172"/>
      <c r="N5" s="173"/>
    </row>
    <row r="6" spans="1:29" x14ac:dyDescent="0.35">
      <c r="B6" s="154"/>
      <c r="C6" s="159"/>
      <c r="D6" s="159"/>
      <c r="E6" s="159"/>
      <c r="F6" s="174"/>
      <c r="G6" s="174"/>
      <c r="H6" s="174"/>
      <c r="I6" s="174"/>
      <c r="J6" s="174"/>
      <c r="K6" s="174"/>
      <c r="L6" s="174"/>
      <c r="M6" s="174"/>
      <c r="N6" s="175"/>
    </row>
    <row r="7" spans="1:29" x14ac:dyDescent="0.35">
      <c r="B7" s="154"/>
      <c r="C7" s="228" t="s">
        <v>240</v>
      </c>
      <c r="D7" s="228"/>
      <c r="E7" s="176" t="str">
        <f>IF('Section 1'!D9=0,"",'Section 1'!D9)</f>
        <v/>
      </c>
      <c r="F7" s="174"/>
      <c r="G7" s="174"/>
      <c r="H7" s="174"/>
      <c r="I7" s="174"/>
      <c r="J7" s="174"/>
      <c r="K7" s="174"/>
      <c r="L7" s="174"/>
      <c r="M7" s="174"/>
      <c r="N7" s="175"/>
    </row>
    <row r="8" spans="1:29" x14ac:dyDescent="0.35">
      <c r="B8" s="154"/>
      <c r="C8" s="228" t="s">
        <v>241</v>
      </c>
      <c r="D8" s="228"/>
      <c r="E8" s="176" t="str">
        <f>IF(OR('Section 1'!D11=0,'Section 1'!D12=0),"","Quarter "&amp;'Section 1'!D12&amp;", "&amp;'Section 1'!D11)</f>
        <v/>
      </c>
      <c r="F8" s="174"/>
      <c r="G8" s="174"/>
      <c r="H8" s="174"/>
      <c r="I8" s="174"/>
      <c r="J8" s="174"/>
      <c r="K8" s="174"/>
      <c r="L8" s="174"/>
      <c r="M8" s="174"/>
      <c r="N8" s="175"/>
    </row>
    <row r="9" spans="1:29" ht="9.75" customHeight="1" x14ac:dyDescent="0.35">
      <c r="B9" s="144"/>
      <c r="C9" s="174"/>
      <c r="D9" s="174"/>
      <c r="E9" s="174"/>
      <c r="F9" s="174"/>
      <c r="G9" s="174"/>
      <c r="H9" s="174"/>
      <c r="I9" s="174"/>
      <c r="J9" s="174"/>
      <c r="K9" s="174"/>
      <c r="L9" s="174"/>
      <c r="M9" s="174"/>
      <c r="N9" s="175"/>
      <c r="P9" s="177"/>
    </row>
    <row r="10" spans="1:29" ht="21.75" customHeight="1" x14ac:dyDescent="0.35">
      <c r="B10" s="144"/>
      <c r="C10" s="178" t="s">
        <v>26</v>
      </c>
      <c r="D10" s="174"/>
      <c r="E10" s="174"/>
      <c r="F10" s="174"/>
      <c r="G10" s="174"/>
      <c r="H10" s="174"/>
      <c r="I10" s="174"/>
      <c r="J10" s="174"/>
      <c r="K10" s="174"/>
      <c r="L10" s="174"/>
      <c r="M10" s="174"/>
      <c r="N10" s="175"/>
    </row>
    <row r="11" spans="1:29" ht="45" customHeight="1" x14ac:dyDescent="0.35">
      <c r="B11" s="144"/>
      <c r="C11" s="229" t="s">
        <v>408</v>
      </c>
      <c r="D11" s="229"/>
      <c r="E11" s="229"/>
      <c r="F11" s="229"/>
      <c r="G11" s="229"/>
      <c r="H11" s="229"/>
      <c r="I11" s="229"/>
      <c r="J11" s="229"/>
      <c r="K11" s="229"/>
      <c r="L11" s="229"/>
      <c r="M11" s="229"/>
      <c r="N11" s="175"/>
    </row>
    <row r="12" spans="1:29" ht="21" customHeight="1" x14ac:dyDescent="0.35">
      <c r="B12" s="144"/>
      <c r="C12" s="230" t="s">
        <v>388</v>
      </c>
      <c r="D12" s="231"/>
      <c r="E12" s="231"/>
      <c r="F12" s="231"/>
      <c r="G12" s="231"/>
      <c r="H12" s="231"/>
      <c r="I12" s="231"/>
      <c r="J12" s="231"/>
      <c r="K12" s="174"/>
      <c r="L12" s="174"/>
      <c r="M12" s="174"/>
      <c r="N12" s="175"/>
    </row>
    <row r="13" spans="1:29" ht="39" x14ac:dyDescent="0.35">
      <c r="B13" s="144"/>
      <c r="C13" s="72" t="s">
        <v>27</v>
      </c>
      <c r="D13" s="72" t="s">
        <v>30</v>
      </c>
      <c r="E13" s="72" t="s">
        <v>29</v>
      </c>
      <c r="F13" s="72" t="s">
        <v>230</v>
      </c>
      <c r="G13" s="72" t="s">
        <v>407</v>
      </c>
      <c r="H13" s="72" t="s">
        <v>34</v>
      </c>
      <c r="I13" s="72" t="s">
        <v>33</v>
      </c>
      <c r="J13" s="72" t="s">
        <v>31</v>
      </c>
      <c r="K13" s="72" t="s">
        <v>328</v>
      </c>
      <c r="L13" s="72" t="s">
        <v>32</v>
      </c>
      <c r="M13" s="197" t="s">
        <v>236</v>
      </c>
      <c r="N13" s="175"/>
    </row>
    <row r="14" spans="1:29" s="70" customFormat="1" ht="14.25" customHeight="1" x14ac:dyDescent="0.35">
      <c r="B14" s="179"/>
      <c r="C14" s="198" t="s">
        <v>405</v>
      </c>
      <c r="D14" s="198" t="s">
        <v>35</v>
      </c>
      <c r="E14" s="198" t="s">
        <v>5</v>
      </c>
      <c r="F14" s="198" t="s">
        <v>405</v>
      </c>
      <c r="G14" s="198" t="s">
        <v>6</v>
      </c>
      <c r="H14" s="198" t="s">
        <v>10</v>
      </c>
      <c r="I14" s="198" t="s">
        <v>10</v>
      </c>
      <c r="J14" s="198" t="s">
        <v>10</v>
      </c>
      <c r="K14" s="198" t="s">
        <v>28</v>
      </c>
      <c r="L14" s="198" t="s">
        <v>5</v>
      </c>
      <c r="M14" s="198" t="s">
        <v>5</v>
      </c>
      <c r="N14" s="175"/>
      <c r="R14" s="180" t="s">
        <v>304</v>
      </c>
    </row>
    <row r="15" spans="1:29" s="68" customFormat="1" x14ac:dyDescent="0.35">
      <c r="B15" s="181"/>
      <c r="C15" s="199">
        <v>1</v>
      </c>
      <c r="D15" s="200">
        <v>43115</v>
      </c>
      <c r="E15" s="201" t="s">
        <v>47</v>
      </c>
      <c r="F15" s="201" t="str">
        <f>IF($D15="", "", "CH3Br")</f>
        <v>CH3Br</v>
      </c>
      <c r="G15" s="202">
        <v>5000</v>
      </c>
      <c r="H15" s="202" t="s">
        <v>364</v>
      </c>
      <c r="I15" s="203" t="s">
        <v>233</v>
      </c>
      <c r="J15" s="203" t="s">
        <v>232</v>
      </c>
      <c r="K15" s="204">
        <v>12345678900</v>
      </c>
      <c r="L15" s="203" t="s">
        <v>326</v>
      </c>
      <c r="M15" s="203" t="s">
        <v>335</v>
      </c>
      <c r="N15" s="175"/>
      <c r="R15" s="68" t="s">
        <v>316</v>
      </c>
      <c r="S15" s="68" t="s">
        <v>305</v>
      </c>
      <c r="T15" s="68" t="s">
        <v>306</v>
      </c>
      <c r="U15" s="68" t="s">
        <v>314</v>
      </c>
      <c r="V15" s="68" t="s">
        <v>443</v>
      </c>
      <c r="W15" s="68" t="s">
        <v>333</v>
      </c>
      <c r="X15" s="68" t="s">
        <v>334</v>
      </c>
      <c r="Y15" s="68" t="s">
        <v>335</v>
      </c>
      <c r="Z15" s="68" t="s">
        <v>327</v>
      </c>
      <c r="AA15" s="68" t="s">
        <v>440</v>
      </c>
      <c r="AB15" s="68" t="s">
        <v>395</v>
      </c>
      <c r="AC15" s="68" t="s">
        <v>396</v>
      </c>
    </row>
    <row r="16" spans="1:29" x14ac:dyDescent="0.35">
      <c r="A16" s="94" t="s">
        <v>313</v>
      </c>
      <c r="B16" s="144"/>
      <c r="C16" s="205" t="str">
        <f>IF(F16="","",1)</f>
        <v/>
      </c>
      <c r="D16" s="67"/>
      <c r="E16" s="218"/>
      <c r="F16" s="219" t="str">
        <f t="shared" ref="F16:F80" si="0">IF($D16="", "", "CH3Br")</f>
        <v/>
      </c>
      <c r="G16" s="48"/>
      <c r="H16" s="221"/>
      <c r="I16" s="221"/>
      <c r="J16" s="221"/>
      <c r="K16" s="222"/>
      <c r="L16" s="221"/>
      <c r="M16" s="221"/>
      <c r="N16" s="175"/>
      <c r="P16" s="182" t="str">
        <f ca="1">IF(SUM(S16:T16,U16:U16,AB16:AC16)&gt;0,"ROW INCOMPLETE OR INVALID DATA ENTERED; ENTER/EDIT DATA IN REQUIRED FIELDS","")</f>
        <v/>
      </c>
      <c r="R16" s="71" t="str">
        <f t="shared" ref="R16:R46" si="1">IF(C16="","N","Y")</f>
        <v>N</v>
      </c>
      <c r="S16" s="71">
        <f t="shared" ref="S16:S46" ca="1" si="2">IF(OR(D16=0,AND(D16&gt;=StartDate,D16&lt;=EndDate)),0,1)</f>
        <v>0</v>
      </c>
      <c r="T16" s="71">
        <f>IF(C16="",0,IF(OR(D16=0,E16=0,F16=0,G16=0,H16=0,I16=0,K16=0,K16="",L16=0,M16=0,AND(L16=Lists!$I$3,J16=0)),1,0))</f>
        <v>0</v>
      </c>
      <c r="U16" s="71">
        <f>IF(E16=0,0,IF(COUNTIF(Lists!$B$3:$B$203,E16)&gt;0,0,1))</f>
        <v>0</v>
      </c>
      <c r="V16" s="71">
        <f>SUM(W16:Z16)</f>
        <v>0</v>
      </c>
      <c r="W16" s="71">
        <f>IF(M16=Lists!$J$6,IF(COUNTIF('Section 3'!$G$15:$G$24,Lists!$H$5)&gt;0,0,1), 0)</f>
        <v>0</v>
      </c>
      <c r="X16" s="71">
        <f>IF(M16=Lists!$J$8,IF(COUNTIF('Section 3'!$G$15:$G$24,Lists!$H$6)&gt;0,0,1), 0)</f>
        <v>0</v>
      </c>
      <c r="Y16" s="71">
        <f>IF(M16=Lists!$J$9,IF(COUNTIF('Section 3'!$G$15:$G$24,Lists!$H$4)&gt;0,0,1), 0)</f>
        <v>0</v>
      </c>
      <c r="Z16" s="71">
        <f>IF(M16=Lists!$J$11,IF(COUNTIF('Section 3'!$G$15:$G$24,Lists!$H$3)&gt;0,0,1), 0)</f>
        <v>0</v>
      </c>
      <c r="AA16" s="71">
        <f>IF(M16=Lists!$J$10,IF(COUNTIF('Section 3'!$G$15:$G$24,Lists!$H$7)&gt;0,0,1),0)</f>
        <v>0</v>
      </c>
      <c r="AB16" s="71">
        <f t="shared" ref="AB16:AB47" si="3">IF(L16=0,0,IF(COUNTIF(MeBrTransactionType,L16)&gt;0,0,1))</f>
        <v>0</v>
      </c>
      <c r="AC16" s="71">
        <f t="shared" ref="AC16:AC47" si="4">IF(M16=0,0,IF(OR(COUNTIF(MeBrNewIntendedUses,M16)&gt;0,COUNTIF(HeelsIntendedUses,M16)&gt;0),0,1))</f>
        <v>0</v>
      </c>
    </row>
    <row r="17" spans="2:29" x14ac:dyDescent="0.35">
      <c r="B17" s="144"/>
      <c r="C17" s="205" t="str">
        <f>IF(F17="","",MAX($C$16:C16)+1)</f>
        <v/>
      </c>
      <c r="D17" s="67"/>
      <c r="E17" s="218"/>
      <c r="F17" s="219" t="str">
        <f t="shared" si="0"/>
        <v/>
      </c>
      <c r="G17" s="48"/>
      <c r="H17" s="220"/>
      <c r="I17" s="221"/>
      <c r="J17" s="221"/>
      <c r="K17" s="222" t="s">
        <v>362</v>
      </c>
      <c r="L17" s="221"/>
      <c r="M17" s="221"/>
      <c r="N17" s="175"/>
      <c r="P17" s="182" t="str">
        <f t="shared" ref="P17:P80" ca="1" si="5">IF(SUM(S17:T17,U17:U17,AB17:AC17)&gt;0,"ROW INCOMPLETE OR INVALID DATA ENTERED; ENTER/EDIT DATA IN REQUIRED FIELDS","")</f>
        <v/>
      </c>
      <c r="R17" s="71" t="str">
        <f t="shared" si="1"/>
        <v>N</v>
      </c>
      <c r="S17" s="71">
        <f t="shared" ca="1" si="2"/>
        <v>0</v>
      </c>
      <c r="T17" s="71">
        <f>IF(C17="",0,IF(OR(D17=0,E17=0,F17=0,G17=0,H17=0,I17=0,K17=0,K17="",L17=0,M17=0,AND(L17=Lists!$I$3,J17=0)),1,0))</f>
        <v>0</v>
      </c>
      <c r="U17" s="71">
        <f>IF(E17=0,0,IF(COUNTIF(Lists!$B$3:$B$203,E17)&gt;0,0,1))</f>
        <v>0</v>
      </c>
      <c r="V17" s="71">
        <f t="shared" ref="V17:V80" si="6">SUM(W17:Z17)</f>
        <v>0</v>
      </c>
      <c r="W17" s="71">
        <f>IF(M17=Lists!$J$6,IF(COUNTIF('Section 3'!$G$15:$G$24,Lists!$H$5)&gt;0,0,1), 0)</f>
        <v>0</v>
      </c>
      <c r="X17" s="71">
        <f>IF(M17=Lists!$J$8,IF(COUNTIF('Section 3'!$G$15:$G$24,Lists!$H$6)&gt;0,0,1), 0)</f>
        <v>0</v>
      </c>
      <c r="Y17" s="71">
        <f>IF(M17=Lists!$J$9,IF(COUNTIF('Section 3'!$G$15:$G$24,Lists!$H$4)&gt;0,0,1), 0)</f>
        <v>0</v>
      </c>
      <c r="Z17" s="71">
        <f>IF(M17=Lists!$J$11,IF(COUNTIF('Section 3'!$G$15:$G$24,Lists!$H$3)&gt;0,0,1), 0)</f>
        <v>0</v>
      </c>
      <c r="AA17" s="71">
        <f>IF(M17=Lists!$J$10,IF(COUNTIF('Section 3'!$G$15:$G$24,Lists!$H$7)&gt;0,0,1),0)</f>
        <v>0</v>
      </c>
      <c r="AB17" s="71">
        <f t="shared" si="3"/>
        <v>0</v>
      </c>
      <c r="AC17" s="71">
        <f t="shared" si="4"/>
        <v>0</v>
      </c>
    </row>
    <row r="18" spans="2:29" x14ac:dyDescent="0.35">
      <c r="B18" s="144"/>
      <c r="C18" s="205" t="str">
        <f>IF(F18="","",MAX($C$16:C17)+1)</f>
        <v/>
      </c>
      <c r="D18" s="67"/>
      <c r="E18" s="218"/>
      <c r="F18" s="219" t="str">
        <f t="shared" si="0"/>
        <v/>
      </c>
      <c r="G18" s="48"/>
      <c r="H18" s="220"/>
      <c r="I18" s="221"/>
      <c r="J18" s="221"/>
      <c r="K18" s="222" t="s">
        <v>362</v>
      </c>
      <c r="L18" s="221"/>
      <c r="M18" s="221"/>
      <c r="N18" s="175"/>
      <c r="P18" s="182" t="str">
        <f t="shared" ca="1" si="5"/>
        <v/>
      </c>
      <c r="R18" s="71" t="str">
        <f t="shared" si="1"/>
        <v>N</v>
      </c>
      <c r="S18" s="71">
        <f t="shared" ca="1" si="2"/>
        <v>0</v>
      </c>
      <c r="T18" s="71">
        <f>IF(C18="",0,IF(OR(D18=0,E18=0,F18=0,G18=0,H18=0,I18=0,K18=0,K18="",L18=0,M18=0,AND(L18=Lists!$I$3,J18=0)),1,0))</f>
        <v>0</v>
      </c>
      <c r="U18" s="71">
        <f>IF(E18=0,0,IF(COUNTIF(Lists!$B$3:$B$203,E18)&gt;0,0,1))</f>
        <v>0</v>
      </c>
      <c r="V18" s="71">
        <f t="shared" si="6"/>
        <v>0</v>
      </c>
      <c r="W18" s="71">
        <f>IF(M18=Lists!$J$6,IF(COUNTIF('Section 3'!$G$15:$G$24,Lists!$H$5)&gt;0,0,1), 0)</f>
        <v>0</v>
      </c>
      <c r="X18" s="71">
        <f>IF(M18=Lists!$J$8,IF(COUNTIF('Section 3'!$G$15:$G$24,Lists!$H$6)&gt;0,0,1), 0)</f>
        <v>0</v>
      </c>
      <c r="Y18" s="71">
        <f>IF(M18=Lists!$J$9,IF(COUNTIF('Section 3'!$G$15:$G$24,Lists!$H$4)&gt;0,0,1), 0)</f>
        <v>0</v>
      </c>
      <c r="Z18" s="71">
        <f>IF(M18=Lists!$J$11,IF(COUNTIF('Section 3'!$G$15:$G$24,Lists!$H$3)&gt;0,0,1), 0)</f>
        <v>0</v>
      </c>
      <c r="AA18" s="71">
        <f>IF(M18=Lists!$J$10,IF(COUNTIF('Section 3'!$G$15:$G$24,Lists!$H$7)&gt;0,0,1),0)</f>
        <v>0</v>
      </c>
      <c r="AB18" s="71">
        <f t="shared" si="3"/>
        <v>0</v>
      </c>
      <c r="AC18" s="71">
        <f t="shared" si="4"/>
        <v>0</v>
      </c>
    </row>
    <row r="19" spans="2:29" x14ac:dyDescent="0.35">
      <c r="B19" s="144"/>
      <c r="C19" s="205" t="str">
        <f>IF(F19="","",MAX($C$16:C18)+1)</f>
        <v/>
      </c>
      <c r="D19" s="67"/>
      <c r="E19" s="218"/>
      <c r="F19" s="219" t="str">
        <f t="shared" si="0"/>
        <v/>
      </c>
      <c r="G19" s="48"/>
      <c r="H19" s="220"/>
      <c r="I19" s="221"/>
      <c r="J19" s="221"/>
      <c r="K19" s="222" t="s">
        <v>362</v>
      </c>
      <c r="L19" s="221"/>
      <c r="M19" s="221"/>
      <c r="N19" s="175"/>
      <c r="P19" s="182" t="str">
        <f t="shared" ca="1" si="5"/>
        <v/>
      </c>
      <c r="R19" s="71" t="str">
        <f t="shared" si="1"/>
        <v>N</v>
      </c>
      <c r="S19" s="71">
        <f t="shared" ca="1" si="2"/>
        <v>0</v>
      </c>
      <c r="T19" s="71">
        <f>IF(C19="",0,IF(OR(D19=0,E19=0,F19=0,G19=0,H19=0,I19=0,K19=0,K19="",L19=0,M19=0,AND(L19=Lists!$I$3,J19=0)),1,0))</f>
        <v>0</v>
      </c>
      <c r="U19" s="71">
        <f>IF(E19=0,0,IF(COUNTIF(Lists!$B$3:$B$203,E19)&gt;0,0,1))</f>
        <v>0</v>
      </c>
      <c r="V19" s="71">
        <f t="shared" si="6"/>
        <v>0</v>
      </c>
      <c r="W19" s="71">
        <f>IF(M19=Lists!$J$6,IF(COUNTIF('Section 3'!$G$15:$G$24,Lists!$H$5)&gt;0,0,1), 0)</f>
        <v>0</v>
      </c>
      <c r="X19" s="71">
        <f>IF(M19=Lists!$J$8,IF(COUNTIF('Section 3'!$G$15:$G$24,Lists!$H$6)&gt;0,0,1), 0)</f>
        <v>0</v>
      </c>
      <c r="Y19" s="71">
        <f>IF(M19=Lists!$J$9,IF(COUNTIF('Section 3'!$G$15:$G$24,Lists!$H$4)&gt;0,0,1), 0)</f>
        <v>0</v>
      </c>
      <c r="Z19" s="71">
        <f>IF(M19=Lists!$J$11,IF(COUNTIF('Section 3'!$G$15:$G$24,Lists!$H$3)&gt;0,0,1), 0)</f>
        <v>0</v>
      </c>
      <c r="AA19" s="71">
        <f>IF(M19=Lists!$J$10,IF(COUNTIF('Section 3'!$G$15:$G$24,Lists!$H$7)&gt;0,0,1),0)</f>
        <v>0</v>
      </c>
      <c r="AB19" s="71">
        <f t="shared" si="3"/>
        <v>0</v>
      </c>
      <c r="AC19" s="71">
        <f t="shared" si="4"/>
        <v>0</v>
      </c>
    </row>
    <row r="20" spans="2:29" x14ac:dyDescent="0.35">
      <c r="B20" s="144"/>
      <c r="C20" s="205" t="str">
        <f>IF(F20="","",MAX($C$16:C19)+1)</f>
        <v/>
      </c>
      <c r="D20" s="67"/>
      <c r="E20" s="218"/>
      <c r="F20" s="219" t="str">
        <f t="shared" si="0"/>
        <v/>
      </c>
      <c r="G20" s="48"/>
      <c r="H20" s="220"/>
      <c r="I20" s="221"/>
      <c r="J20" s="221"/>
      <c r="K20" s="222" t="s">
        <v>362</v>
      </c>
      <c r="L20" s="221"/>
      <c r="M20" s="221"/>
      <c r="N20" s="175"/>
      <c r="P20" s="182" t="str">
        <f t="shared" ca="1" si="5"/>
        <v/>
      </c>
      <c r="R20" s="71" t="str">
        <f t="shared" si="1"/>
        <v>N</v>
      </c>
      <c r="S20" s="71">
        <f t="shared" ca="1" si="2"/>
        <v>0</v>
      </c>
      <c r="T20" s="71">
        <f>IF(C20="",0,IF(OR(D20=0,E20=0,F20=0,G20=0,H20=0,I20=0,K20=0,K20="",L20=0,M20=0,AND(L20=Lists!$I$3,J20=0)),1,0))</f>
        <v>0</v>
      </c>
      <c r="U20" s="71">
        <f>IF(E20=0,0,IF(COUNTIF(Lists!$B$3:$B$203,E20)&gt;0,0,1))</f>
        <v>0</v>
      </c>
      <c r="V20" s="71">
        <f t="shared" si="6"/>
        <v>0</v>
      </c>
      <c r="W20" s="71">
        <f>IF(M20=Lists!$J$6,IF(COUNTIF('Section 3'!$G$15:$G$24,Lists!$H$5)&gt;0,0,1), 0)</f>
        <v>0</v>
      </c>
      <c r="X20" s="71">
        <f>IF(M20=Lists!$J$8,IF(COUNTIF('Section 3'!$G$15:$G$24,Lists!$H$6)&gt;0,0,1), 0)</f>
        <v>0</v>
      </c>
      <c r="Y20" s="71">
        <f>IF(M20=Lists!$J$9,IF(COUNTIF('Section 3'!$G$15:$G$24,Lists!$H$4)&gt;0,0,1), 0)</f>
        <v>0</v>
      </c>
      <c r="Z20" s="71">
        <f>IF(M20=Lists!$J$11,IF(COUNTIF('Section 3'!$G$15:$G$24,Lists!$H$3)&gt;0,0,1), 0)</f>
        <v>0</v>
      </c>
      <c r="AA20" s="71">
        <f>IF(M20=Lists!$J$10,IF(COUNTIF('Section 3'!$G$15:$G$24,Lists!$H$7)&gt;0,0,1),0)</f>
        <v>0</v>
      </c>
      <c r="AB20" s="71">
        <f t="shared" si="3"/>
        <v>0</v>
      </c>
      <c r="AC20" s="71">
        <f t="shared" si="4"/>
        <v>0</v>
      </c>
    </row>
    <row r="21" spans="2:29" x14ac:dyDescent="0.35">
      <c r="B21" s="144"/>
      <c r="C21" s="205" t="str">
        <f>IF(F21="","",MAX($C$16:C20)+1)</f>
        <v/>
      </c>
      <c r="D21" s="67"/>
      <c r="E21" s="218"/>
      <c r="F21" s="219" t="str">
        <f t="shared" si="0"/>
        <v/>
      </c>
      <c r="G21" s="48"/>
      <c r="H21" s="220"/>
      <c r="I21" s="221"/>
      <c r="J21" s="221"/>
      <c r="K21" s="222" t="s">
        <v>362</v>
      </c>
      <c r="L21" s="221"/>
      <c r="M21" s="221"/>
      <c r="N21" s="175"/>
      <c r="P21" s="182" t="str">
        <f t="shared" ca="1" si="5"/>
        <v/>
      </c>
      <c r="R21" s="71" t="str">
        <f t="shared" si="1"/>
        <v>N</v>
      </c>
      <c r="S21" s="71">
        <f t="shared" ca="1" si="2"/>
        <v>0</v>
      </c>
      <c r="T21" s="71">
        <f>IF(C21="",0,IF(OR(D21=0,E21=0,F21=0,G21=0,H21=0,I21=0,K21=0,K21="",L21=0,M21=0,AND(L21=Lists!$I$3,J21=0)),1,0))</f>
        <v>0</v>
      </c>
      <c r="U21" s="71">
        <f>IF(E21=0,0,IF(COUNTIF(Lists!$B$3:$B$203,E21)&gt;0,0,1))</f>
        <v>0</v>
      </c>
      <c r="V21" s="71">
        <f t="shared" si="6"/>
        <v>0</v>
      </c>
      <c r="W21" s="71">
        <f>IF(M21=Lists!$J$6,IF(COUNTIF('Section 3'!$G$15:$G$24,Lists!$H$5)&gt;0,0,1), 0)</f>
        <v>0</v>
      </c>
      <c r="X21" s="71">
        <f>IF(M21=Lists!$J$8,IF(COUNTIF('Section 3'!$G$15:$G$24,Lists!$H$6)&gt;0,0,1), 0)</f>
        <v>0</v>
      </c>
      <c r="Y21" s="71">
        <f>IF(M21=Lists!$J$9,IF(COUNTIF('Section 3'!$G$15:$G$24,Lists!$H$4)&gt;0,0,1), 0)</f>
        <v>0</v>
      </c>
      <c r="Z21" s="71">
        <f>IF(M21=Lists!$J$11,IF(COUNTIF('Section 3'!$G$15:$G$24,Lists!$H$3)&gt;0,0,1), 0)</f>
        <v>0</v>
      </c>
      <c r="AA21" s="71">
        <f>IF(M21=Lists!$J$10,IF(COUNTIF('Section 3'!$G$15:$G$24,Lists!$H$7)&gt;0,0,1),0)</f>
        <v>0</v>
      </c>
      <c r="AB21" s="71">
        <f t="shared" si="3"/>
        <v>0</v>
      </c>
      <c r="AC21" s="71">
        <f t="shared" si="4"/>
        <v>0</v>
      </c>
    </row>
    <row r="22" spans="2:29" x14ac:dyDescent="0.35">
      <c r="B22" s="144"/>
      <c r="C22" s="205" t="str">
        <f>IF(F22="","",MAX($C$16:C21)+1)</f>
        <v/>
      </c>
      <c r="D22" s="67"/>
      <c r="E22" s="218"/>
      <c r="F22" s="219" t="str">
        <f t="shared" si="0"/>
        <v/>
      </c>
      <c r="G22" s="48"/>
      <c r="H22" s="220"/>
      <c r="I22" s="221"/>
      <c r="J22" s="221"/>
      <c r="K22" s="222" t="s">
        <v>362</v>
      </c>
      <c r="L22" s="221"/>
      <c r="M22" s="221"/>
      <c r="N22" s="175"/>
      <c r="P22" s="182" t="str">
        <f t="shared" ca="1" si="5"/>
        <v/>
      </c>
      <c r="R22" s="71" t="str">
        <f t="shared" si="1"/>
        <v>N</v>
      </c>
      <c r="S22" s="71">
        <f t="shared" ca="1" si="2"/>
        <v>0</v>
      </c>
      <c r="T22" s="71">
        <f>IF(C22="",0,IF(OR(D22=0,E22=0,F22=0,G22=0,H22=0,I22=0,K22=0,K22="",L22=0,M22=0,AND(L22=Lists!$I$3,J22=0)),1,0))</f>
        <v>0</v>
      </c>
      <c r="U22" s="71">
        <f>IF(E22=0,0,IF(COUNTIF(Lists!$B$3:$B$203,E22)&gt;0,0,1))</f>
        <v>0</v>
      </c>
      <c r="V22" s="71">
        <f t="shared" si="6"/>
        <v>0</v>
      </c>
      <c r="W22" s="71">
        <f>IF(M22=Lists!$J$6,IF(COUNTIF('Section 3'!$G$15:$G$24,Lists!$H$5)&gt;0,0,1), 0)</f>
        <v>0</v>
      </c>
      <c r="X22" s="71">
        <f>IF(M22=Lists!$J$8,IF(COUNTIF('Section 3'!$G$15:$G$24,Lists!$H$6)&gt;0,0,1), 0)</f>
        <v>0</v>
      </c>
      <c r="Y22" s="71">
        <f>IF(M22=Lists!$J$9,IF(COUNTIF('Section 3'!$G$15:$G$24,Lists!$H$4)&gt;0,0,1), 0)</f>
        <v>0</v>
      </c>
      <c r="Z22" s="71">
        <f>IF(M22=Lists!$J$11,IF(COUNTIF('Section 3'!$G$15:$G$24,Lists!$H$3)&gt;0,0,1), 0)</f>
        <v>0</v>
      </c>
      <c r="AA22" s="71">
        <f>IF(M22=Lists!$J$10,IF(COUNTIF('Section 3'!$G$15:$G$24,Lists!$H$7)&gt;0,0,1),0)</f>
        <v>0</v>
      </c>
      <c r="AB22" s="71">
        <f t="shared" si="3"/>
        <v>0</v>
      </c>
      <c r="AC22" s="71">
        <f t="shared" si="4"/>
        <v>0</v>
      </c>
    </row>
    <row r="23" spans="2:29" x14ac:dyDescent="0.35">
      <c r="B23" s="144"/>
      <c r="C23" s="205" t="str">
        <f>IF(F23="","",MAX($C$16:C22)+1)</f>
        <v/>
      </c>
      <c r="D23" s="67"/>
      <c r="E23" s="218"/>
      <c r="F23" s="219" t="str">
        <f t="shared" si="0"/>
        <v/>
      </c>
      <c r="G23" s="48"/>
      <c r="H23" s="220"/>
      <c r="I23" s="221"/>
      <c r="J23" s="221"/>
      <c r="K23" s="222" t="s">
        <v>362</v>
      </c>
      <c r="L23" s="221"/>
      <c r="M23" s="221"/>
      <c r="N23" s="175"/>
      <c r="P23" s="182" t="str">
        <f t="shared" ca="1" si="5"/>
        <v/>
      </c>
      <c r="R23" s="71" t="str">
        <f t="shared" si="1"/>
        <v>N</v>
      </c>
      <c r="S23" s="71">
        <f t="shared" ca="1" si="2"/>
        <v>0</v>
      </c>
      <c r="T23" s="71">
        <f>IF(C23="",0,IF(OR(D23=0,E23=0,F23=0,G23=0,H23=0,I23=0,K23=0,K23="",L23=0,M23=0,AND(L23=Lists!$I$3,J23=0)),1,0))</f>
        <v>0</v>
      </c>
      <c r="U23" s="71">
        <f>IF(E23=0,0,IF(COUNTIF(Lists!$B$3:$B$203,E23)&gt;0,0,1))</f>
        <v>0</v>
      </c>
      <c r="V23" s="71">
        <f t="shared" si="6"/>
        <v>0</v>
      </c>
      <c r="W23" s="71">
        <f>IF(M23=Lists!$J$6,IF(COUNTIF('Section 3'!$G$15:$G$24,Lists!$H$5)&gt;0,0,1), 0)</f>
        <v>0</v>
      </c>
      <c r="X23" s="71">
        <f>IF(M23=Lists!$J$8,IF(COUNTIF('Section 3'!$G$15:$G$24,Lists!$H$6)&gt;0,0,1), 0)</f>
        <v>0</v>
      </c>
      <c r="Y23" s="71">
        <f>IF(M23=Lists!$J$9,IF(COUNTIF('Section 3'!$G$15:$G$24,Lists!$H$4)&gt;0,0,1), 0)</f>
        <v>0</v>
      </c>
      <c r="Z23" s="71">
        <f>IF(M23=Lists!$J$11,IF(COUNTIF('Section 3'!$G$15:$G$24,Lists!$H$3)&gt;0,0,1), 0)</f>
        <v>0</v>
      </c>
      <c r="AA23" s="71">
        <f>IF(M23=Lists!$J$10,IF(COUNTIF('Section 3'!$G$15:$G$24,Lists!$H$7)&gt;0,0,1),0)</f>
        <v>0</v>
      </c>
      <c r="AB23" s="71">
        <f t="shared" si="3"/>
        <v>0</v>
      </c>
      <c r="AC23" s="71">
        <f t="shared" si="4"/>
        <v>0</v>
      </c>
    </row>
    <row r="24" spans="2:29" x14ac:dyDescent="0.35">
      <c r="B24" s="144"/>
      <c r="C24" s="205" t="str">
        <f>IF(F24="","",MAX($C$16:C23)+1)</f>
        <v/>
      </c>
      <c r="D24" s="67"/>
      <c r="E24" s="218"/>
      <c r="F24" s="219" t="str">
        <f t="shared" si="0"/>
        <v/>
      </c>
      <c r="G24" s="48"/>
      <c r="H24" s="220"/>
      <c r="I24" s="221"/>
      <c r="J24" s="221"/>
      <c r="K24" s="222" t="s">
        <v>362</v>
      </c>
      <c r="L24" s="221"/>
      <c r="M24" s="221"/>
      <c r="N24" s="175"/>
      <c r="P24" s="182" t="str">
        <f t="shared" ca="1" si="5"/>
        <v/>
      </c>
      <c r="R24" s="71" t="str">
        <f t="shared" si="1"/>
        <v>N</v>
      </c>
      <c r="S24" s="71">
        <f t="shared" ca="1" si="2"/>
        <v>0</v>
      </c>
      <c r="T24" s="71">
        <f>IF(C24="",0,IF(OR(D24=0,E24=0,F24=0,G24=0,H24=0,I24=0,K24=0,K24="",L24=0,M24=0,AND(L24=Lists!$I$3,J24=0)),1,0))</f>
        <v>0</v>
      </c>
      <c r="U24" s="71">
        <f>IF(E24=0,0,IF(COUNTIF(Lists!$B$3:$B$203,E24)&gt;0,0,1))</f>
        <v>0</v>
      </c>
      <c r="V24" s="71">
        <f t="shared" si="6"/>
        <v>0</v>
      </c>
      <c r="W24" s="71">
        <f>IF(M24=Lists!$J$6,IF(COUNTIF('Section 3'!$G$15:$G$24,Lists!$H$5)&gt;0,0,1), 0)</f>
        <v>0</v>
      </c>
      <c r="X24" s="71">
        <f>IF(M24=Lists!$J$8,IF(COUNTIF('Section 3'!$G$15:$G$24,Lists!$H$6)&gt;0,0,1), 0)</f>
        <v>0</v>
      </c>
      <c r="Y24" s="71">
        <f>IF(M24=Lists!$J$9,IF(COUNTIF('Section 3'!$G$15:$G$24,Lists!$H$4)&gt;0,0,1), 0)</f>
        <v>0</v>
      </c>
      <c r="Z24" s="71">
        <f>IF(M24=Lists!$J$11,IF(COUNTIF('Section 3'!$G$15:$G$24,Lists!$H$3)&gt;0,0,1), 0)</f>
        <v>0</v>
      </c>
      <c r="AA24" s="71">
        <f>IF(M24=Lists!$J$10,IF(COUNTIF('Section 3'!$G$15:$G$24,Lists!$H$7)&gt;0,0,1),0)</f>
        <v>0</v>
      </c>
      <c r="AB24" s="71">
        <f t="shared" si="3"/>
        <v>0</v>
      </c>
      <c r="AC24" s="71">
        <f t="shared" si="4"/>
        <v>0</v>
      </c>
    </row>
    <row r="25" spans="2:29" x14ac:dyDescent="0.35">
      <c r="B25" s="144"/>
      <c r="C25" s="205" t="str">
        <f>IF(F25="","",MAX($C$16:C24)+1)</f>
        <v/>
      </c>
      <c r="D25" s="67"/>
      <c r="E25" s="218"/>
      <c r="F25" s="219" t="str">
        <f t="shared" si="0"/>
        <v/>
      </c>
      <c r="G25" s="48"/>
      <c r="H25" s="220"/>
      <c r="I25" s="221"/>
      <c r="J25" s="221"/>
      <c r="K25" s="222" t="s">
        <v>362</v>
      </c>
      <c r="L25" s="221"/>
      <c r="M25" s="221"/>
      <c r="N25" s="175"/>
      <c r="P25" s="182" t="str">
        <f t="shared" ca="1" si="5"/>
        <v/>
      </c>
      <c r="R25" s="71" t="str">
        <f t="shared" si="1"/>
        <v>N</v>
      </c>
      <c r="S25" s="71">
        <f t="shared" ca="1" si="2"/>
        <v>0</v>
      </c>
      <c r="T25" s="71">
        <f>IF(C25="",0,IF(OR(D25=0,E25=0,F25=0,G25=0,H25=0,I25=0,K25=0,K25="",L25=0,M25=0,AND(L25=Lists!$I$3,J25=0)),1,0))</f>
        <v>0</v>
      </c>
      <c r="U25" s="71">
        <f>IF(E25=0,0,IF(COUNTIF(Lists!$B$3:$B$203,E25)&gt;0,0,1))</f>
        <v>0</v>
      </c>
      <c r="V25" s="71">
        <f t="shared" si="6"/>
        <v>0</v>
      </c>
      <c r="W25" s="71">
        <f>IF(M25=Lists!$J$6,IF(COUNTIF('Section 3'!$G$15:$G$24,Lists!$H$5)&gt;0,0,1), 0)</f>
        <v>0</v>
      </c>
      <c r="X25" s="71">
        <f>IF(M25=Lists!$J$8,IF(COUNTIF('Section 3'!$G$15:$G$24,Lists!$H$6)&gt;0,0,1), 0)</f>
        <v>0</v>
      </c>
      <c r="Y25" s="71">
        <f>IF(M25=Lists!$J$9,IF(COUNTIF('Section 3'!$G$15:$G$24,Lists!$H$4)&gt;0,0,1), 0)</f>
        <v>0</v>
      </c>
      <c r="Z25" s="71">
        <f>IF(M25=Lists!$J$11,IF(COUNTIF('Section 3'!$G$15:$G$24,Lists!$H$3)&gt;0,0,1), 0)</f>
        <v>0</v>
      </c>
      <c r="AA25" s="71">
        <f>IF(M25=Lists!$J$10,IF(COUNTIF('Section 3'!$G$15:$G$24,Lists!$H$7)&gt;0,0,1),0)</f>
        <v>0</v>
      </c>
      <c r="AB25" s="71">
        <f t="shared" si="3"/>
        <v>0</v>
      </c>
      <c r="AC25" s="71">
        <f t="shared" si="4"/>
        <v>0</v>
      </c>
    </row>
    <row r="26" spans="2:29" x14ac:dyDescent="0.35">
      <c r="B26" s="144"/>
      <c r="C26" s="205" t="str">
        <f>IF(F26="","",MAX($C$16:C25)+1)</f>
        <v/>
      </c>
      <c r="D26" s="67"/>
      <c r="E26" s="218"/>
      <c r="F26" s="219" t="str">
        <f t="shared" si="0"/>
        <v/>
      </c>
      <c r="G26" s="48"/>
      <c r="H26" s="220"/>
      <c r="I26" s="221"/>
      <c r="J26" s="221"/>
      <c r="K26" s="222" t="s">
        <v>362</v>
      </c>
      <c r="L26" s="221"/>
      <c r="M26" s="221"/>
      <c r="N26" s="175"/>
      <c r="P26" s="182" t="str">
        <f t="shared" ca="1" si="5"/>
        <v/>
      </c>
      <c r="R26" s="71" t="str">
        <f t="shared" si="1"/>
        <v>N</v>
      </c>
      <c r="S26" s="71">
        <f t="shared" ca="1" si="2"/>
        <v>0</v>
      </c>
      <c r="T26" s="71">
        <f>IF(C26="",0,IF(OR(D26=0,E26=0,F26=0,G26=0,H26=0,I26=0,K26=0,K26="",L26=0,M26=0,AND(L26=Lists!$I$3,J26=0)),1,0))</f>
        <v>0</v>
      </c>
      <c r="U26" s="71">
        <f>IF(E26=0,0,IF(COUNTIF(Lists!$B$3:$B$203,E26)&gt;0,0,1))</f>
        <v>0</v>
      </c>
      <c r="V26" s="71">
        <f t="shared" si="6"/>
        <v>0</v>
      </c>
      <c r="W26" s="71">
        <f>IF(M26=Lists!$J$6,IF(COUNTIF('Section 3'!$G$15:$G$24,Lists!$H$5)&gt;0,0,1), 0)</f>
        <v>0</v>
      </c>
      <c r="X26" s="71">
        <f>IF(M26=Lists!$J$8,IF(COUNTIF('Section 3'!$G$15:$G$24,Lists!$H$6)&gt;0,0,1), 0)</f>
        <v>0</v>
      </c>
      <c r="Y26" s="71">
        <f>IF(M26=Lists!$J$9,IF(COUNTIF('Section 3'!$G$15:$G$24,Lists!$H$4)&gt;0,0,1), 0)</f>
        <v>0</v>
      </c>
      <c r="Z26" s="71">
        <f>IF(M26=Lists!$J$11,IF(COUNTIF('Section 3'!$G$15:$G$24,Lists!$H$3)&gt;0,0,1), 0)</f>
        <v>0</v>
      </c>
      <c r="AA26" s="71">
        <f>IF(M26=Lists!$J$10,IF(COUNTIF('Section 3'!$G$15:$G$24,Lists!$H$7)&gt;0,0,1),0)</f>
        <v>0</v>
      </c>
      <c r="AB26" s="71">
        <f t="shared" si="3"/>
        <v>0</v>
      </c>
      <c r="AC26" s="71">
        <f t="shared" si="4"/>
        <v>0</v>
      </c>
    </row>
    <row r="27" spans="2:29" x14ac:dyDescent="0.35">
      <c r="B27" s="144"/>
      <c r="C27" s="205" t="str">
        <f>IF(F27="","",MAX($C$16:C26)+1)</f>
        <v/>
      </c>
      <c r="D27" s="67"/>
      <c r="E27" s="218"/>
      <c r="F27" s="219" t="str">
        <f t="shared" si="0"/>
        <v/>
      </c>
      <c r="G27" s="48"/>
      <c r="H27" s="220"/>
      <c r="I27" s="221"/>
      <c r="J27" s="221"/>
      <c r="K27" s="222" t="s">
        <v>362</v>
      </c>
      <c r="L27" s="221"/>
      <c r="M27" s="221"/>
      <c r="N27" s="175"/>
      <c r="P27" s="182" t="str">
        <f t="shared" ca="1" si="5"/>
        <v/>
      </c>
      <c r="R27" s="71" t="str">
        <f t="shared" si="1"/>
        <v>N</v>
      </c>
      <c r="S27" s="71">
        <f t="shared" ca="1" si="2"/>
        <v>0</v>
      </c>
      <c r="T27" s="71">
        <f>IF(C27="",0,IF(OR(D27=0,E27=0,F27=0,G27=0,H27=0,I27=0,K27=0,K27="",L27=0,M27=0,AND(L27=Lists!$I$3,J27=0)),1,0))</f>
        <v>0</v>
      </c>
      <c r="U27" s="71">
        <f>IF(E27=0,0,IF(COUNTIF(Lists!$B$3:$B$203,E27)&gt;0,0,1))</f>
        <v>0</v>
      </c>
      <c r="V27" s="71">
        <f t="shared" si="6"/>
        <v>0</v>
      </c>
      <c r="W27" s="71">
        <f>IF(M27=Lists!$J$6,IF(COUNTIF('Section 3'!$G$15:$G$24,Lists!$H$5)&gt;0,0,1), 0)</f>
        <v>0</v>
      </c>
      <c r="X27" s="71">
        <f>IF(M27=Lists!$J$8,IF(COUNTIF('Section 3'!$G$15:$G$24,Lists!$H$6)&gt;0,0,1), 0)</f>
        <v>0</v>
      </c>
      <c r="Y27" s="71">
        <f>IF(M27=Lists!$J$9,IF(COUNTIF('Section 3'!$G$15:$G$24,Lists!$H$4)&gt;0,0,1), 0)</f>
        <v>0</v>
      </c>
      <c r="Z27" s="71">
        <f>IF(M27=Lists!$J$11,IF(COUNTIF('Section 3'!$G$15:$G$24,Lists!$H$3)&gt;0,0,1), 0)</f>
        <v>0</v>
      </c>
      <c r="AA27" s="71">
        <f>IF(M27=Lists!$J$10,IF(COUNTIF('Section 3'!$G$15:$G$24,Lists!$H$7)&gt;0,0,1),0)</f>
        <v>0</v>
      </c>
      <c r="AB27" s="71">
        <f t="shared" si="3"/>
        <v>0</v>
      </c>
      <c r="AC27" s="71">
        <f t="shared" si="4"/>
        <v>0</v>
      </c>
    </row>
    <row r="28" spans="2:29" x14ac:dyDescent="0.35">
      <c r="B28" s="144"/>
      <c r="C28" s="205" t="str">
        <f>IF(F28="","",MAX($C$16:C27)+1)</f>
        <v/>
      </c>
      <c r="D28" s="67"/>
      <c r="E28" s="218"/>
      <c r="F28" s="219" t="str">
        <f t="shared" si="0"/>
        <v/>
      </c>
      <c r="G28" s="48"/>
      <c r="H28" s="220"/>
      <c r="I28" s="221"/>
      <c r="J28" s="221"/>
      <c r="K28" s="222" t="s">
        <v>362</v>
      </c>
      <c r="L28" s="221"/>
      <c r="M28" s="221"/>
      <c r="N28" s="175"/>
      <c r="P28" s="182" t="str">
        <f t="shared" ca="1" si="5"/>
        <v/>
      </c>
      <c r="R28" s="71" t="str">
        <f t="shared" si="1"/>
        <v>N</v>
      </c>
      <c r="S28" s="71">
        <f t="shared" ca="1" si="2"/>
        <v>0</v>
      </c>
      <c r="T28" s="71">
        <f>IF(C28="",0,IF(OR(D28=0,E28=0,F28=0,G28=0,H28=0,I28=0,K28=0,K28="",L28=0,M28=0,AND(L28=Lists!$I$3,J28=0)),1,0))</f>
        <v>0</v>
      </c>
      <c r="U28" s="71">
        <f>IF(E28=0,0,IF(COUNTIF(Lists!$B$3:$B$203,E28)&gt;0,0,1))</f>
        <v>0</v>
      </c>
      <c r="V28" s="71">
        <f t="shared" si="6"/>
        <v>0</v>
      </c>
      <c r="W28" s="71">
        <f>IF(M28=Lists!$J$6,IF(COUNTIF('Section 3'!$G$15:$G$24,Lists!$H$5)&gt;0,0,1), 0)</f>
        <v>0</v>
      </c>
      <c r="X28" s="71">
        <f>IF(M28=Lists!$J$8,IF(COUNTIF('Section 3'!$G$15:$G$24,Lists!$H$6)&gt;0,0,1), 0)</f>
        <v>0</v>
      </c>
      <c r="Y28" s="71">
        <f>IF(M28=Lists!$J$9,IF(COUNTIF('Section 3'!$G$15:$G$24,Lists!$H$4)&gt;0,0,1), 0)</f>
        <v>0</v>
      </c>
      <c r="Z28" s="71">
        <f>IF(M28=Lists!$J$11,IF(COUNTIF('Section 3'!$G$15:$G$24,Lists!$H$3)&gt;0,0,1), 0)</f>
        <v>0</v>
      </c>
      <c r="AA28" s="71">
        <f>IF(M28=Lists!$J$10,IF(COUNTIF('Section 3'!$G$15:$G$24,Lists!$H$7)&gt;0,0,1),0)</f>
        <v>0</v>
      </c>
      <c r="AB28" s="71">
        <f t="shared" si="3"/>
        <v>0</v>
      </c>
      <c r="AC28" s="71">
        <f t="shared" si="4"/>
        <v>0</v>
      </c>
    </row>
    <row r="29" spans="2:29" x14ac:dyDescent="0.35">
      <c r="B29" s="144"/>
      <c r="C29" s="205" t="str">
        <f>IF(F29="","",MAX($C$16:C28)+1)</f>
        <v/>
      </c>
      <c r="D29" s="67"/>
      <c r="E29" s="218"/>
      <c r="F29" s="219" t="str">
        <f t="shared" si="0"/>
        <v/>
      </c>
      <c r="G29" s="48"/>
      <c r="H29" s="220"/>
      <c r="I29" s="221"/>
      <c r="J29" s="221"/>
      <c r="K29" s="222" t="s">
        <v>362</v>
      </c>
      <c r="L29" s="221"/>
      <c r="M29" s="221"/>
      <c r="N29" s="175"/>
      <c r="P29" s="182" t="str">
        <f t="shared" ca="1" si="5"/>
        <v/>
      </c>
      <c r="R29" s="71" t="str">
        <f t="shared" si="1"/>
        <v>N</v>
      </c>
      <c r="S29" s="71">
        <f t="shared" ca="1" si="2"/>
        <v>0</v>
      </c>
      <c r="T29" s="71">
        <f>IF(C29="",0,IF(OR(D29=0,E29=0,F29=0,G29=0,H29=0,I29=0,K29=0,K29="",L29=0,M29=0,AND(L29=Lists!$I$3,J29=0)),1,0))</f>
        <v>0</v>
      </c>
      <c r="U29" s="71">
        <f>IF(E29=0,0,IF(COUNTIF(Lists!$B$3:$B$203,E29)&gt;0,0,1))</f>
        <v>0</v>
      </c>
      <c r="V29" s="71">
        <f t="shared" si="6"/>
        <v>0</v>
      </c>
      <c r="W29" s="71">
        <f>IF(M29=Lists!$J$6,IF(COUNTIF('Section 3'!$G$15:$G$24,Lists!$H$5)&gt;0,0,1), 0)</f>
        <v>0</v>
      </c>
      <c r="X29" s="71">
        <f>IF(M29=Lists!$J$8,IF(COUNTIF('Section 3'!$G$15:$G$24,Lists!$H$6)&gt;0,0,1), 0)</f>
        <v>0</v>
      </c>
      <c r="Y29" s="71">
        <f>IF(M29=Lists!$J$9,IF(COUNTIF('Section 3'!$G$15:$G$24,Lists!$H$4)&gt;0,0,1), 0)</f>
        <v>0</v>
      </c>
      <c r="Z29" s="71">
        <f>IF(M29=Lists!$J$11,IF(COUNTIF('Section 3'!$G$15:$G$24,Lists!$H$3)&gt;0,0,1), 0)</f>
        <v>0</v>
      </c>
      <c r="AA29" s="71">
        <f>IF(M29=Lists!$J$10,IF(COUNTIF('Section 3'!$G$15:$G$24,Lists!$H$7)&gt;0,0,1),0)</f>
        <v>0</v>
      </c>
      <c r="AB29" s="71">
        <f t="shared" si="3"/>
        <v>0</v>
      </c>
      <c r="AC29" s="71">
        <f t="shared" si="4"/>
        <v>0</v>
      </c>
    </row>
    <row r="30" spans="2:29" x14ac:dyDescent="0.35">
      <c r="B30" s="144"/>
      <c r="C30" s="205" t="str">
        <f>IF(F30="","",MAX($C$16:C29)+1)</f>
        <v/>
      </c>
      <c r="D30" s="67"/>
      <c r="E30" s="218"/>
      <c r="F30" s="219" t="str">
        <f t="shared" si="0"/>
        <v/>
      </c>
      <c r="G30" s="48"/>
      <c r="H30" s="220"/>
      <c r="I30" s="221"/>
      <c r="J30" s="221"/>
      <c r="K30" s="222" t="s">
        <v>362</v>
      </c>
      <c r="L30" s="221"/>
      <c r="M30" s="221"/>
      <c r="N30" s="175"/>
      <c r="P30" s="182" t="str">
        <f t="shared" ca="1" si="5"/>
        <v/>
      </c>
      <c r="R30" s="71" t="str">
        <f t="shared" si="1"/>
        <v>N</v>
      </c>
      <c r="S30" s="71">
        <f t="shared" ca="1" si="2"/>
        <v>0</v>
      </c>
      <c r="T30" s="71">
        <f>IF(C30="",0,IF(OR(D30=0,E30=0,F30=0,G30=0,H30=0,I30=0,K30=0,K30="",L30=0,M30=0,AND(L30=Lists!$I$3,J30=0)),1,0))</f>
        <v>0</v>
      </c>
      <c r="U30" s="71">
        <f>IF(E30=0,0,IF(COUNTIF(Lists!$B$3:$B$203,E30)&gt;0,0,1))</f>
        <v>0</v>
      </c>
      <c r="V30" s="71">
        <f t="shared" si="6"/>
        <v>0</v>
      </c>
      <c r="W30" s="71">
        <f>IF(M30=Lists!$J$6,IF(COUNTIF('Section 3'!$G$15:$G$24,Lists!$H$5)&gt;0,0,1), 0)</f>
        <v>0</v>
      </c>
      <c r="X30" s="71">
        <f>IF(M30=Lists!$J$8,IF(COUNTIF('Section 3'!$G$15:$G$24,Lists!$H$6)&gt;0,0,1), 0)</f>
        <v>0</v>
      </c>
      <c r="Y30" s="71">
        <f>IF(M30=Lists!$J$9,IF(COUNTIF('Section 3'!$G$15:$G$24,Lists!$H$4)&gt;0,0,1), 0)</f>
        <v>0</v>
      </c>
      <c r="Z30" s="71">
        <f>IF(M30=Lists!$J$11,IF(COUNTIF('Section 3'!$G$15:$G$24,Lists!$H$3)&gt;0,0,1), 0)</f>
        <v>0</v>
      </c>
      <c r="AA30" s="71">
        <f>IF(M30=Lists!$J$10,IF(COUNTIF('Section 3'!$G$15:$G$24,Lists!$H$7)&gt;0,0,1),0)</f>
        <v>0</v>
      </c>
      <c r="AB30" s="71">
        <f t="shared" si="3"/>
        <v>0</v>
      </c>
      <c r="AC30" s="71">
        <f t="shared" si="4"/>
        <v>0</v>
      </c>
    </row>
    <row r="31" spans="2:29" x14ac:dyDescent="0.35">
      <c r="B31" s="144"/>
      <c r="C31" s="205" t="str">
        <f>IF(F31="","",MAX($C$16:C30)+1)</f>
        <v/>
      </c>
      <c r="D31" s="67"/>
      <c r="E31" s="218"/>
      <c r="F31" s="219" t="str">
        <f t="shared" si="0"/>
        <v/>
      </c>
      <c r="G31" s="48"/>
      <c r="H31" s="220"/>
      <c r="I31" s="221"/>
      <c r="J31" s="221"/>
      <c r="K31" s="222" t="s">
        <v>362</v>
      </c>
      <c r="L31" s="221"/>
      <c r="M31" s="221"/>
      <c r="N31" s="175"/>
      <c r="P31" s="182" t="str">
        <f t="shared" ca="1" si="5"/>
        <v/>
      </c>
      <c r="R31" s="71" t="str">
        <f t="shared" si="1"/>
        <v>N</v>
      </c>
      <c r="S31" s="71">
        <f t="shared" ca="1" si="2"/>
        <v>0</v>
      </c>
      <c r="T31" s="71">
        <f>IF(C31="",0,IF(OR(D31=0,E31=0,F31=0,G31=0,H31=0,I31=0,K31=0,K31="",L31=0,M31=0,AND(L31=Lists!$I$3,J31=0)),1,0))</f>
        <v>0</v>
      </c>
      <c r="U31" s="71">
        <f>IF(E31=0,0,IF(COUNTIF(Lists!$B$3:$B$203,E31)&gt;0,0,1))</f>
        <v>0</v>
      </c>
      <c r="V31" s="71">
        <f t="shared" si="6"/>
        <v>0</v>
      </c>
      <c r="W31" s="71">
        <f>IF(M31=Lists!$J$6,IF(COUNTIF('Section 3'!$G$15:$G$24,Lists!$H$5)&gt;0,0,1), 0)</f>
        <v>0</v>
      </c>
      <c r="X31" s="71">
        <f>IF(M31=Lists!$J$8,IF(COUNTIF('Section 3'!$G$15:$G$24,Lists!$H$6)&gt;0,0,1), 0)</f>
        <v>0</v>
      </c>
      <c r="Y31" s="71">
        <f>IF(M31=Lists!$J$9,IF(COUNTIF('Section 3'!$G$15:$G$24,Lists!$H$4)&gt;0,0,1), 0)</f>
        <v>0</v>
      </c>
      <c r="Z31" s="71">
        <f>IF(M31=Lists!$J$11,IF(COUNTIF('Section 3'!$G$15:$G$24,Lists!$H$3)&gt;0,0,1), 0)</f>
        <v>0</v>
      </c>
      <c r="AA31" s="71">
        <f>IF(M31=Lists!$J$10,IF(COUNTIF('Section 3'!$G$15:$G$24,Lists!$H$7)&gt;0,0,1),0)</f>
        <v>0</v>
      </c>
      <c r="AB31" s="71">
        <f t="shared" si="3"/>
        <v>0</v>
      </c>
      <c r="AC31" s="71">
        <f t="shared" si="4"/>
        <v>0</v>
      </c>
    </row>
    <row r="32" spans="2:29" x14ac:dyDescent="0.35">
      <c r="B32" s="144"/>
      <c r="C32" s="205" t="str">
        <f>IF(F32="","",MAX($C$16:C31)+1)</f>
        <v/>
      </c>
      <c r="D32" s="67"/>
      <c r="E32" s="218"/>
      <c r="F32" s="219" t="str">
        <f t="shared" si="0"/>
        <v/>
      </c>
      <c r="G32" s="48"/>
      <c r="H32" s="220"/>
      <c r="I32" s="221"/>
      <c r="J32" s="221"/>
      <c r="K32" s="222" t="s">
        <v>362</v>
      </c>
      <c r="L32" s="221"/>
      <c r="M32" s="221"/>
      <c r="N32" s="175"/>
      <c r="P32" s="182" t="str">
        <f t="shared" ca="1" si="5"/>
        <v/>
      </c>
      <c r="R32" s="71" t="str">
        <f t="shared" si="1"/>
        <v>N</v>
      </c>
      <c r="S32" s="71">
        <f t="shared" ca="1" si="2"/>
        <v>0</v>
      </c>
      <c r="T32" s="71">
        <f>IF(C32="",0,IF(OR(D32=0,E32=0,F32=0,G32=0,H32=0,I32=0,K32=0,K32="",L32=0,M32=0,AND(L32=Lists!$I$3,J32=0)),1,0))</f>
        <v>0</v>
      </c>
      <c r="U32" s="71">
        <f>IF(E32=0,0,IF(COUNTIF(Lists!$B$3:$B$203,E32)&gt;0,0,1))</f>
        <v>0</v>
      </c>
      <c r="V32" s="71">
        <f t="shared" si="6"/>
        <v>0</v>
      </c>
      <c r="W32" s="71">
        <f>IF(M32=Lists!$J$6,IF(COUNTIF('Section 3'!$G$15:$G$24,Lists!$H$5)&gt;0,0,1), 0)</f>
        <v>0</v>
      </c>
      <c r="X32" s="71">
        <f>IF(M32=Lists!$J$8,IF(COUNTIF('Section 3'!$G$15:$G$24,Lists!$H$6)&gt;0,0,1), 0)</f>
        <v>0</v>
      </c>
      <c r="Y32" s="71">
        <f>IF(M32=Lists!$J$9,IF(COUNTIF('Section 3'!$G$15:$G$24,Lists!$H$4)&gt;0,0,1), 0)</f>
        <v>0</v>
      </c>
      <c r="Z32" s="71">
        <f>IF(M32=Lists!$J$11,IF(COUNTIF('Section 3'!$G$15:$G$24,Lists!$H$3)&gt;0,0,1), 0)</f>
        <v>0</v>
      </c>
      <c r="AA32" s="71">
        <f>IF(M32=Lists!$J$10,IF(COUNTIF('Section 3'!$G$15:$G$24,Lists!$H$7)&gt;0,0,1),0)</f>
        <v>0</v>
      </c>
      <c r="AB32" s="71">
        <f t="shared" si="3"/>
        <v>0</v>
      </c>
      <c r="AC32" s="71">
        <f t="shared" si="4"/>
        <v>0</v>
      </c>
    </row>
    <row r="33" spans="2:29" x14ac:dyDescent="0.35">
      <c r="B33" s="144"/>
      <c r="C33" s="205" t="str">
        <f>IF(F33="","",MAX($C$16:C32)+1)</f>
        <v/>
      </c>
      <c r="D33" s="67"/>
      <c r="E33" s="218"/>
      <c r="F33" s="219" t="str">
        <f t="shared" si="0"/>
        <v/>
      </c>
      <c r="G33" s="48"/>
      <c r="H33" s="220"/>
      <c r="I33" s="221"/>
      <c r="J33" s="221"/>
      <c r="K33" s="222" t="s">
        <v>362</v>
      </c>
      <c r="L33" s="221"/>
      <c r="M33" s="221"/>
      <c r="N33" s="175"/>
      <c r="P33" s="182" t="str">
        <f t="shared" ca="1" si="5"/>
        <v/>
      </c>
      <c r="R33" s="71" t="str">
        <f t="shared" si="1"/>
        <v>N</v>
      </c>
      <c r="S33" s="71">
        <f t="shared" ca="1" si="2"/>
        <v>0</v>
      </c>
      <c r="T33" s="71">
        <f>IF(C33="",0,IF(OR(D33=0,E33=0,F33=0,G33=0,H33=0,I33=0,K33=0,K33="",L33=0,M33=0,AND(L33=Lists!$I$3,J33=0)),1,0))</f>
        <v>0</v>
      </c>
      <c r="U33" s="71">
        <f>IF(E33=0,0,IF(COUNTIF(Lists!$B$3:$B$203,E33)&gt;0,0,1))</f>
        <v>0</v>
      </c>
      <c r="V33" s="71">
        <f t="shared" si="6"/>
        <v>0</v>
      </c>
      <c r="W33" s="71">
        <f>IF(M33=Lists!$J$6,IF(COUNTIF('Section 3'!$G$15:$G$24,Lists!$H$5)&gt;0,0,1), 0)</f>
        <v>0</v>
      </c>
      <c r="X33" s="71">
        <f>IF(M33=Lists!$J$8,IF(COUNTIF('Section 3'!$G$15:$G$24,Lists!$H$6)&gt;0,0,1), 0)</f>
        <v>0</v>
      </c>
      <c r="Y33" s="71">
        <f>IF(M33=Lists!$J$9,IF(COUNTIF('Section 3'!$G$15:$G$24,Lists!$H$4)&gt;0,0,1), 0)</f>
        <v>0</v>
      </c>
      <c r="Z33" s="71">
        <f>IF(M33=Lists!$J$11,IF(COUNTIF('Section 3'!$G$15:$G$24,Lists!$H$3)&gt;0,0,1), 0)</f>
        <v>0</v>
      </c>
      <c r="AA33" s="71">
        <f>IF(M33=Lists!$J$10,IF(COUNTIF('Section 3'!$G$15:$G$24,Lists!$H$7)&gt;0,0,1),0)</f>
        <v>0</v>
      </c>
      <c r="AB33" s="71">
        <f t="shared" si="3"/>
        <v>0</v>
      </c>
      <c r="AC33" s="71">
        <f t="shared" si="4"/>
        <v>0</v>
      </c>
    </row>
    <row r="34" spans="2:29" x14ac:dyDescent="0.35">
      <c r="B34" s="144"/>
      <c r="C34" s="205" t="str">
        <f>IF(F34="","",MAX($C$16:C33)+1)</f>
        <v/>
      </c>
      <c r="D34" s="67"/>
      <c r="E34" s="218"/>
      <c r="F34" s="219" t="str">
        <f t="shared" si="0"/>
        <v/>
      </c>
      <c r="G34" s="48"/>
      <c r="H34" s="220"/>
      <c r="I34" s="221"/>
      <c r="J34" s="221"/>
      <c r="K34" s="222" t="s">
        <v>362</v>
      </c>
      <c r="L34" s="221"/>
      <c r="M34" s="221"/>
      <c r="N34" s="175"/>
      <c r="P34" s="182" t="str">
        <f t="shared" ca="1" si="5"/>
        <v/>
      </c>
      <c r="R34" s="71" t="str">
        <f t="shared" si="1"/>
        <v>N</v>
      </c>
      <c r="S34" s="71">
        <f t="shared" ca="1" si="2"/>
        <v>0</v>
      </c>
      <c r="T34" s="71">
        <f>IF(C34="",0,IF(OR(D34=0,E34=0,F34=0,G34=0,H34=0,I34=0,K34=0,K34="",L34=0,M34=0,AND(L34=Lists!$I$3,J34=0)),1,0))</f>
        <v>0</v>
      </c>
      <c r="U34" s="71">
        <f>IF(E34=0,0,IF(COUNTIF(Lists!$B$3:$B$203,E34)&gt;0,0,1))</f>
        <v>0</v>
      </c>
      <c r="V34" s="71">
        <f t="shared" si="6"/>
        <v>0</v>
      </c>
      <c r="W34" s="71">
        <f>IF(M34=Lists!$J$6,IF(COUNTIF('Section 3'!$G$15:$G$24,Lists!$H$5)&gt;0,0,1), 0)</f>
        <v>0</v>
      </c>
      <c r="X34" s="71">
        <f>IF(M34=Lists!$J$8,IF(COUNTIF('Section 3'!$G$15:$G$24,Lists!$H$6)&gt;0,0,1), 0)</f>
        <v>0</v>
      </c>
      <c r="Y34" s="71">
        <f>IF(M34=Lists!$J$9,IF(COUNTIF('Section 3'!$G$15:$G$24,Lists!$H$4)&gt;0,0,1), 0)</f>
        <v>0</v>
      </c>
      <c r="Z34" s="71">
        <f>IF(M34=Lists!$J$11,IF(COUNTIF('Section 3'!$G$15:$G$24,Lists!$H$3)&gt;0,0,1), 0)</f>
        <v>0</v>
      </c>
      <c r="AA34" s="71">
        <f>IF(M34=Lists!$J$10,IF(COUNTIF('Section 3'!$G$15:$G$24,Lists!$H$7)&gt;0,0,1),0)</f>
        <v>0</v>
      </c>
      <c r="AB34" s="71">
        <f t="shared" si="3"/>
        <v>0</v>
      </c>
      <c r="AC34" s="71">
        <f t="shared" si="4"/>
        <v>0</v>
      </c>
    </row>
    <row r="35" spans="2:29" x14ac:dyDescent="0.35">
      <c r="B35" s="144"/>
      <c r="C35" s="205" t="str">
        <f>IF(F35="","",MAX($C$16:C34)+1)</f>
        <v/>
      </c>
      <c r="D35" s="67"/>
      <c r="E35" s="218"/>
      <c r="F35" s="219" t="str">
        <f t="shared" si="0"/>
        <v/>
      </c>
      <c r="G35" s="48"/>
      <c r="H35" s="220"/>
      <c r="I35" s="221"/>
      <c r="J35" s="221"/>
      <c r="K35" s="222" t="s">
        <v>362</v>
      </c>
      <c r="L35" s="221"/>
      <c r="M35" s="221"/>
      <c r="N35" s="175"/>
      <c r="P35" s="182" t="str">
        <f t="shared" ca="1" si="5"/>
        <v/>
      </c>
      <c r="R35" s="71" t="str">
        <f t="shared" si="1"/>
        <v>N</v>
      </c>
      <c r="S35" s="71">
        <f t="shared" ca="1" si="2"/>
        <v>0</v>
      </c>
      <c r="T35" s="71">
        <f>IF(C35="",0,IF(OR(D35=0,E35=0,F35=0,G35=0,H35=0,I35=0,K35=0,K35="",L35=0,M35=0,AND(L35=Lists!$I$3,J35=0)),1,0))</f>
        <v>0</v>
      </c>
      <c r="U35" s="71">
        <f>IF(E35=0,0,IF(COUNTIF(Lists!$B$3:$B$203,E35)&gt;0,0,1))</f>
        <v>0</v>
      </c>
      <c r="V35" s="71">
        <f t="shared" si="6"/>
        <v>0</v>
      </c>
      <c r="W35" s="71">
        <f>IF(M35=Lists!$J$6,IF(COUNTIF('Section 3'!$G$15:$G$24,Lists!$H$5)&gt;0,0,1), 0)</f>
        <v>0</v>
      </c>
      <c r="X35" s="71">
        <f>IF(M35=Lists!$J$8,IF(COUNTIF('Section 3'!$G$15:$G$24,Lists!$H$6)&gt;0,0,1), 0)</f>
        <v>0</v>
      </c>
      <c r="Y35" s="71">
        <f>IF(M35=Lists!$J$9,IF(COUNTIF('Section 3'!$G$15:$G$24,Lists!$H$4)&gt;0,0,1), 0)</f>
        <v>0</v>
      </c>
      <c r="Z35" s="71">
        <f>IF(M35=Lists!$J$11,IF(COUNTIF('Section 3'!$G$15:$G$24,Lists!$H$3)&gt;0,0,1), 0)</f>
        <v>0</v>
      </c>
      <c r="AA35" s="71">
        <f>IF(M35=Lists!$J$10,IF(COUNTIF('Section 3'!$G$15:$G$24,Lists!$H$7)&gt;0,0,1),0)</f>
        <v>0</v>
      </c>
      <c r="AB35" s="71">
        <f t="shared" si="3"/>
        <v>0</v>
      </c>
      <c r="AC35" s="71">
        <f t="shared" si="4"/>
        <v>0</v>
      </c>
    </row>
    <row r="36" spans="2:29" x14ac:dyDescent="0.35">
      <c r="B36" s="144"/>
      <c r="C36" s="205" t="str">
        <f>IF(F36="","",MAX($C$16:C35)+1)</f>
        <v/>
      </c>
      <c r="D36" s="67"/>
      <c r="E36" s="218"/>
      <c r="F36" s="219" t="str">
        <f t="shared" si="0"/>
        <v/>
      </c>
      <c r="G36" s="48"/>
      <c r="H36" s="220"/>
      <c r="I36" s="221"/>
      <c r="J36" s="221"/>
      <c r="K36" s="222" t="s">
        <v>362</v>
      </c>
      <c r="L36" s="221"/>
      <c r="M36" s="221"/>
      <c r="N36" s="175"/>
      <c r="P36" s="182" t="str">
        <f t="shared" ca="1" si="5"/>
        <v/>
      </c>
      <c r="R36" s="71" t="str">
        <f t="shared" si="1"/>
        <v>N</v>
      </c>
      <c r="S36" s="71">
        <f t="shared" ca="1" si="2"/>
        <v>0</v>
      </c>
      <c r="T36" s="71">
        <f>IF(C36="",0,IF(OR(D36=0,E36=0,F36=0,G36=0,H36=0,I36=0,K36=0,K36="",L36=0,M36=0,AND(L36=Lists!$I$3,J36=0)),1,0))</f>
        <v>0</v>
      </c>
      <c r="U36" s="71">
        <f>IF(E36=0,0,IF(COUNTIF(Lists!$B$3:$B$203,E36)&gt;0,0,1))</f>
        <v>0</v>
      </c>
      <c r="V36" s="71">
        <f t="shared" si="6"/>
        <v>0</v>
      </c>
      <c r="W36" s="71">
        <f>IF(M36=Lists!$J$6,IF(COUNTIF('Section 3'!$G$15:$G$24,Lists!$H$5)&gt;0,0,1), 0)</f>
        <v>0</v>
      </c>
      <c r="X36" s="71">
        <f>IF(M36=Lists!$J$8,IF(COUNTIF('Section 3'!$G$15:$G$24,Lists!$H$6)&gt;0,0,1), 0)</f>
        <v>0</v>
      </c>
      <c r="Y36" s="71">
        <f>IF(M36=Lists!$J$9,IF(COUNTIF('Section 3'!$G$15:$G$24,Lists!$H$4)&gt;0,0,1), 0)</f>
        <v>0</v>
      </c>
      <c r="Z36" s="71">
        <f>IF(M36=Lists!$J$11,IF(COUNTIF('Section 3'!$G$15:$G$24,Lists!$H$3)&gt;0,0,1), 0)</f>
        <v>0</v>
      </c>
      <c r="AA36" s="71">
        <f>IF(M36=Lists!$J$10,IF(COUNTIF('Section 3'!$G$15:$G$24,Lists!$H$7)&gt;0,0,1),0)</f>
        <v>0</v>
      </c>
      <c r="AB36" s="71">
        <f t="shared" si="3"/>
        <v>0</v>
      </c>
      <c r="AC36" s="71">
        <f t="shared" si="4"/>
        <v>0</v>
      </c>
    </row>
    <row r="37" spans="2:29" x14ac:dyDescent="0.35">
      <c r="B37" s="144"/>
      <c r="C37" s="205" t="str">
        <f>IF(F37="","",MAX($C$16:C36)+1)</f>
        <v/>
      </c>
      <c r="D37" s="67"/>
      <c r="E37" s="218"/>
      <c r="F37" s="219" t="str">
        <f t="shared" si="0"/>
        <v/>
      </c>
      <c r="G37" s="48"/>
      <c r="H37" s="220"/>
      <c r="I37" s="221"/>
      <c r="J37" s="221"/>
      <c r="K37" s="222" t="s">
        <v>362</v>
      </c>
      <c r="L37" s="221"/>
      <c r="M37" s="221"/>
      <c r="N37" s="175"/>
      <c r="P37" s="182" t="str">
        <f t="shared" ca="1" si="5"/>
        <v/>
      </c>
      <c r="R37" s="71" t="str">
        <f t="shared" si="1"/>
        <v>N</v>
      </c>
      <c r="S37" s="71">
        <f t="shared" ca="1" si="2"/>
        <v>0</v>
      </c>
      <c r="T37" s="71">
        <f>IF(C37="",0,IF(OR(D37=0,E37=0,F37=0,G37=0,H37=0,I37=0,K37=0,K37="",L37=0,M37=0,AND(L37=Lists!$I$3,J37=0)),1,0))</f>
        <v>0</v>
      </c>
      <c r="U37" s="71">
        <f>IF(E37=0,0,IF(COUNTIF(Lists!$B$3:$B$203,E37)&gt;0,0,1))</f>
        <v>0</v>
      </c>
      <c r="V37" s="71">
        <f t="shared" si="6"/>
        <v>0</v>
      </c>
      <c r="W37" s="71">
        <f>IF(M37=Lists!$J$6,IF(COUNTIF('Section 3'!$G$15:$G$24,Lists!$H$5)&gt;0,0,1), 0)</f>
        <v>0</v>
      </c>
      <c r="X37" s="71">
        <f>IF(M37=Lists!$J$8,IF(COUNTIF('Section 3'!$G$15:$G$24,Lists!$H$6)&gt;0,0,1), 0)</f>
        <v>0</v>
      </c>
      <c r="Y37" s="71">
        <f>IF(M37=Lists!$J$9,IF(COUNTIF('Section 3'!$G$15:$G$24,Lists!$H$4)&gt;0,0,1), 0)</f>
        <v>0</v>
      </c>
      <c r="Z37" s="71">
        <f>IF(M37=Lists!$J$11,IF(COUNTIF('Section 3'!$G$15:$G$24,Lists!$H$3)&gt;0,0,1), 0)</f>
        <v>0</v>
      </c>
      <c r="AA37" s="71">
        <f>IF(M37=Lists!$J$10,IF(COUNTIF('Section 3'!$G$15:$G$24,Lists!$H$7)&gt;0,0,1),0)</f>
        <v>0</v>
      </c>
      <c r="AB37" s="71">
        <f t="shared" si="3"/>
        <v>0</v>
      </c>
      <c r="AC37" s="71">
        <f t="shared" si="4"/>
        <v>0</v>
      </c>
    </row>
    <row r="38" spans="2:29" x14ac:dyDescent="0.35">
      <c r="B38" s="144"/>
      <c r="C38" s="205" t="str">
        <f>IF(F38="","",MAX($C$16:C37)+1)</f>
        <v/>
      </c>
      <c r="D38" s="67"/>
      <c r="E38" s="218"/>
      <c r="F38" s="219" t="str">
        <f t="shared" si="0"/>
        <v/>
      </c>
      <c r="G38" s="48"/>
      <c r="H38" s="220"/>
      <c r="I38" s="221"/>
      <c r="J38" s="221"/>
      <c r="K38" s="222" t="s">
        <v>362</v>
      </c>
      <c r="L38" s="221"/>
      <c r="M38" s="221"/>
      <c r="N38" s="175"/>
      <c r="P38" s="182" t="str">
        <f t="shared" ca="1" si="5"/>
        <v/>
      </c>
      <c r="R38" s="71" t="str">
        <f t="shared" si="1"/>
        <v>N</v>
      </c>
      <c r="S38" s="71">
        <f t="shared" ca="1" si="2"/>
        <v>0</v>
      </c>
      <c r="T38" s="71">
        <f>IF(C38="",0,IF(OR(D38=0,E38=0,F38=0,G38=0,H38=0,I38=0,K38=0,K38="",L38=0,M38=0,AND(L38=Lists!$I$3,J38=0)),1,0))</f>
        <v>0</v>
      </c>
      <c r="U38" s="71">
        <f>IF(E38=0,0,IF(COUNTIF(Lists!$B$3:$B$203,E38)&gt;0,0,1))</f>
        <v>0</v>
      </c>
      <c r="V38" s="71">
        <f t="shared" si="6"/>
        <v>0</v>
      </c>
      <c r="W38" s="71">
        <f>IF(M38=Lists!$J$6,IF(COUNTIF('Section 3'!$G$15:$G$24,Lists!$H$5)&gt;0,0,1), 0)</f>
        <v>0</v>
      </c>
      <c r="X38" s="71">
        <f>IF(M38=Lists!$J$8,IF(COUNTIF('Section 3'!$G$15:$G$24,Lists!$H$6)&gt;0,0,1), 0)</f>
        <v>0</v>
      </c>
      <c r="Y38" s="71">
        <f>IF(M38=Lists!$J$9,IF(COUNTIF('Section 3'!$G$15:$G$24,Lists!$H$4)&gt;0,0,1), 0)</f>
        <v>0</v>
      </c>
      <c r="Z38" s="71">
        <f>IF(M38=Lists!$J$11,IF(COUNTIF('Section 3'!$G$15:$G$24,Lists!$H$3)&gt;0,0,1), 0)</f>
        <v>0</v>
      </c>
      <c r="AA38" s="71">
        <f>IF(M38=Lists!$J$10,IF(COUNTIF('Section 3'!$G$15:$G$24,Lists!$H$7)&gt;0,0,1),0)</f>
        <v>0</v>
      </c>
      <c r="AB38" s="71">
        <f t="shared" si="3"/>
        <v>0</v>
      </c>
      <c r="AC38" s="71">
        <f t="shared" si="4"/>
        <v>0</v>
      </c>
    </row>
    <row r="39" spans="2:29" x14ac:dyDescent="0.35">
      <c r="B39" s="144"/>
      <c r="C39" s="205" t="str">
        <f>IF(F39="","",MAX($C$16:C38)+1)</f>
        <v/>
      </c>
      <c r="D39" s="67"/>
      <c r="E39" s="218"/>
      <c r="F39" s="219" t="str">
        <f t="shared" si="0"/>
        <v/>
      </c>
      <c r="G39" s="48"/>
      <c r="H39" s="220"/>
      <c r="I39" s="221"/>
      <c r="J39" s="221"/>
      <c r="K39" s="222" t="s">
        <v>362</v>
      </c>
      <c r="L39" s="221"/>
      <c r="M39" s="221"/>
      <c r="N39" s="175"/>
      <c r="P39" s="182" t="str">
        <f t="shared" ca="1" si="5"/>
        <v/>
      </c>
      <c r="R39" s="71" t="str">
        <f t="shared" si="1"/>
        <v>N</v>
      </c>
      <c r="S39" s="71">
        <f t="shared" ca="1" si="2"/>
        <v>0</v>
      </c>
      <c r="T39" s="71">
        <f>IF(C39="",0,IF(OR(D39=0,E39=0,F39=0,G39=0,H39=0,I39=0,K39=0,K39="",L39=0,M39=0,AND(L39=Lists!$I$3,J39=0)),1,0))</f>
        <v>0</v>
      </c>
      <c r="U39" s="71">
        <f>IF(E39=0,0,IF(COUNTIF(Lists!$B$3:$B$203,E39)&gt;0,0,1))</f>
        <v>0</v>
      </c>
      <c r="V39" s="71">
        <f t="shared" si="6"/>
        <v>0</v>
      </c>
      <c r="W39" s="71">
        <f>IF(M39=Lists!$J$6,IF(COUNTIF('Section 3'!$G$15:$G$24,Lists!$H$5)&gt;0,0,1), 0)</f>
        <v>0</v>
      </c>
      <c r="X39" s="71">
        <f>IF(M39=Lists!$J$8,IF(COUNTIF('Section 3'!$G$15:$G$24,Lists!$H$6)&gt;0,0,1), 0)</f>
        <v>0</v>
      </c>
      <c r="Y39" s="71">
        <f>IF(M39=Lists!$J$9,IF(COUNTIF('Section 3'!$G$15:$G$24,Lists!$H$4)&gt;0,0,1), 0)</f>
        <v>0</v>
      </c>
      <c r="Z39" s="71">
        <f>IF(M39=Lists!$J$11,IF(COUNTIF('Section 3'!$G$15:$G$24,Lists!$H$3)&gt;0,0,1), 0)</f>
        <v>0</v>
      </c>
      <c r="AA39" s="71">
        <f>IF(M39=Lists!$J$10,IF(COUNTIF('Section 3'!$G$15:$G$24,Lists!$H$7)&gt;0,0,1),0)</f>
        <v>0</v>
      </c>
      <c r="AB39" s="71">
        <f t="shared" si="3"/>
        <v>0</v>
      </c>
      <c r="AC39" s="71">
        <f t="shared" si="4"/>
        <v>0</v>
      </c>
    </row>
    <row r="40" spans="2:29" x14ac:dyDescent="0.35">
      <c r="B40" s="144"/>
      <c r="C40" s="205" t="str">
        <f>IF(F40="","",MAX($C$16:C39)+1)</f>
        <v/>
      </c>
      <c r="D40" s="67"/>
      <c r="E40" s="218"/>
      <c r="F40" s="219" t="str">
        <f t="shared" si="0"/>
        <v/>
      </c>
      <c r="G40" s="48"/>
      <c r="H40" s="220"/>
      <c r="I40" s="221"/>
      <c r="J40" s="221"/>
      <c r="K40" s="222" t="s">
        <v>362</v>
      </c>
      <c r="L40" s="221"/>
      <c r="M40" s="221"/>
      <c r="N40" s="175"/>
      <c r="P40" s="182" t="str">
        <f t="shared" ca="1" si="5"/>
        <v/>
      </c>
      <c r="R40" s="71" t="str">
        <f t="shared" si="1"/>
        <v>N</v>
      </c>
      <c r="S40" s="71">
        <f t="shared" ca="1" si="2"/>
        <v>0</v>
      </c>
      <c r="T40" s="71">
        <f>IF(C40="",0,IF(OR(D40=0,E40=0,F40=0,G40=0,H40=0,I40=0,K40=0,K40="",L40=0,M40=0,AND(L40=Lists!$I$3,J40=0)),1,0))</f>
        <v>0</v>
      </c>
      <c r="U40" s="71">
        <f>IF(E40=0,0,IF(COUNTIF(Lists!$B$3:$B$203,E40)&gt;0,0,1))</f>
        <v>0</v>
      </c>
      <c r="V40" s="71">
        <f t="shared" si="6"/>
        <v>0</v>
      </c>
      <c r="W40" s="71">
        <f>IF(M40=Lists!$J$6,IF(COUNTIF('Section 3'!$G$15:$G$24,Lists!$H$5)&gt;0,0,1), 0)</f>
        <v>0</v>
      </c>
      <c r="X40" s="71">
        <f>IF(M40=Lists!$J$8,IF(COUNTIF('Section 3'!$G$15:$G$24,Lists!$H$6)&gt;0,0,1), 0)</f>
        <v>0</v>
      </c>
      <c r="Y40" s="71">
        <f>IF(M40=Lists!$J$9,IF(COUNTIF('Section 3'!$G$15:$G$24,Lists!$H$4)&gt;0,0,1), 0)</f>
        <v>0</v>
      </c>
      <c r="Z40" s="71">
        <f>IF(M40=Lists!$J$11,IF(COUNTIF('Section 3'!$G$15:$G$24,Lists!$H$3)&gt;0,0,1), 0)</f>
        <v>0</v>
      </c>
      <c r="AA40" s="71">
        <f>IF(M40=Lists!$J$10,IF(COUNTIF('Section 3'!$G$15:$G$24,Lists!$H$7)&gt;0,0,1),0)</f>
        <v>0</v>
      </c>
      <c r="AB40" s="71">
        <f t="shared" si="3"/>
        <v>0</v>
      </c>
      <c r="AC40" s="71">
        <f t="shared" si="4"/>
        <v>0</v>
      </c>
    </row>
    <row r="41" spans="2:29" ht="14.25" customHeight="1" x14ac:dyDescent="0.35">
      <c r="B41" s="144"/>
      <c r="C41" s="205" t="str">
        <f>IF(F41="","",MAX($C$16:C40)+1)</f>
        <v/>
      </c>
      <c r="D41" s="67"/>
      <c r="E41" s="218"/>
      <c r="F41" s="219" t="str">
        <f t="shared" si="0"/>
        <v/>
      </c>
      <c r="G41" s="48"/>
      <c r="H41" s="220"/>
      <c r="I41" s="221"/>
      <c r="J41" s="221"/>
      <c r="K41" s="222" t="s">
        <v>362</v>
      </c>
      <c r="L41" s="221"/>
      <c r="M41" s="221"/>
      <c r="N41" s="175"/>
      <c r="P41" s="182" t="str">
        <f t="shared" ca="1" si="5"/>
        <v/>
      </c>
      <c r="R41" s="71" t="str">
        <f t="shared" si="1"/>
        <v>N</v>
      </c>
      <c r="S41" s="71">
        <f t="shared" ca="1" si="2"/>
        <v>0</v>
      </c>
      <c r="T41" s="71">
        <f>IF(C41="",0,IF(OR(D41=0,E41=0,F41=0,G41=0,H41=0,I41=0,K41=0,K41="",L41=0,M41=0,AND(L41=Lists!$I$3,J41=0)),1,0))</f>
        <v>0</v>
      </c>
      <c r="U41" s="71">
        <f>IF(E41=0,0,IF(COUNTIF(Lists!$B$3:$B$203,E41)&gt;0,0,1))</f>
        <v>0</v>
      </c>
      <c r="V41" s="71">
        <f t="shared" si="6"/>
        <v>0</v>
      </c>
      <c r="W41" s="71">
        <f>IF(M41=Lists!$J$6,IF(COUNTIF('Section 3'!$G$15:$G$24,Lists!$H$5)&gt;0,0,1), 0)</f>
        <v>0</v>
      </c>
      <c r="X41" s="71">
        <f>IF(M41=Lists!$J$8,IF(COUNTIF('Section 3'!$G$15:$G$24,Lists!$H$6)&gt;0,0,1), 0)</f>
        <v>0</v>
      </c>
      <c r="Y41" s="71">
        <f>IF(M41=Lists!$J$9,IF(COUNTIF('Section 3'!$G$15:$G$24,Lists!$H$4)&gt;0,0,1), 0)</f>
        <v>0</v>
      </c>
      <c r="Z41" s="71">
        <f>IF(M41=Lists!$J$11,IF(COUNTIF('Section 3'!$G$15:$G$24,Lists!$H$3)&gt;0,0,1), 0)</f>
        <v>0</v>
      </c>
      <c r="AA41" s="71">
        <f>IF(M41=Lists!$J$10,IF(COUNTIF('Section 3'!$G$15:$G$24,Lists!$H$7)&gt;0,0,1),0)</f>
        <v>0</v>
      </c>
      <c r="AB41" s="71">
        <f t="shared" si="3"/>
        <v>0</v>
      </c>
      <c r="AC41" s="71">
        <f t="shared" si="4"/>
        <v>0</v>
      </c>
    </row>
    <row r="42" spans="2:29" x14ac:dyDescent="0.35">
      <c r="B42" s="144"/>
      <c r="C42" s="205" t="str">
        <f>IF(F42="","",MAX($C$16:C41)+1)</f>
        <v/>
      </c>
      <c r="D42" s="67"/>
      <c r="E42" s="218"/>
      <c r="F42" s="219" t="str">
        <f t="shared" si="0"/>
        <v/>
      </c>
      <c r="G42" s="48"/>
      <c r="H42" s="220"/>
      <c r="I42" s="221"/>
      <c r="J42" s="221"/>
      <c r="K42" s="222" t="s">
        <v>362</v>
      </c>
      <c r="L42" s="221"/>
      <c r="M42" s="221"/>
      <c r="N42" s="175"/>
      <c r="P42" s="182" t="str">
        <f t="shared" ca="1" si="5"/>
        <v/>
      </c>
      <c r="R42" s="71" t="str">
        <f t="shared" si="1"/>
        <v>N</v>
      </c>
      <c r="S42" s="71">
        <f t="shared" ca="1" si="2"/>
        <v>0</v>
      </c>
      <c r="T42" s="71">
        <f>IF(C42="",0,IF(OR(D42=0,E42=0,F42=0,G42=0,H42=0,I42=0,K42=0,K42="",L42=0,M42=0,AND(L42=Lists!$I$3,J42=0)),1,0))</f>
        <v>0</v>
      </c>
      <c r="U42" s="71">
        <f>IF(E42=0,0,IF(COUNTIF(Lists!$B$3:$B$203,E42)&gt;0,0,1))</f>
        <v>0</v>
      </c>
      <c r="V42" s="71">
        <f t="shared" si="6"/>
        <v>0</v>
      </c>
      <c r="W42" s="71">
        <f>IF(M42=Lists!$J$6,IF(COUNTIF('Section 3'!$G$15:$G$24,Lists!$H$5)&gt;0,0,1), 0)</f>
        <v>0</v>
      </c>
      <c r="X42" s="71">
        <f>IF(M42=Lists!$J$8,IF(COUNTIF('Section 3'!$G$15:$G$24,Lists!$H$6)&gt;0,0,1), 0)</f>
        <v>0</v>
      </c>
      <c r="Y42" s="71">
        <f>IF(M42=Lists!$J$9,IF(COUNTIF('Section 3'!$G$15:$G$24,Lists!$H$4)&gt;0,0,1), 0)</f>
        <v>0</v>
      </c>
      <c r="Z42" s="71">
        <f>IF(M42=Lists!$J$11,IF(COUNTIF('Section 3'!$G$15:$G$24,Lists!$H$3)&gt;0,0,1), 0)</f>
        <v>0</v>
      </c>
      <c r="AA42" s="71">
        <f>IF(M42=Lists!$J$10,IF(COUNTIF('Section 3'!$G$15:$G$24,Lists!$H$7)&gt;0,0,1),0)</f>
        <v>0</v>
      </c>
      <c r="AB42" s="71">
        <f t="shared" si="3"/>
        <v>0</v>
      </c>
      <c r="AC42" s="71">
        <f t="shared" si="4"/>
        <v>0</v>
      </c>
    </row>
    <row r="43" spans="2:29" x14ac:dyDescent="0.35">
      <c r="B43" s="144"/>
      <c r="C43" s="205" t="str">
        <f>IF(F43="","",MAX($C$16:C42)+1)</f>
        <v/>
      </c>
      <c r="D43" s="67"/>
      <c r="E43" s="218"/>
      <c r="F43" s="219" t="str">
        <f t="shared" si="0"/>
        <v/>
      </c>
      <c r="G43" s="48"/>
      <c r="H43" s="220"/>
      <c r="I43" s="221"/>
      <c r="J43" s="221"/>
      <c r="K43" s="222" t="s">
        <v>362</v>
      </c>
      <c r="L43" s="221"/>
      <c r="M43" s="221"/>
      <c r="N43" s="175"/>
      <c r="P43" s="182" t="str">
        <f t="shared" ca="1" si="5"/>
        <v/>
      </c>
      <c r="R43" s="71" t="str">
        <f t="shared" si="1"/>
        <v>N</v>
      </c>
      <c r="S43" s="71">
        <f t="shared" ca="1" si="2"/>
        <v>0</v>
      </c>
      <c r="T43" s="71">
        <f>IF(C43="",0,IF(OR(D43=0,E43=0,F43=0,G43=0,H43=0,I43=0,K43=0,K43="",L43=0,M43=0,AND(L43=Lists!$I$3,J43=0)),1,0))</f>
        <v>0</v>
      </c>
      <c r="U43" s="71">
        <f>IF(E43=0,0,IF(COUNTIF(Lists!$B$3:$B$203,E43)&gt;0,0,1))</f>
        <v>0</v>
      </c>
      <c r="V43" s="71">
        <f t="shared" si="6"/>
        <v>0</v>
      </c>
      <c r="W43" s="71">
        <f>IF(M43=Lists!$J$6,IF(COUNTIF('Section 3'!$G$15:$G$24,Lists!$H$5)&gt;0,0,1), 0)</f>
        <v>0</v>
      </c>
      <c r="X43" s="71">
        <f>IF(M43=Lists!$J$8,IF(COUNTIF('Section 3'!$G$15:$G$24,Lists!$H$6)&gt;0,0,1), 0)</f>
        <v>0</v>
      </c>
      <c r="Y43" s="71">
        <f>IF(M43=Lists!$J$9,IF(COUNTIF('Section 3'!$G$15:$G$24,Lists!$H$4)&gt;0,0,1), 0)</f>
        <v>0</v>
      </c>
      <c r="Z43" s="71">
        <f>IF(M43=Lists!$J$11,IF(COUNTIF('Section 3'!$G$15:$G$24,Lists!$H$3)&gt;0,0,1), 0)</f>
        <v>0</v>
      </c>
      <c r="AA43" s="71">
        <f>IF(M43=Lists!$J$10,IF(COUNTIF('Section 3'!$G$15:$G$24,Lists!$H$7)&gt;0,0,1),0)</f>
        <v>0</v>
      </c>
      <c r="AB43" s="71">
        <f t="shared" si="3"/>
        <v>0</v>
      </c>
      <c r="AC43" s="71">
        <f t="shared" si="4"/>
        <v>0</v>
      </c>
    </row>
    <row r="44" spans="2:29" x14ac:dyDescent="0.35">
      <c r="B44" s="144"/>
      <c r="C44" s="205" t="str">
        <f>IF(F44="","",MAX($C$16:C43)+1)</f>
        <v/>
      </c>
      <c r="D44" s="67"/>
      <c r="E44" s="218"/>
      <c r="F44" s="219" t="str">
        <f t="shared" si="0"/>
        <v/>
      </c>
      <c r="G44" s="48"/>
      <c r="H44" s="220"/>
      <c r="I44" s="221"/>
      <c r="J44" s="221"/>
      <c r="K44" s="222" t="s">
        <v>362</v>
      </c>
      <c r="L44" s="221"/>
      <c r="M44" s="221"/>
      <c r="N44" s="175"/>
      <c r="P44" s="182" t="str">
        <f t="shared" ca="1" si="5"/>
        <v/>
      </c>
      <c r="R44" s="71" t="str">
        <f t="shared" si="1"/>
        <v>N</v>
      </c>
      <c r="S44" s="71">
        <f t="shared" ca="1" si="2"/>
        <v>0</v>
      </c>
      <c r="T44" s="71">
        <f>IF(C44="",0,IF(OR(D44=0,E44=0,F44=0,G44=0,H44=0,I44=0,K44=0,K44="",L44=0,M44=0,AND(L44=Lists!$I$3,J44=0)),1,0))</f>
        <v>0</v>
      </c>
      <c r="U44" s="71">
        <f>IF(E44=0,0,IF(COUNTIF(Lists!$B$3:$B$203,E44)&gt;0,0,1))</f>
        <v>0</v>
      </c>
      <c r="V44" s="71">
        <f t="shared" si="6"/>
        <v>0</v>
      </c>
      <c r="W44" s="71">
        <f>IF(M44=Lists!$J$6,IF(COUNTIF('Section 3'!$G$15:$G$24,Lists!$H$5)&gt;0,0,1), 0)</f>
        <v>0</v>
      </c>
      <c r="X44" s="71">
        <f>IF(M44=Lists!$J$8,IF(COUNTIF('Section 3'!$G$15:$G$24,Lists!$H$6)&gt;0,0,1), 0)</f>
        <v>0</v>
      </c>
      <c r="Y44" s="71">
        <f>IF(M44=Lists!$J$9,IF(COUNTIF('Section 3'!$G$15:$G$24,Lists!$H$4)&gt;0,0,1), 0)</f>
        <v>0</v>
      </c>
      <c r="Z44" s="71">
        <f>IF(M44=Lists!$J$11,IF(COUNTIF('Section 3'!$G$15:$G$24,Lists!$H$3)&gt;0,0,1), 0)</f>
        <v>0</v>
      </c>
      <c r="AA44" s="71">
        <f>IF(M44=Lists!$J$10,IF(COUNTIF('Section 3'!$G$15:$G$24,Lists!$H$7)&gt;0,0,1),0)</f>
        <v>0</v>
      </c>
      <c r="AB44" s="71">
        <f t="shared" si="3"/>
        <v>0</v>
      </c>
      <c r="AC44" s="71">
        <f t="shared" si="4"/>
        <v>0</v>
      </c>
    </row>
    <row r="45" spans="2:29" x14ac:dyDescent="0.35">
      <c r="B45" s="144"/>
      <c r="C45" s="205" t="str">
        <f>IF(F45="","",MAX($C$16:C44)+1)</f>
        <v/>
      </c>
      <c r="D45" s="67"/>
      <c r="E45" s="218"/>
      <c r="F45" s="219" t="str">
        <f t="shared" si="0"/>
        <v/>
      </c>
      <c r="G45" s="48"/>
      <c r="H45" s="220"/>
      <c r="I45" s="221"/>
      <c r="J45" s="221"/>
      <c r="K45" s="222" t="s">
        <v>362</v>
      </c>
      <c r="L45" s="221"/>
      <c r="M45" s="221"/>
      <c r="N45" s="175"/>
      <c r="P45" s="182" t="str">
        <f t="shared" ca="1" si="5"/>
        <v/>
      </c>
      <c r="R45" s="71" t="str">
        <f t="shared" si="1"/>
        <v>N</v>
      </c>
      <c r="S45" s="71">
        <f t="shared" ca="1" si="2"/>
        <v>0</v>
      </c>
      <c r="T45" s="71">
        <f>IF(C45="",0,IF(OR(D45=0,E45=0,F45=0,G45=0,H45=0,I45=0,K45=0,K45="",L45=0,M45=0,AND(L45=Lists!$I$3,J45=0)),1,0))</f>
        <v>0</v>
      </c>
      <c r="U45" s="71">
        <f>IF(E45=0,0,IF(COUNTIF(Lists!$B$3:$B$203,E45)&gt;0,0,1))</f>
        <v>0</v>
      </c>
      <c r="V45" s="71">
        <f t="shared" si="6"/>
        <v>0</v>
      </c>
      <c r="W45" s="71">
        <f>IF(M45=Lists!$J$6,IF(COUNTIF('Section 3'!$G$15:$G$24,Lists!$H$5)&gt;0,0,1), 0)</f>
        <v>0</v>
      </c>
      <c r="X45" s="71">
        <f>IF(M45=Lists!$J$8,IF(COUNTIF('Section 3'!$G$15:$G$24,Lists!$H$6)&gt;0,0,1), 0)</f>
        <v>0</v>
      </c>
      <c r="Y45" s="71">
        <f>IF(M45=Lists!$J$9,IF(COUNTIF('Section 3'!$G$15:$G$24,Lists!$H$4)&gt;0,0,1), 0)</f>
        <v>0</v>
      </c>
      <c r="Z45" s="71">
        <f>IF(M45=Lists!$J$11,IF(COUNTIF('Section 3'!$G$15:$G$24,Lists!$H$3)&gt;0,0,1), 0)</f>
        <v>0</v>
      </c>
      <c r="AA45" s="71">
        <f>IF(M45=Lists!$J$10,IF(COUNTIF('Section 3'!$G$15:$G$24,Lists!$H$7)&gt;0,0,1),0)</f>
        <v>0</v>
      </c>
      <c r="AB45" s="71">
        <f t="shared" si="3"/>
        <v>0</v>
      </c>
      <c r="AC45" s="71">
        <f t="shared" si="4"/>
        <v>0</v>
      </c>
    </row>
    <row r="46" spans="2:29" x14ac:dyDescent="0.35">
      <c r="B46" s="144"/>
      <c r="C46" s="205" t="str">
        <f>IF(F46="","",MAX($C$16:C45)+1)</f>
        <v/>
      </c>
      <c r="D46" s="67"/>
      <c r="E46" s="218"/>
      <c r="F46" s="219" t="str">
        <f t="shared" si="0"/>
        <v/>
      </c>
      <c r="G46" s="48"/>
      <c r="H46" s="220"/>
      <c r="I46" s="221"/>
      <c r="J46" s="221"/>
      <c r="K46" s="222" t="s">
        <v>362</v>
      </c>
      <c r="L46" s="221"/>
      <c r="M46" s="221"/>
      <c r="N46" s="175"/>
      <c r="P46" s="182" t="str">
        <f t="shared" ca="1" si="5"/>
        <v/>
      </c>
      <c r="R46" s="71" t="str">
        <f t="shared" si="1"/>
        <v>N</v>
      </c>
      <c r="S46" s="71">
        <f t="shared" ca="1" si="2"/>
        <v>0</v>
      </c>
      <c r="T46" s="71">
        <f>IF(C46="",0,IF(OR(D46=0,E46=0,F46=0,G46=0,H46=0,I46=0,K46=0,K46="",L46=0,M46=0,AND(L46=Lists!$I$3,J46=0)),1,0))</f>
        <v>0</v>
      </c>
      <c r="U46" s="71">
        <f>IF(E46=0,0,IF(COUNTIF(Lists!$B$3:$B$203,E46)&gt;0,0,1))</f>
        <v>0</v>
      </c>
      <c r="V46" s="71">
        <f t="shared" si="6"/>
        <v>0</v>
      </c>
      <c r="W46" s="71">
        <f>IF(M46=Lists!$J$6,IF(COUNTIF('Section 3'!$G$15:$G$24,Lists!$H$5)&gt;0,0,1), 0)</f>
        <v>0</v>
      </c>
      <c r="X46" s="71">
        <f>IF(M46=Lists!$J$8,IF(COUNTIF('Section 3'!$G$15:$G$24,Lists!$H$6)&gt;0,0,1), 0)</f>
        <v>0</v>
      </c>
      <c r="Y46" s="71">
        <f>IF(M46=Lists!$J$9,IF(COUNTIF('Section 3'!$G$15:$G$24,Lists!$H$4)&gt;0,0,1), 0)</f>
        <v>0</v>
      </c>
      <c r="Z46" s="71">
        <f>IF(M46=Lists!$J$11,IF(COUNTIF('Section 3'!$G$15:$G$24,Lists!$H$3)&gt;0,0,1), 0)</f>
        <v>0</v>
      </c>
      <c r="AA46" s="71">
        <f>IF(M46=Lists!$J$10,IF(COUNTIF('Section 3'!$G$15:$G$24,Lists!$H$7)&gt;0,0,1),0)</f>
        <v>0</v>
      </c>
      <c r="AB46" s="71">
        <f t="shared" si="3"/>
        <v>0</v>
      </c>
      <c r="AC46" s="71">
        <f t="shared" si="4"/>
        <v>0</v>
      </c>
    </row>
    <row r="47" spans="2:29" x14ac:dyDescent="0.35">
      <c r="B47" s="144"/>
      <c r="C47" s="205" t="str">
        <f>IF(F47="","",MAX($C$16:C46)+1)</f>
        <v/>
      </c>
      <c r="D47" s="67"/>
      <c r="E47" s="218"/>
      <c r="F47" s="219" t="str">
        <f t="shared" si="0"/>
        <v/>
      </c>
      <c r="G47" s="48"/>
      <c r="H47" s="220"/>
      <c r="I47" s="221"/>
      <c r="J47" s="221"/>
      <c r="K47" s="222" t="s">
        <v>362</v>
      </c>
      <c r="L47" s="221"/>
      <c r="M47" s="221"/>
      <c r="N47" s="175"/>
      <c r="P47" s="182" t="str">
        <f t="shared" ca="1" si="5"/>
        <v/>
      </c>
      <c r="R47" s="71" t="str">
        <f t="shared" ref="R47:R78" si="7">IF(C47="","N","Y")</f>
        <v>N</v>
      </c>
      <c r="S47" s="71">
        <f t="shared" ref="S47:S78" ca="1" si="8">IF(OR(D47=0,AND(D47&gt;=StartDate,D47&lt;=EndDate)),0,1)</f>
        <v>0</v>
      </c>
      <c r="T47" s="71">
        <f>IF(C47="",0,IF(OR(D47=0,E47=0,F47=0,G47=0,H47=0,I47=0,K47=0,K47="",L47=0,M47=0,AND(L47=Lists!$I$3,J47=0)),1,0))</f>
        <v>0</v>
      </c>
      <c r="U47" s="71">
        <f>IF(E47=0,0,IF(COUNTIF(Lists!$B$3:$B$203,E47)&gt;0,0,1))</f>
        <v>0</v>
      </c>
      <c r="V47" s="71">
        <f t="shared" si="6"/>
        <v>0</v>
      </c>
      <c r="W47" s="71">
        <f>IF(M47=Lists!$J$6,IF(COUNTIF('Section 3'!$G$15:$G$24,Lists!$H$5)&gt;0,0,1), 0)</f>
        <v>0</v>
      </c>
      <c r="X47" s="71">
        <f>IF(M47=Lists!$J$8,IF(COUNTIF('Section 3'!$G$15:$G$24,Lists!$H$6)&gt;0,0,1), 0)</f>
        <v>0</v>
      </c>
      <c r="Y47" s="71">
        <f>IF(M47=Lists!$J$9,IF(COUNTIF('Section 3'!$G$15:$G$24,Lists!$H$4)&gt;0,0,1), 0)</f>
        <v>0</v>
      </c>
      <c r="Z47" s="71">
        <f>IF(M47=Lists!$J$11,IF(COUNTIF('Section 3'!$G$15:$G$24,Lists!$H$3)&gt;0,0,1), 0)</f>
        <v>0</v>
      </c>
      <c r="AA47" s="71">
        <f>IF(M47=Lists!$J$10,IF(COUNTIF('Section 3'!$G$15:$G$24,Lists!$H$7)&gt;0,0,1),0)</f>
        <v>0</v>
      </c>
      <c r="AB47" s="71">
        <f t="shared" si="3"/>
        <v>0</v>
      </c>
      <c r="AC47" s="71">
        <f t="shared" si="4"/>
        <v>0</v>
      </c>
    </row>
    <row r="48" spans="2:29" x14ac:dyDescent="0.35">
      <c r="B48" s="144"/>
      <c r="C48" s="205" t="str">
        <f>IF(F48="","",MAX($C$16:C47)+1)</f>
        <v/>
      </c>
      <c r="D48" s="67"/>
      <c r="E48" s="218"/>
      <c r="F48" s="219" t="str">
        <f t="shared" si="0"/>
        <v/>
      </c>
      <c r="G48" s="48"/>
      <c r="H48" s="220"/>
      <c r="I48" s="221"/>
      <c r="J48" s="221"/>
      <c r="K48" s="222" t="s">
        <v>362</v>
      </c>
      <c r="L48" s="221"/>
      <c r="M48" s="221"/>
      <c r="N48" s="175"/>
      <c r="P48" s="182" t="str">
        <f t="shared" ca="1" si="5"/>
        <v/>
      </c>
      <c r="R48" s="71" t="str">
        <f t="shared" si="7"/>
        <v>N</v>
      </c>
      <c r="S48" s="71">
        <f t="shared" ca="1" si="8"/>
        <v>0</v>
      </c>
      <c r="T48" s="71">
        <f>IF(C48="",0,IF(OR(D48=0,E48=0,F48=0,G48=0,H48=0,I48=0,K48=0,K48="",L48=0,M48=0,AND(L48=Lists!$I$3,J48=0)),1,0))</f>
        <v>0</v>
      </c>
      <c r="U48" s="71">
        <f>IF(E48=0,0,IF(COUNTIF(Lists!$B$3:$B$203,E48)&gt;0,0,1))</f>
        <v>0</v>
      </c>
      <c r="V48" s="71">
        <f t="shared" si="6"/>
        <v>0</v>
      </c>
      <c r="W48" s="71">
        <f>IF(M48=Lists!$J$6,IF(COUNTIF('Section 3'!$G$15:$G$24,Lists!$H$5)&gt;0,0,1), 0)</f>
        <v>0</v>
      </c>
      <c r="X48" s="71">
        <f>IF(M48=Lists!$J$8,IF(COUNTIF('Section 3'!$G$15:$G$24,Lists!$H$6)&gt;0,0,1), 0)</f>
        <v>0</v>
      </c>
      <c r="Y48" s="71">
        <f>IF(M48=Lists!$J$9,IF(COUNTIF('Section 3'!$G$15:$G$24,Lists!$H$4)&gt;0,0,1), 0)</f>
        <v>0</v>
      </c>
      <c r="Z48" s="71">
        <f>IF(M48=Lists!$J$11,IF(COUNTIF('Section 3'!$G$15:$G$24,Lists!$H$3)&gt;0,0,1), 0)</f>
        <v>0</v>
      </c>
      <c r="AA48" s="71">
        <f>IF(M48=Lists!$J$10,IF(COUNTIF('Section 3'!$G$15:$G$24,Lists!$H$7)&gt;0,0,1),0)</f>
        <v>0</v>
      </c>
      <c r="AB48" s="71">
        <f t="shared" ref="AB48:AB79" si="9">IF(L48=0,0,IF(COUNTIF(MeBrTransactionType,L48)&gt;0,0,1))</f>
        <v>0</v>
      </c>
      <c r="AC48" s="71">
        <f t="shared" ref="AC48:AC79" si="10">IF(M48=0,0,IF(OR(COUNTIF(MeBrNewIntendedUses,M48)&gt;0,COUNTIF(HeelsIntendedUses,M48)&gt;0),0,1))</f>
        <v>0</v>
      </c>
    </row>
    <row r="49" spans="2:29" x14ac:dyDescent="0.35">
      <c r="B49" s="144"/>
      <c r="C49" s="205" t="str">
        <f>IF(F49="","",MAX($C$16:C48)+1)</f>
        <v/>
      </c>
      <c r="D49" s="67"/>
      <c r="E49" s="218"/>
      <c r="F49" s="219" t="str">
        <f t="shared" si="0"/>
        <v/>
      </c>
      <c r="G49" s="48"/>
      <c r="H49" s="220"/>
      <c r="I49" s="221"/>
      <c r="J49" s="221"/>
      <c r="K49" s="222" t="s">
        <v>362</v>
      </c>
      <c r="L49" s="221"/>
      <c r="M49" s="221"/>
      <c r="N49" s="175"/>
      <c r="P49" s="182" t="str">
        <f t="shared" ca="1" si="5"/>
        <v/>
      </c>
      <c r="R49" s="71" t="str">
        <f t="shared" si="7"/>
        <v>N</v>
      </c>
      <c r="S49" s="71">
        <f t="shared" ca="1" si="8"/>
        <v>0</v>
      </c>
      <c r="T49" s="71">
        <f>IF(C49="",0,IF(OR(D49=0,E49=0,F49=0,G49=0,H49=0,I49=0,K49=0,K49="",L49=0,M49=0,AND(L49=Lists!$I$3,J49=0)),1,0))</f>
        <v>0</v>
      </c>
      <c r="U49" s="71">
        <f>IF(E49=0,0,IF(COUNTIF(Lists!$B$3:$B$203,E49)&gt;0,0,1))</f>
        <v>0</v>
      </c>
      <c r="V49" s="71">
        <f t="shared" si="6"/>
        <v>0</v>
      </c>
      <c r="W49" s="71">
        <f>IF(M49=Lists!$J$6,IF(COUNTIF('Section 3'!$G$15:$G$24,Lists!$H$5)&gt;0,0,1), 0)</f>
        <v>0</v>
      </c>
      <c r="X49" s="71">
        <f>IF(M49=Lists!$J$8,IF(COUNTIF('Section 3'!$G$15:$G$24,Lists!$H$6)&gt;0,0,1), 0)</f>
        <v>0</v>
      </c>
      <c r="Y49" s="71">
        <f>IF(M49=Lists!$J$9,IF(COUNTIF('Section 3'!$G$15:$G$24,Lists!$H$4)&gt;0,0,1), 0)</f>
        <v>0</v>
      </c>
      <c r="Z49" s="71">
        <f>IF(M49=Lists!$J$11,IF(COUNTIF('Section 3'!$G$15:$G$24,Lists!$H$3)&gt;0,0,1), 0)</f>
        <v>0</v>
      </c>
      <c r="AA49" s="71">
        <f>IF(M49=Lists!$J$10,IF(COUNTIF('Section 3'!$G$15:$G$24,Lists!$H$7)&gt;0,0,1),0)</f>
        <v>0</v>
      </c>
      <c r="AB49" s="71">
        <f t="shared" si="9"/>
        <v>0</v>
      </c>
      <c r="AC49" s="71">
        <f t="shared" si="10"/>
        <v>0</v>
      </c>
    </row>
    <row r="50" spans="2:29" x14ac:dyDescent="0.35">
      <c r="B50" s="144"/>
      <c r="C50" s="205" t="str">
        <f>IF(F50="","",MAX($C$16:C49)+1)</f>
        <v/>
      </c>
      <c r="D50" s="67"/>
      <c r="E50" s="218"/>
      <c r="F50" s="219" t="str">
        <f t="shared" si="0"/>
        <v/>
      </c>
      <c r="G50" s="48"/>
      <c r="H50" s="220"/>
      <c r="I50" s="221"/>
      <c r="J50" s="221"/>
      <c r="K50" s="222" t="s">
        <v>362</v>
      </c>
      <c r="L50" s="221"/>
      <c r="M50" s="221"/>
      <c r="N50" s="175"/>
      <c r="P50" s="182" t="str">
        <f t="shared" ca="1" si="5"/>
        <v/>
      </c>
      <c r="R50" s="71" t="str">
        <f t="shared" si="7"/>
        <v>N</v>
      </c>
      <c r="S50" s="71">
        <f t="shared" ca="1" si="8"/>
        <v>0</v>
      </c>
      <c r="T50" s="71">
        <f>IF(C50="",0,IF(OR(D50=0,E50=0,F50=0,G50=0,H50=0,I50=0,K50=0,K50="",L50=0,M50=0,AND(L50=Lists!$I$3,J50=0)),1,0))</f>
        <v>0</v>
      </c>
      <c r="U50" s="71">
        <f>IF(E50=0,0,IF(COUNTIF(Lists!$B$3:$B$203,E50)&gt;0,0,1))</f>
        <v>0</v>
      </c>
      <c r="V50" s="71">
        <f t="shared" si="6"/>
        <v>0</v>
      </c>
      <c r="W50" s="71">
        <f>IF(M50=Lists!$J$6,IF(COUNTIF('Section 3'!$G$15:$G$24,Lists!$H$5)&gt;0,0,1), 0)</f>
        <v>0</v>
      </c>
      <c r="X50" s="71">
        <f>IF(M50=Lists!$J$8,IF(COUNTIF('Section 3'!$G$15:$G$24,Lists!$H$6)&gt;0,0,1), 0)</f>
        <v>0</v>
      </c>
      <c r="Y50" s="71">
        <f>IF(M50=Lists!$J$9,IF(COUNTIF('Section 3'!$G$15:$G$24,Lists!$H$4)&gt;0,0,1), 0)</f>
        <v>0</v>
      </c>
      <c r="Z50" s="71">
        <f>IF(M50=Lists!$J$11,IF(COUNTIF('Section 3'!$G$15:$G$24,Lists!$H$3)&gt;0,0,1), 0)</f>
        <v>0</v>
      </c>
      <c r="AA50" s="71">
        <f>IF(M50=Lists!$J$10,IF(COUNTIF('Section 3'!$G$15:$G$24,Lists!$H$7)&gt;0,0,1),0)</f>
        <v>0</v>
      </c>
      <c r="AB50" s="71">
        <f t="shared" si="9"/>
        <v>0</v>
      </c>
      <c r="AC50" s="71">
        <f t="shared" si="10"/>
        <v>0</v>
      </c>
    </row>
    <row r="51" spans="2:29" x14ac:dyDescent="0.35">
      <c r="B51" s="144"/>
      <c r="C51" s="205" t="str">
        <f>IF(F51="","",MAX($C$16:C50)+1)</f>
        <v/>
      </c>
      <c r="D51" s="67"/>
      <c r="E51" s="218"/>
      <c r="F51" s="219" t="str">
        <f t="shared" si="0"/>
        <v/>
      </c>
      <c r="G51" s="48"/>
      <c r="H51" s="220"/>
      <c r="I51" s="221"/>
      <c r="J51" s="221"/>
      <c r="K51" s="222" t="s">
        <v>362</v>
      </c>
      <c r="L51" s="221"/>
      <c r="M51" s="221"/>
      <c r="N51" s="175"/>
      <c r="P51" s="182" t="str">
        <f t="shared" ca="1" si="5"/>
        <v/>
      </c>
      <c r="R51" s="71" t="str">
        <f t="shared" si="7"/>
        <v>N</v>
      </c>
      <c r="S51" s="71">
        <f t="shared" ca="1" si="8"/>
        <v>0</v>
      </c>
      <c r="T51" s="71">
        <f>IF(C51="",0,IF(OR(D51=0,E51=0,F51=0,G51=0,H51=0,I51=0,K51=0,K51="",L51=0,M51=0,AND(L51=Lists!$I$3,J51=0)),1,0))</f>
        <v>0</v>
      </c>
      <c r="U51" s="71">
        <f>IF(E51=0,0,IF(COUNTIF(Lists!$B$3:$B$203,E51)&gt;0,0,1))</f>
        <v>0</v>
      </c>
      <c r="V51" s="71">
        <f t="shared" si="6"/>
        <v>0</v>
      </c>
      <c r="W51" s="71">
        <f>IF(M51=Lists!$J$6,IF(COUNTIF('Section 3'!$G$15:$G$24,Lists!$H$5)&gt;0,0,1), 0)</f>
        <v>0</v>
      </c>
      <c r="X51" s="71">
        <f>IF(M51=Lists!$J$8,IF(COUNTIF('Section 3'!$G$15:$G$24,Lists!$H$6)&gt;0,0,1), 0)</f>
        <v>0</v>
      </c>
      <c r="Y51" s="71">
        <f>IF(M51=Lists!$J$9,IF(COUNTIF('Section 3'!$G$15:$G$24,Lists!$H$4)&gt;0,0,1), 0)</f>
        <v>0</v>
      </c>
      <c r="Z51" s="71">
        <f>IF(M51=Lists!$J$11,IF(COUNTIF('Section 3'!$G$15:$G$24,Lists!$H$3)&gt;0,0,1), 0)</f>
        <v>0</v>
      </c>
      <c r="AA51" s="71">
        <f>IF(M51=Lists!$J$10,IF(COUNTIF('Section 3'!$G$15:$G$24,Lists!$H$7)&gt;0,0,1),0)</f>
        <v>0</v>
      </c>
      <c r="AB51" s="71">
        <f t="shared" si="9"/>
        <v>0</v>
      </c>
      <c r="AC51" s="71">
        <f t="shared" si="10"/>
        <v>0</v>
      </c>
    </row>
    <row r="52" spans="2:29" x14ac:dyDescent="0.35">
      <c r="B52" s="144"/>
      <c r="C52" s="205" t="str">
        <f>IF(F52="","",MAX($C$16:C51)+1)</f>
        <v/>
      </c>
      <c r="D52" s="67"/>
      <c r="E52" s="218"/>
      <c r="F52" s="219" t="str">
        <f t="shared" si="0"/>
        <v/>
      </c>
      <c r="G52" s="48"/>
      <c r="H52" s="220"/>
      <c r="I52" s="221"/>
      <c r="J52" s="221"/>
      <c r="K52" s="222" t="s">
        <v>362</v>
      </c>
      <c r="L52" s="221"/>
      <c r="M52" s="221"/>
      <c r="N52" s="175"/>
      <c r="P52" s="182" t="str">
        <f t="shared" ca="1" si="5"/>
        <v/>
      </c>
      <c r="R52" s="71" t="str">
        <f t="shared" si="7"/>
        <v>N</v>
      </c>
      <c r="S52" s="71">
        <f t="shared" ca="1" si="8"/>
        <v>0</v>
      </c>
      <c r="T52" s="71">
        <f>IF(C52="",0,IF(OR(D52=0,E52=0,F52=0,G52=0,H52=0,I52=0,K52=0,K52="",L52=0,M52=0,AND(L52=Lists!$I$3,J52=0)),1,0))</f>
        <v>0</v>
      </c>
      <c r="U52" s="71">
        <f>IF(E52=0,0,IF(COUNTIF(Lists!$B$3:$B$203,E52)&gt;0,0,1))</f>
        <v>0</v>
      </c>
      <c r="V52" s="71">
        <f t="shared" si="6"/>
        <v>0</v>
      </c>
      <c r="W52" s="71">
        <f>IF(M52=Lists!$J$6,IF(COUNTIF('Section 3'!$G$15:$G$24,Lists!$H$5)&gt;0,0,1), 0)</f>
        <v>0</v>
      </c>
      <c r="X52" s="71">
        <f>IF(M52=Lists!$J$8,IF(COUNTIF('Section 3'!$G$15:$G$24,Lists!$H$6)&gt;0,0,1), 0)</f>
        <v>0</v>
      </c>
      <c r="Y52" s="71">
        <f>IF(M52=Lists!$J$9,IF(COUNTIF('Section 3'!$G$15:$G$24,Lists!$H$4)&gt;0,0,1), 0)</f>
        <v>0</v>
      </c>
      <c r="Z52" s="71">
        <f>IF(M52=Lists!$J$11,IF(COUNTIF('Section 3'!$G$15:$G$24,Lists!$H$3)&gt;0,0,1), 0)</f>
        <v>0</v>
      </c>
      <c r="AA52" s="71">
        <f>IF(M52=Lists!$J$10,IF(COUNTIF('Section 3'!$G$15:$G$24,Lists!$H$7)&gt;0,0,1),0)</f>
        <v>0</v>
      </c>
      <c r="AB52" s="71">
        <f t="shared" si="9"/>
        <v>0</v>
      </c>
      <c r="AC52" s="71">
        <f t="shared" si="10"/>
        <v>0</v>
      </c>
    </row>
    <row r="53" spans="2:29" x14ac:dyDescent="0.35">
      <c r="B53" s="144"/>
      <c r="C53" s="205" t="str">
        <f>IF(F53="","",MAX($C$16:C52)+1)</f>
        <v/>
      </c>
      <c r="D53" s="67"/>
      <c r="E53" s="218"/>
      <c r="F53" s="219" t="str">
        <f t="shared" si="0"/>
        <v/>
      </c>
      <c r="G53" s="48"/>
      <c r="H53" s="220"/>
      <c r="I53" s="221"/>
      <c r="J53" s="221"/>
      <c r="K53" s="222" t="s">
        <v>362</v>
      </c>
      <c r="L53" s="221"/>
      <c r="M53" s="221"/>
      <c r="N53" s="175"/>
      <c r="P53" s="182" t="str">
        <f t="shared" ca="1" si="5"/>
        <v/>
      </c>
      <c r="R53" s="71" t="str">
        <f t="shared" si="7"/>
        <v>N</v>
      </c>
      <c r="S53" s="71">
        <f t="shared" ca="1" si="8"/>
        <v>0</v>
      </c>
      <c r="T53" s="71">
        <f>IF(C53="",0,IF(OR(D53=0,E53=0,F53=0,G53=0,H53=0,I53=0,K53=0,K53="",L53=0,M53=0,AND(L53=Lists!$I$3,J53=0)),1,0))</f>
        <v>0</v>
      </c>
      <c r="U53" s="71">
        <f>IF(E53=0,0,IF(COUNTIF(Lists!$B$3:$B$203,E53)&gt;0,0,1))</f>
        <v>0</v>
      </c>
      <c r="V53" s="71">
        <f t="shared" si="6"/>
        <v>0</v>
      </c>
      <c r="W53" s="71">
        <f>IF(M53=Lists!$J$6,IF(COUNTIF('Section 3'!$G$15:$G$24,Lists!$H$5)&gt;0,0,1), 0)</f>
        <v>0</v>
      </c>
      <c r="X53" s="71">
        <f>IF(M53=Lists!$J$8,IF(COUNTIF('Section 3'!$G$15:$G$24,Lists!$H$6)&gt;0,0,1), 0)</f>
        <v>0</v>
      </c>
      <c r="Y53" s="71">
        <f>IF(M53=Lists!$J$9,IF(COUNTIF('Section 3'!$G$15:$G$24,Lists!$H$4)&gt;0,0,1), 0)</f>
        <v>0</v>
      </c>
      <c r="Z53" s="71">
        <f>IF(M53=Lists!$J$11,IF(COUNTIF('Section 3'!$G$15:$G$24,Lists!$H$3)&gt;0,0,1), 0)</f>
        <v>0</v>
      </c>
      <c r="AA53" s="71">
        <f>IF(M53=Lists!$J$10,IF(COUNTIF('Section 3'!$G$15:$G$24,Lists!$H$7)&gt;0,0,1),0)</f>
        <v>0</v>
      </c>
      <c r="AB53" s="71">
        <f t="shared" si="9"/>
        <v>0</v>
      </c>
      <c r="AC53" s="71">
        <f t="shared" si="10"/>
        <v>0</v>
      </c>
    </row>
    <row r="54" spans="2:29" x14ac:dyDescent="0.35">
      <c r="B54" s="144"/>
      <c r="C54" s="205" t="str">
        <f>IF(F54="","",MAX($C$16:C53)+1)</f>
        <v/>
      </c>
      <c r="D54" s="67"/>
      <c r="E54" s="218"/>
      <c r="F54" s="219" t="str">
        <f t="shared" si="0"/>
        <v/>
      </c>
      <c r="G54" s="48"/>
      <c r="H54" s="220"/>
      <c r="I54" s="221"/>
      <c r="J54" s="221"/>
      <c r="K54" s="222" t="s">
        <v>362</v>
      </c>
      <c r="L54" s="221"/>
      <c r="M54" s="221"/>
      <c r="N54" s="175"/>
      <c r="P54" s="182" t="str">
        <f t="shared" ca="1" si="5"/>
        <v/>
      </c>
      <c r="R54" s="71" t="str">
        <f t="shared" si="7"/>
        <v>N</v>
      </c>
      <c r="S54" s="71">
        <f t="shared" ca="1" si="8"/>
        <v>0</v>
      </c>
      <c r="T54" s="71">
        <f>IF(C54="",0,IF(OR(D54=0,E54=0,F54=0,G54=0,H54=0,I54=0,K54=0,K54="",L54=0,M54=0,AND(L54=Lists!$I$3,J54=0)),1,0))</f>
        <v>0</v>
      </c>
      <c r="U54" s="71">
        <f>IF(E54=0,0,IF(COUNTIF(Lists!$B$3:$B$203,E54)&gt;0,0,1))</f>
        <v>0</v>
      </c>
      <c r="V54" s="71">
        <f t="shared" si="6"/>
        <v>0</v>
      </c>
      <c r="W54" s="71">
        <f>IF(M54=Lists!$J$6,IF(COUNTIF('Section 3'!$G$15:$G$24,Lists!$H$5)&gt;0,0,1), 0)</f>
        <v>0</v>
      </c>
      <c r="X54" s="71">
        <f>IF(M54=Lists!$J$8,IF(COUNTIF('Section 3'!$G$15:$G$24,Lists!$H$6)&gt;0,0,1), 0)</f>
        <v>0</v>
      </c>
      <c r="Y54" s="71">
        <f>IF(M54=Lists!$J$9,IF(COUNTIF('Section 3'!$G$15:$G$24,Lists!$H$4)&gt;0,0,1), 0)</f>
        <v>0</v>
      </c>
      <c r="Z54" s="71">
        <f>IF(M54=Lists!$J$11,IF(COUNTIF('Section 3'!$G$15:$G$24,Lists!$H$3)&gt;0,0,1), 0)</f>
        <v>0</v>
      </c>
      <c r="AA54" s="71">
        <f>IF(M54=Lists!$J$10,IF(COUNTIF('Section 3'!$G$15:$G$24,Lists!$H$7)&gt;0,0,1),0)</f>
        <v>0</v>
      </c>
      <c r="AB54" s="71">
        <f t="shared" si="9"/>
        <v>0</v>
      </c>
      <c r="AC54" s="71">
        <f t="shared" si="10"/>
        <v>0</v>
      </c>
    </row>
    <row r="55" spans="2:29" x14ac:dyDescent="0.35">
      <c r="B55" s="144"/>
      <c r="C55" s="205" t="str">
        <f>IF(F55="","",MAX($C$16:C54)+1)</f>
        <v/>
      </c>
      <c r="D55" s="67"/>
      <c r="E55" s="218"/>
      <c r="F55" s="219" t="str">
        <f t="shared" si="0"/>
        <v/>
      </c>
      <c r="G55" s="48"/>
      <c r="H55" s="220"/>
      <c r="I55" s="221"/>
      <c r="J55" s="221"/>
      <c r="K55" s="222" t="s">
        <v>362</v>
      </c>
      <c r="L55" s="221"/>
      <c r="M55" s="221"/>
      <c r="N55" s="175"/>
      <c r="P55" s="182" t="str">
        <f t="shared" ca="1" si="5"/>
        <v/>
      </c>
      <c r="R55" s="71" t="str">
        <f t="shared" si="7"/>
        <v>N</v>
      </c>
      <c r="S55" s="71">
        <f t="shared" ca="1" si="8"/>
        <v>0</v>
      </c>
      <c r="T55" s="71">
        <f>IF(C55="",0,IF(OR(D55=0,E55=0,F55=0,G55=0,H55=0,I55=0,K55=0,K55="",L55=0,M55=0,AND(L55=Lists!$I$3,J55=0)),1,0))</f>
        <v>0</v>
      </c>
      <c r="U55" s="71">
        <f>IF(E55=0,0,IF(COUNTIF(Lists!$B$3:$B$203,E55)&gt;0,0,1))</f>
        <v>0</v>
      </c>
      <c r="V55" s="71">
        <f t="shared" si="6"/>
        <v>0</v>
      </c>
      <c r="W55" s="71">
        <f>IF(M55=Lists!$J$6,IF(COUNTIF('Section 3'!$G$15:$G$24,Lists!$H$5)&gt;0,0,1), 0)</f>
        <v>0</v>
      </c>
      <c r="X55" s="71">
        <f>IF(M55=Lists!$J$8,IF(COUNTIF('Section 3'!$G$15:$G$24,Lists!$H$6)&gt;0,0,1), 0)</f>
        <v>0</v>
      </c>
      <c r="Y55" s="71">
        <f>IF(M55=Lists!$J$9,IF(COUNTIF('Section 3'!$G$15:$G$24,Lists!$H$4)&gt;0,0,1), 0)</f>
        <v>0</v>
      </c>
      <c r="Z55" s="71">
        <f>IF(M55=Lists!$J$11,IF(COUNTIF('Section 3'!$G$15:$G$24,Lists!$H$3)&gt;0,0,1), 0)</f>
        <v>0</v>
      </c>
      <c r="AA55" s="71">
        <f>IF(M55=Lists!$J$10,IF(COUNTIF('Section 3'!$G$15:$G$24,Lists!$H$7)&gt;0,0,1),0)</f>
        <v>0</v>
      </c>
      <c r="AB55" s="71">
        <f t="shared" si="9"/>
        <v>0</v>
      </c>
      <c r="AC55" s="71">
        <f t="shared" si="10"/>
        <v>0</v>
      </c>
    </row>
    <row r="56" spans="2:29" x14ac:dyDescent="0.35">
      <c r="B56" s="144"/>
      <c r="C56" s="205" t="str">
        <f>IF(F56="","",MAX($C$16:C55)+1)</f>
        <v/>
      </c>
      <c r="D56" s="67"/>
      <c r="E56" s="218"/>
      <c r="F56" s="219" t="str">
        <f t="shared" si="0"/>
        <v/>
      </c>
      <c r="G56" s="48"/>
      <c r="H56" s="220"/>
      <c r="I56" s="221"/>
      <c r="J56" s="221"/>
      <c r="K56" s="222" t="s">
        <v>362</v>
      </c>
      <c r="L56" s="221"/>
      <c r="M56" s="221"/>
      <c r="N56" s="175"/>
      <c r="P56" s="182" t="str">
        <f t="shared" ca="1" si="5"/>
        <v/>
      </c>
      <c r="R56" s="71" t="str">
        <f t="shared" si="7"/>
        <v>N</v>
      </c>
      <c r="S56" s="71">
        <f t="shared" ca="1" si="8"/>
        <v>0</v>
      </c>
      <c r="T56" s="71">
        <f>IF(C56="",0,IF(OR(D56=0,E56=0,F56=0,G56=0,H56=0,I56=0,K56=0,K56="",L56=0,M56=0,AND(L56=Lists!$I$3,J56=0)),1,0))</f>
        <v>0</v>
      </c>
      <c r="U56" s="71">
        <f>IF(E56=0,0,IF(COUNTIF(Lists!$B$3:$B$203,E56)&gt;0,0,1))</f>
        <v>0</v>
      </c>
      <c r="V56" s="71">
        <f t="shared" si="6"/>
        <v>0</v>
      </c>
      <c r="W56" s="71">
        <f>IF(M56=Lists!$J$6,IF(COUNTIF('Section 3'!$G$15:$G$24,Lists!$H$5)&gt;0,0,1), 0)</f>
        <v>0</v>
      </c>
      <c r="X56" s="71">
        <f>IF(M56=Lists!$J$8,IF(COUNTIF('Section 3'!$G$15:$G$24,Lists!$H$6)&gt;0,0,1), 0)</f>
        <v>0</v>
      </c>
      <c r="Y56" s="71">
        <f>IF(M56=Lists!$J$9,IF(COUNTIF('Section 3'!$G$15:$G$24,Lists!$H$4)&gt;0,0,1), 0)</f>
        <v>0</v>
      </c>
      <c r="Z56" s="71">
        <f>IF(M56=Lists!$J$11,IF(COUNTIF('Section 3'!$G$15:$G$24,Lists!$H$3)&gt;0,0,1), 0)</f>
        <v>0</v>
      </c>
      <c r="AA56" s="71">
        <f>IF(M56=Lists!$J$10,IF(COUNTIF('Section 3'!$G$15:$G$24,Lists!$H$7)&gt;0,0,1),0)</f>
        <v>0</v>
      </c>
      <c r="AB56" s="71">
        <f t="shared" si="9"/>
        <v>0</v>
      </c>
      <c r="AC56" s="71">
        <f t="shared" si="10"/>
        <v>0</v>
      </c>
    </row>
    <row r="57" spans="2:29" x14ac:dyDescent="0.35">
      <c r="B57" s="144"/>
      <c r="C57" s="205" t="str">
        <f>IF(F57="","",MAX($C$16:C56)+1)</f>
        <v/>
      </c>
      <c r="D57" s="67"/>
      <c r="E57" s="218"/>
      <c r="F57" s="219" t="str">
        <f t="shared" si="0"/>
        <v/>
      </c>
      <c r="G57" s="48"/>
      <c r="H57" s="220"/>
      <c r="I57" s="221"/>
      <c r="J57" s="221"/>
      <c r="K57" s="222" t="s">
        <v>362</v>
      </c>
      <c r="L57" s="221"/>
      <c r="M57" s="221"/>
      <c r="N57" s="175"/>
      <c r="P57" s="182" t="str">
        <f t="shared" ca="1" si="5"/>
        <v/>
      </c>
      <c r="R57" s="71" t="str">
        <f t="shared" si="7"/>
        <v>N</v>
      </c>
      <c r="S57" s="71">
        <f t="shared" ca="1" si="8"/>
        <v>0</v>
      </c>
      <c r="T57" s="71">
        <f>IF(C57="",0,IF(OR(D57=0,E57=0,F57=0,G57=0,H57=0,I57=0,K57=0,K57="",L57=0,M57=0,AND(L57=Lists!$I$3,J57=0)),1,0))</f>
        <v>0</v>
      </c>
      <c r="U57" s="71">
        <f>IF(E57=0,0,IF(COUNTIF(Lists!$B$3:$B$203,E57)&gt;0,0,1))</f>
        <v>0</v>
      </c>
      <c r="V57" s="71">
        <f t="shared" si="6"/>
        <v>0</v>
      </c>
      <c r="W57" s="71">
        <f>IF(M57=Lists!$J$6,IF(COUNTIF('Section 3'!$G$15:$G$24,Lists!$H$5)&gt;0,0,1), 0)</f>
        <v>0</v>
      </c>
      <c r="X57" s="71">
        <f>IF(M57=Lists!$J$8,IF(COUNTIF('Section 3'!$G$15:$G$24,Lists!$H$6)&gt;0,0,1), 0)</f>
        <v>0</v>
      </c>
      <c r="Y57" s="71">
        <f>IF(M57=Lists!$J$9,IF(COUNTIF('Section 3'!$G$15:$G$24,Lists!$H$4)&gt;0,0,1), 0)</f>
        <v>0</v>
      </c>
      <c r="Z57" s="71">
        <f>IF(M57=Lists!$J$11,IF(COUNTIF('Section 3'!$G$15:$G$24,Lists!$H$3)&gt;0,0,1), 0)</f>
        <v>0</v>
      </c>
      <c r="AA57" s="71">
        <f>IF(M57=Lists!$J$10,IF(COUNTIF('Section 3'!$G$15:$G$24,Lists!$H$7)&gt;0,0,1),0)</f>
        <v>0</v>
      </c>
      <c r="AB57" s="71">
        <f t="shared" si="9"/>
        <v>0</v>
      </c>
      <c r="AC57" s="71">
        <f t="shared" si="10"/>
        <v>0</v>
      </c>
    </row>
    <row r="58" spans="2:29" x14ac:dyDescent="0.35">
      <c r="B58" s="144"/>
      <c r="C58" s="205" t="str">
        <f>IF(F58="","",MAX($C$16:C57)+1)</f>
        <v/>
      </c>
      <c r="D58" s="67"/>
      <c r="E58" s="218"/>
      <c r="F58" s="219" t="str">
        <f t="shared" si="0"/>
        <v/>
      </c>
      <c r="G58" s="48"/>
      <c r="H58" s="220"/>
      <c r="I58" s="221"/>
      <c r="J58" s="221"/>
      <c r="K58" s="222" t="s">
        <v>362</v>
      </c>
      <c r="L58" s="221"/>
      <c r="M58" s="221"/>
      <c r="N58" s="175"/>
      <c r="P58" s="182" t="str">
        <f t="shared" ca="1" si="5"/>
        <v/>
      </c>
      <c r="R58" s="71" t="str">
        <f t="shared" si="7"/>
        <v>N</v>
      </c>
      <c r="S58" s="71">
        <f t="shared" ca="1" si="8"/>
        <v>0</v>
      </c>
      <c r="T58" s="71">
        <f>IF(C58="",0,IF(OR(D58=0,E58=0,F58=0,G58=0,H58=0,I58=0,K58=0,K58="",L58=0,M58=0,AND(L58=Lists!$I$3,J58=0)),1,0))</f>
        <v>0</v>
      </c>
      <c r="U58" s="71">
        <f>IF(E58=0,0,IF(COUNTIF(Lists!$B$3:$B$203,E58)&gt;0,0,1))</f>
        <v>0</v>
      </c>
      <c r="V58" s="71">
        <f t="shared" si="6"/>
        <v>0</v>
      </c>
      <c r="W58" s="71">
        <f>IF(M58=Lists!$J$6,IF(COUNTIF('Section 3'!$G$15:$G$24,Lists!$H$5)&gt;0,0,1), 0)</f>
        <v>0</v>
      </c>
      <c r="X58" s="71">
        <f>IF(M58=Lists!$J$8,IF(COUNTIF('Section 3'!$G$15:$G$24,Lists!$H$6)&gt;0,0,1), 0)</f>
        <v>0</v>
      </c>
      <c r="Y58" s="71">
        <f>IF(M58=Lists!$J$9,IF(COUNTIF('Section 3'!$G$15:$G$24,Lists!$H$4)&gt;0,0,1), 0)</f>
        <v>0</v>
      </c>
      <c r="Z58" s="71">
        <f>IF(M58=Lists!$J$11,IF(COUNTIF('Section 3'!$G$15:$G$24,Lists!$H$3)&gt;0,0,1), 0)</f>
        <v>0</v>
      </c>
      <c r="AA58" s="71">
        <f>IF(M58=Lists!$J$10,IF(COUNTIF('Section 3'!$G$15:$G$24,Lists!$H$7)&gt;0,0,1),0)</f>
        <v>0</v>
      </c>
      <c r="AB58" s="71">
        <f t="shared" si="9"/>
        <v>0</v>
      </c>
      <c r="AC58" s="71">
        <f t="shared" si="10"/>
        <v>0</v>
      </c>
    </row>
    <row r="59" spans="2:29" x14ac:dyDescent="0.35">
      <c r="B59" s="144"/>
      <c r="C59" s="205" t="str">
        <f>IF(F59="","",MAX($C$16:C58)+1)</f>
        <v/>
      </c>
      <c r="D59" s="67"/>
      <c r="E59" s="218"/>
      <c r="F59" s="219" t="str">
        <f t="shared" si="0"/>
        <v/>
      </c>
      <c r="G59" s="48"/>
      <c r="H59" s="220"/>
      <c r="I59" s="221"/>
      <c r="J59" s="221"/>
      <c r="K59" s="222" t="s">
        <v>362</v>
      </c>
      <c r="L59" s="221"/>
      <c r="M59" s="221"/>
      <c r="N59" s="175"/>
      <c r="P59" s="182" t="str">
        <f t="shared" ca="1" si="5"/>
        <v/>
      </c>
      <c r="R59" s="71" t="str">
        <f t="shared" si="7"/>
        <v>N</v>
      </c>
      <c r="S59" s="71">
        <f t="shared" ca="1" si="8"/>
        <v>0</v>
      </c>
      <c r="T59" s="71">
        <f>IF(C59="",0,IF(OR(D59=0,E59=0,F59=0,G59=0,H59=0,I59=0,K59=0,K59="",L59=0,M59=0,AND(L59=Lists!$I$3,J59=0)),1,0))</f>
        <v>0</v>
      </c>
      <c r="U59" s="71">
        <f>IF(E59=0,0,IF(COUNTIF(Lists!$B$3:$B$203,E59)&gt;0,0,1))</f>
        <v>0</v>
      </c>
      <c r="V59" s="71">
        <f t="shared" si="6"/>
        <v>0</v>
      </c>
      <c r="W59" s="71">
        <f>IF(M59=Lists!$J$6,IF(COUNTIF('Section 3'!$G$15:$G$24,Lists!$H$5)&gt;0,0,1), 0)</f>
        <v>0</v>
      </c>
      <c r="X59" s="71">
        <f>IF(M59=Lists!$J$8,IF(COUNTIF('Section 3'!$G$15:$G$24,Lists!$H$6)&gt;0,0,1), 0)</f>
        <v>0</v>
      </c>
      <c r="Y59" s="71">
        <f>IF(M59=Lists!$J$9,IF(COUNTIF('Section 3'!$G$15:$G$24,Lists!$H$4)&gt;0,0,1), 0)</f>
        <v>0</v>
      </c>
      <c r="Z59" s="71">
        <f>IF(M59=Lists!$J$11,IF(COUNTIF('Section 3'!$G$15:$G$24,Lists!$H$3)&gt;0,0,1), 0)</f>
        <v>0</v>
      </c>
      <c r="AA59" s="71">
        <f>IF(M59=Lists!$J$10,IF(COUNTIF('Section 3'!$G$15:$G$24,Lists!$H$7)&gt;0,0,1),0)</f>
        <v>0</v>
      </c>
      <c r="AB59" s="71">
        <f t="shared" si="9"/>
        <v>0</v>
      </c>
      <c r="AC59" s="71">
        <f t="shared" si="10"/>
        <v>0</v>
      </c>
    </row>
    <row r="60" spans="2:29" x14ac:dyDescent="0.35">
      <c r="B60" s="144"/>
      <c r="C60" s="205" t="str">
        <f>IF(F60="","",MAX($C$16:C59)+1)</f>
        <v/>
      </c>
      <c r="D60" s="67"/>
      <c r="E60" s="218"/>
      <c r="F60" s="219" t="str">
        <f t="shared" si="0"/>
        <v/>
      </c>
      <c r="G60" s="48"/>
      <c r="H60" s="220"/>
      <c r="I60" s="221"/>
      <c r="J60" s="221"/>
      <c r="K60" s="222" t="s">
        <v>362</v>
      </c>
      <c r="L60" s="221"/>
      <c r="M60" s="221"/>
      <c r="N60" s="175"/>
      <c r="P60" s="182" t="str">
        <f t="shared" ca="1" si="5"/>
        <v/>
      </c>
      <c r="R60" s="71" t="str">
        <f t="shared" si="7"/>
        <v>N</v>
      </c>
      <c r="S60" s="71">
        <f t="shared" ca="1" si="8"/>
        <v>0</v>
      </c>
      <c r="T60" s="71">
        <f>IF(C60="",0,IF(OR(D60=0,E60=0,F60=0,G60=0,H60=0,I60=0,K60=0,K60="",L60=0,M60=0,AND(L60=Lists!$I$3,J60=0)),1,0))</f>
        <v>0</v>
      </c>
      <c r="U60" s="71">
        <f>IF(E60=0,0,IF(COUNTIF(Lists!$B$3:$B$203,E60)&gt;0,0,1))</f>
        <v>0</v>
      </c>
      <c r="V60" s="71">
        <f t="shared" si="6"/>
        <v>0</v>
      </c>
      <c r="W60" s="71">
        <f>IF(M60=Lists!$J$6,IF(COUNTIF('Section 3'!$G$15:$G$24,Lists!$H$5)&gt;0,0,1), 0)</f>
        <v>0</v>
      </c>
      <c r="X60" s="71">
        <f>IF(M60=Lists!$J$8,IF(COUNTIF('Section 3'!$G$15:$G$24,Lists!$H$6)&gt;0,0,1), 0)</f>
        <v>0</v>
      </c>
      <c r="Y60" s="71">
        <f>IF(M60=Lists!$J$9,IF(COUNTIF('Section 3'!$G$15:$G$24,Lists!$H$4)&gt;0,0,1), 0)</f>
        <v>0</v>
      </c>
      <c r="Z60" s="71">
        <f>IF(M60=Lists!$J$11,IF(COUNTIF('Section 3'!$G$15:$G$24,Lists!$H$3)&gt;0,0,1), 0)</f>
        <v>0</v>
      </c>
      <c r="AA60" s="71">
        <f>IF(M60=Lists!$J$10,IF(COUNTIF('Section 3'!$G$15:$G$24,Lists!$H$7)&gt;0,0,1),0)</f>
        <v>0</v>
      </c>
      <c r="AB60" s="71">
        <f t="shared" si="9"/>
        <v>0</v>
      </c>
      <c r="AC60" s="71">
        <f t="shared" si="10"/>
        <v>0</v>
      </c>
    </row>
    <row r="61" spans="2:29" x14ac:dyDescent="0.35">
      <c r="B61" s="144"/>
      <c r="C61" s="205" t="str">
        <f>IF(F61="","",MAX($C$16:C60)+1)</f>
        <v/>
      </c>
      <c r="D61" s="67"/>
      <c r="E61" s="218"/>
      <c r="F61" s="219" t="str">
        <f t="shared" si="0"/>
        <v/>
      </c>
      <c r="G61" s="48"/>
      <c r="H61" s="220"/>
      <c r="I61" s="221"/>
      <c r="J61" s="221"/>
      <c r="K61" s="222" t="s">
        <v>362</v>
      </c>
      <c r="L61" s="221"/>
      <c r="M61" s="221"/>
      <c r="N61" s="175"/>
      <c r="P61" s="182" t="str">
        <f t="shared" ca="1" si="5"/>
        <v/>
      </c>
      <c r="R61" s="71" t="str">
        <f t="shared" si="7"/>
        <v>N</v>
      </c>
      <c r="S61" s="71">
        <f t="shared" ca="1" si="8"/>
        <v>0</v>
      </c>
      <c r="T61" s="71">
        <f>IF(C61="",0,IF(OR(D61=0,E61=0,F61=0,G61=0,H61=0,I61=0,K61=0,K61="",L61=0,M61=0,AND(L61=Lists!$I$3,J61=0)),1,0))</f>
        <v>0</v>
      </c>
      <c r="U61" s="71">
        <f>IF(E61=0,0,IF(COUNTIF(Lists!$B$3:$B$203,E61)&gt;0,0,1))</f>
        <v>0</v>
      </c>
      <c r="V61" s="71">
        <f t="shared" si="6"/>
        <v>0</v>
      </c>
      <c r="W61" s="71">
        <f>IF(M61=Lists!$J$6,IF(COUNTIF('Section 3'!$G$15:$G$24,Lists!$H$5)&gt;0,0,1), 0)</f>
        <v>0</v>
      </c>
      <c r="X61" s="71">
        <f>IF(M61=Lists!$J$8,IF(COUNTIF('Section 3'!$G$15:$G$24,Lists!$H$6)&gt;0,0,1), 0)</f>
        <v>0</v>
      </c>
      <c r="Y61" s="71">
        <f>IF(M61=Lists!$J$9,IF(COUNTIF('Section 3'!$G$15:$G$24,Lists!$H$4)&gt;0,0,1), 0)</f>
        <v>0</v>
      </c>
      <c r="Z61" s="71">
        <f>IF(M61=Lists!$J$11,IF(COUNTIF('Section 3'!$G$15:$G$24,Lists!$H$3)&gt;0,0,1), 0)</f>
        <v>0</v>
      </c>
      <c r="AA61" s="71">
        <f>IF(M61=Lists!$J$10,IF(COUNTIF('Section 3'!$G$15:$G$24,Lists!$H$7)&gt;0,0,1),0)</f>
        <v>0</v>
      </c>
      <c r="AB61" s="71">
        <f t="shared" si="9"/>
        <v>0</v>
      </c>
      <c r="AC61" s="71">
        <f t="shared" si="10"/>
        <v>0</v>
      </c>
    </row>
    <row r="62" spans="2:29" x14ac:dyDescent="0.35">
      <c r="B62" s="144"/>
      <c r="C62" s="205" t="str">
        <f>IF(F62="","",MAX($C$16:C61)+1)</f>
        <v/>
      </c>
      <c r="D62" s="67"/>
      <c r="E62" s="218"/>
      <c r="F62" s="219" t="str">
        <f t="shared" si="0"/>
        <v/>
      </c>
      <c r="G62" s="48"/>
      <c r="H62" s="220"/>
      <c r="I62" s="221"/>
      <c r="J62" s="221"/>
      <c r="K62" s="222" t="s">
        <v>362</v>
      </c>
      <c r="L62" s="221"/>
      <c r="M62" s="221"/>
      <c r="N62" s="175"/>
      <c r="P62" s="182" t="str">
        <f t="shared" ca="1" si="5"/>
        <v/>
      </c>
      <c r="R62" s="71" t="str">
        <f t="shared" si="7"/>
        <v>N</v>
      </c>
      <c r="S62" s="71">
        <f t="shared" ca="1" si="8"/>
        <v>0</v>
      </c>
      <c r="T62" s="71">
        <f>IF(C62="",0,IF(OR(D62=0,E62=0,F62=0,G62=0,H62=0,I62=0,K62=0,K62="",L62=0,M62=0,AND(L62=Lists!$I$3,J62=0)),1,0))</f>
        <v>0</v>
      </c>
      <c r="U62" s="71">
        <f>IF(E62=0,0,IF(COUNTIF(Lists!$B$3:$B$203,E62)&gt;0,0,1))</f>
        <v>0</v>
      </c>
      <c r="V62" s="71">
        <f t="shared" si="6"/>
        <v>0</v>
      </c>
      <c r="W62" s="71">
        <f>IF(M62=Lists!$J$6,IF(COUNTIF('Section 3'!$G$15:$G$24,Lists!$H$5)&gt;0,0,1), 0)</f>
        <v>0</v>
      </c>
      <c r="X62" s="71">
        <f>IF(M62=Lists!$J$8,IF(COUNTIF('Section 3'!$G$15:$G$24,Lists!$H$6)&gt;0,0,1), 0)</f>
        <v>0</v>
      </c>
      <c r="Y62" s="71">
        <f>IF(M62=Lists!$J$9,IF(COUNTIF('Section 3'!$G$15:$G$24,Lists!$H$4)&gt;0,0,1), 0)</f>
        <v>0</v>
      </c>
      <c r="Z62" s="71">
        <f>IF(M62=Lists!$J$11,IF(COUNTIF('Section 3'!$G$15:$G$24,Lists!$H$3)&gt;0,0,1), 0)</f>
        <v>0</v>
      </c>
      <c r="AA62" s="71">
        <f>IF(M62=Lists!$J$10,IF(COUNTIF('Section 3'!$G$15:$G$24,Lists!$H$7)&gt;0,0,1),0)</f>
        <v>0</v>
      </c>
      <c r="AB62" s="71">
        <f t="shared" si="9"/>
        <v>0</v>
      </c>
      <c r="AC62" s="71">
        <f t="shared" si="10"/>
        <v>0</v>
      </c>
    </row>
    <row r="63" spans="2:29" x14ac:dyDescent="0.35">
      <c r="B63" s="144"/>
      <c r="C63" s="205" t="str">
        <f>IF(F63="","",MAX($C$16:C62)+1)</f>
        <v/>
      </c>
      <c r="D63" s="67"/>
      <c r="E63" s="218"/>
      <c r="F63" s="219" t="str">
        <f t="shared" si="0"/>
        <v/>
      </c>
      <c r="G63" s="48"/>
      <c r="H63" s="220"/>
      <c r="I63" s="221"/>
      <c r="J63" s="221"/>
      <c r="K63" s="222" t="s">
        <v>362</v>
      </c>
      <c r="L63" s="221"/>
      <c r="M63" s="221"/>
      <c r="N63" s="175"/>
      <c r="P63" s="182" t="str">
        <f t="shared" ca="1" si="5"/>
        <v/>
      </c>
      <c r="R63" s="71" t="str">
        <f t="shared" si="7"/>
        <v>N</v>
      </c>
      <c r="S63" s="71">
        <f t="shared" ca="1" si="8"/>
        <v>0</v>
      </c>
      <c r="T63" s="71">
        <f>IF(C63="",0,IF(OR(D63=0,E63=0,F63=0,G63=0,H63=0,I63=0,K63=0,K63="",L63=0,M63=0,AND(L63=Lists!$I$3,J63=0)),1,0))</f>
        <v>0</v>
      </c>
      <c r="U63" s="71">
        <f>IF(E63=0,0,IF(COUNTIF(Lists!$B$3:$B$203,E63)&gt;0,0,1))</f>
        <v>0</v>
      </c>
      <c r="V63" s="71">
        <f t="shared" si="6"/>
        <v>0</v>
      </c>
      <c r="W63" s="71">
        <f>IF(M63=Lists!$J$6,IF(COUNTIF('Section 3'!$G$15:$G$24,Lists!$H$5)&gt;0,0,1), 0)</f>
        <v>0</v>
      </c>
      <c r="X63" s="71">
        <f>IF(M63=Lists!$J$8,IF(COUNTIF('Section 3'!$G$15:$G$24,Lists!$H$6)&gt;0,0,1), 0)</f>
        <v>0</v>
      </c>
      <c r="Y63" s="71">
        <f>IF(M63=Lists!$J$9,IF(COUNTIF('Section 3'!$G$15:$G$24,Lists!$H$4)&gt;0,0,1), 0)</f>
        <v>0</v>
      </c>
      <c r="Z63" s="71">
        <f>IF(M63=Lists!$J$11,IF(COUNTIF('Section 3'!$G$15:$G$24,Lists!$H$3)&gt;0,0,1), 0)</f>
        <v>0</v>
      </c>
      <c r="AA63" s="71">
        <f>IF(M63=Lists!$J$10,IF(COUNTIF('Section 3'!$G$15:$G$24,Lists!$H$7)&gt;0,0,1),0)</f>
        <v>0</v>
      </c>
      <c r="AB63" s="71">
        <f t="shared" si="9"/>
        <v>0</v>
      </c>
      <c r="AC63" s="71">
        <f t="shared" si="10"/>
        <v>0</v>
      </c>
    </row>
    <row r="64" spans="2:29" x14ac:dyDescent="0.35">
      <c r="B64" s="144"/>
      <c r="C64" s="205" t="str">
        <f>IF(F64="","",MAX($C$16:C63)+1)</f>
        <v/>
      </c>
      <c r="D64" s="67"/>
      <c r="E64" s="218"/>
      <c r="F64" s="219" t="str">
        <f t="shared" si="0"/>
        <v/>
      </c>
      <c r="G64" s="48"/>
      <c r="H64" s="220"/>
      <c r="I64" s="221"/>
      <c r="J64" s="221"/>
      <c r="K64" s="222" t="s">
        <v>362</v>
      </c>
      <c r="L64" s="221"/>
      <c r="M64" s="221"/>
      <c r="N64" s="175"/>
      <c r="P64" s="182" t="str">
        <f t="shared" ca="1" si="5"/>
        <v/>
      </c>
      <c r="R64" s="71" t="str">
        <f t="shared" si="7"/>
        <v>N</v>
      </c>
      <c r="S64" s="71">
        <f t="shared" ca="1" si="8"/>
        <v>0</v>
      </c>
      <c r="T64" s="71">
        <f>IF(C64="",0,IF(OR(D64=0,E64=0,F64=0,G64=0,H64=0,I64=0,K64=0,K64="",L64=0,M64=0,AND(L64=Lists!$I$3,J64=0)),1,0))</f>
        <v>0</v>
      </c>
      <c r="U64" s="71">
        <f>IF(E64=0,0,IF(COUNTIF(Lists!$B$3:$B$203,E64)&gt;0,0,1))</f>
        <v>0</v>
      </c>
      <c r="V64" s="71">
        <f t="shared" si="6"/>
        <v>0</v>
      </c>
      <c r="W64" s="71">
        <f>IF(M64=Lists!$J$6,IF(COUNTIF('Section 3'!$G$15:$G$24,Lists!$H$5)&gt;0,0,1), 0)</f>
        <v>0</v>
      </c>
      <c r="X64" s="71">
        <f>IF(M64=Lists!$J$8,IF(COUNTIF('Section 3'!$G$15:$G$24,Lists!$H$6)&gt;0,0,1), 0)</f>
        <v>0</v>
      </c>
      <c r="Y64" s="71">
        <f>IF(M64=Lists!$J$9,IF(COUNTIF('Section 3'!$G$15:$G$24,Lists!$H$4)&gt;0,0,1), 0)</f>
        <v>0</v>
      </c>
      <c r="Z64" s="71">
        <f>IF(M64=Lists!$J$11,IF(COUNTIF('Section 3'!$G$15:$G$24,Lists!$H$3)&gt;0,0,1), 0)</f>
        <v>0</v>
      </c>
      <c r="AA64" s="71">
        <f>IF(M64=Lists!$J$10,IF(COUNTIF('Section 3'!$G$15:$G$24,Lists!$H$7)&gt;0,0,1),0)</f>
        <v>0</v>
      </c>
      <c r="AB64" s="71">
        <f t="shared" si="9"/>
        <v>0</v>
      </c>
      <c r="AC64" s="71">
        <f t="shared" si="10"/>
        <v>0</v>
      </c>
    </row>
    <row r="65" spans="2:29" x14ac:dyDescent="0.35">
      <c r="B65" s="144"/>
      <c r="C65" s="205" t="str">
        <f>IF(F65="","",MAX($C$16:C64)+1)</f>
        <v/>
      </c>
      <c r="D65" s="67"/>
      <c r="E65" s="218"/>
      <c r="F65" s="219" t="str">
        <f t="shared" si="0"/>
        <v/>
      </c>
      <c r="G65" s="48"/>
      <c r="H65" s="220"/>
      <c r="I65" s="221"/>
      <c r="J65" s="221"/>
      <c r="K65" s="222" t="s">
        <v>362</v>
      </c>
      <c r="L65" s="221"/>
      <c r="M65" s="221"/>
      <c r="N65" s="175"/>
      <c r="P65" s="182" t="str">
        <f t="shared" ca="1" si="5"/>
        <v/>
      </c>
      <c r="R65" s="71" t="str">
        <f t="shared" si="7"/>
        <v>N</v>
      </c>
      <c r="S65" s="71">
        <f t="shared" ca="1" si="8"/>
        <v>0</v>
      </c>
      <c r="T65" s="71">
        <f>IF(C65="",0,IF(OR(D65=0,E65=0,F65=0,G65=0,H65=0,I65=0,K65=0,K65="",L65=0,M65=0,AND(L65=Lists!$I$3,J65=0)),1,0))</f>
        <v>0</v>
      </c>
      <c r="U65" s="71">
        <f>IF(E65=0,0,IF(COUNTIF(Lists!$B$3:$B$203,E65)&gt;0,0,1))</f>
        <v>0</v>
      </c>
      <c r="V65" s="71">
        <f t="shared" si="6"/>
        <v>0</v>
      </c>
      <c r="W65" s="71">
        <f>IF(M65=Lists!$J$6,IF(COUNTIF('Section 3'!$G$15:$G$24,Lists!$H$5)&gt;0,0,1), 0)</f>
        <v>0</v>
      </c>
      <c r="X65" s="71">
        <f>IF(M65=Lists!$J$8,IF(COUNTIF('Section 3'!$G$15:$G$24,Lists!$H$6)&gt;0,0,1), 0)</f>
        <v>0</v>
      </c>
      <c r="Y65" s="71">
        <f>IF(M65=Lists!$J$9,IF(COUNTIF('Section 3'!$G$15:$G$24,Lists!$H$4)&gt;0,0,1), 0)</f>
        <v>0</v>
      </c>
      <c r="Z65" s="71">
        <f>IF(M65=Lists!$J$11,IF(COUNTIF('Section 3'!$G$15:$G$24,Lists!$H$3)&gt;0,0,1), 0)</f>
        <v>0</v>
      </c>
      <c r="AA65" s="71">
        <f>IF(M65=Lists!$J$10,IF(COUNTIF('Section 3'!$G$15:$G$24,Lists!$H$7)&gt;0,0,1),0)</f>
        <v>0</v>
      </c>
      <c r="AB65" s="71">
        <f t="shared" si="9"/>
        <v>0</v>
      </c>
      <c r="AC65" s="71">
        <f t="shared" si="10"/>
        <v>0</v>
      </c>
    </row>
    <row r="66" spans="2:29" x14ac:dyDescent="0.35">
      <c r="B66" s="144"/>
      <c r="C66" s="205" t="str">
        <f>IF(F66="","",MAX($C$16:C65)+1)</f>
        <v/>
      </c>
      <c r="D66" s="67"/>
      <c r="E66" s="218"/>
      <c r="F66" s="219" t="str">
        <f t="shared" si="0"/>
        <v/>
      </c>
      <c r="G66" s="48"/>
      <c r="H66" s="220"/>
      <c r="I66" s="221"/>
      <c r="J66" s="221"/>
      <c r="K66" s="222" t="s">
        <v>362</v>
      </c>
      <c r="L66" s="221"/>
      <c r="M66" s="221"/>
      <c r="N66" s="175"/>
      <c r="P66" s="182" t="str">
        <f t="shared" ca="1" si="5"/>
        <v/>
      </c>
      <c r="R66" s="71" t="str">
        <f t="shared" si="7"/>
        <v>N</v>
      </c>
      <c r="S66" s="71">
        <f t="shared" ca="1" si="8"/>
        <v>0</v>
      </c>
      <c r="T66" s="71">
        <f>IF(C66="",0,IF(OR(D66=0,E66=0,F66=0,G66=0,H66=0,I66=0,K66=0,K66="",L66=0,M66=0,AND(L66=Lists!$I$3,J66=0)),1,0))</f>
        <v>0</v>
      </c>
      <c r="U66" s="71">
        <f>IF(E66=0,0,IF(COUNTIF(Lists!$B$3:$B$203,E66)&gt;0,0,1))</f>
        <v>0</v>
      </c>
      <c r="V66" s="71">
        <f t="shared" si="6"/>
        <v>0</v>
      </c>
      <c r="W66" s="71">
        <f>IF(M66=Lists!$J$6,IF(COUNTIF('Section 3'!$G$15:$G$24,Lists!$H$5)&gt;0,0,1), 0)</f>
        <v>0</v>
      </c>
      <c r="X66" s="71">
        <f>IF(M66=Lists!$J$8,IF(COUNTIF('Section 3'!$G$15:$G$24,Lists!$H$6)&gt;0,0,1), 0)</f>
        <v>0</v>
      </c>
      <c r="Y66" s="71">
        <f>IF(M66=Lists!$J$9,IF(COUNTIF('Section 3'!$G$15:$G$24,Lists!$H$4)&gt;0,0,1), 0)</f>
        <v>0</v>
      </c>
      <c r="Z66" s="71">
        <f>IF(M66=Lists!$J$11,IF(COUNTIF('Section 3'!$G$15:$G$24,Lists!$H$3)&gt;0,0,1), 0)</f>
        <v>0</v>
      </c>
      <c r="AA66" s="71">
        <f>IF(M66=Lists!$J$10,IF(COUNTIF('Section 3'!$G$15:$G$24,Lists!$H$7)&gt;0,0,1),0)</f>
        <v>0</v>
      </c>
      <c r="AB66" s="71">
        <f t="shared" si="9"/>
        <v>0</v>
      </c>
      <c r="AC66" s="71">
        <f t="shared" si="10"/>
        <v>0</v>
      </c>
    </row>
    <row r="67" spans="2:29" x14ac:dyDescent="0.35">
      <c r="B67" s="144"/>
      <c r="C67" s="205" t="str">
        <f>IF(F67="","",MAX($C$16:C66)+1)</f>
        <v/>
      </c>
      <c r="D67" s="67"/>
      <c r="E67" s="218"/>
      <c r="F67" s="219" t="str">
        <f t="shared" si="0"/>
        <v/>
      </c>
      <c r="G67" s="48"/>
      <c r="H67" s="220"/>
      <c r="I67" s="221"/>
      <c r="J67" s="221"/>
      <c r="K67" s="222" t="s">
        <v>362</v>
      </c>
      <c r="L67" s="221"/>
      <c r="M67" s="221"/>
      <c r="N67" s="175"/>
      <c r="P67" s="182" t="str">
        <f t="shared" ca="1" si="5"/>
        <v/>
      </c>
      <c r="R67" s="71" t="str">
        <f t="shared" si="7"/>
        <v>N</v>
      </c>
      <c r="S67" s="71">
        <f t="shared" ca="1" si="8"/>
        <v>0</v>
      </c>
      <c r="T67" s="71">
        <f>IF(C67="",0,IF(OR(D67=0,E67=0,F67=0,G67=0,H67=0,I67=0,K67=0,K67="",L67=0,M67=0,AND(L67=Lists!$I$3,J67=0)),1,0))</f>
        <v>0</v>
      </c>
      <c r="U67" s="71">
        <f>IF(E67=0,0,IF(COUNTIF(Lists!$B$3:$B$203,E67)&gt;0,0,1))</f>
        <v>0</v>
      </c>
      <c r="V67" s="71">
        <f t="shared" si="6"/>
        <v>0</v>
      </c>
      <c r="W67" s="71">
        <f>IF(M67=Lists!$J$6,IF(COUNTIF('Section 3'!$G$15:$G$24,Lists!$H$5)&gt;0,0,1), 0)</f>
        <v>0</v>
      </c>
      <c r="X67" s="71">
        <f>IF(M67=Lists!$J$8,IF(COUNTIF('Section 3'!$G$15:$G$24,Lists!$H$6)&gt;0,0,1), 0)</f>
        <v>0</v>
      </c>
      <c r="Y67" s="71">
        <f>IF(M67=Lists!$J$9,IF(COUNTIF('Section 3'!$G$15:$G$24,Lists!$H$4)&gt;0,0,1), 0)</f>
        <v>0</v>
      </c>
      <c r="Z67" s="71">
        <f>IF(M67=Lists!$J$11,IF(COUNTIF('Section 3'!$G$15:$G$24,Lists!$H$3)&gt;0,0,1), 0)</f>
        <v>0</v>
      </c>
      <c r="AA67" s="71">
        <f>IF(M67=Lists!$J$10,IF(COUNTIF('Section 3'!$G$15:$G$24,Lists!$H$7)&gt;0,0,1),0)</f>
        <v>0</v>
      </c>
      <c r="AB67" s="71">
        <f t="shared" si="9"/>
        <v>0</v>
      </c>
      <c r="AC67" s="71">
        <f t="shared" si="10"/>
        <v>0</v>
      </c>
    </row>
    <row r="68" spans="2:29" x14ac:dyDescent="0.35">
      <c r="B68" s="144"/>
      <c r="C68" s="205" t="str">
        <f>IF(F68="","",MAX($C$16:C67)+1)</f>
        <v/>
      </c>
      <c r="D68" s="67"/>
      <c r="E68" s="218"/>
      <c r="F68" s="219" t="str">
        <f t="shared" si="0"/>
        <v/>
      </c>
      <c r="G68" s="48"/>
      <c r="H68" s="220"/>
      <c r="I68" s="221"/>
      <c r="J68" s="221"/>
      <c r="K68" s="222" t="s">
        <v>362</v>
      </c>
      <c r="L68" s="221"/>
      <c r="M68" s="221"/>
      <c r="N68" s="175"/>
      <c r="P68" s="182" t="str">
        <f t="shared" ca="1" si="5"/>
        <v/>
      </c>
      <c r="R68" s="71" t="str">
        <f t="shared" si="7"/>
        <v>N</v>
      </c>
      <c r="S68" s="71">
        <f t="shared" ca="1" si="8"/>
        <v>0</v>
      </c>
      <c r="T68" s="71">
        <f>IF(C68="",0,IF(OR(D68=0,E68=0,F68=0,G68=0,H68=0,I68=0,K68=0,K68="",L68=0,M68=0,AND(L68=Lists!$I$3,J68=0)),1,0))</f>
        <v>0</v>
      </c>
      <c r="U68" s="71">
        <f>IF(E68=0,0,IF(COUNTIF(Lists!$B$3:$B$203,E68)&gt;0,0,1))</f>
        <v>0</v>
      </c>
      <c r="V68" s="71">
        <f t="shared" si="6"/>
        <v>0</v>
      </c>
      <c r="W68" s="71">
        <f>IF(M68=Lists!$J$6,IF(COUNTIF('Section 3'!$G$15:$G$24,Lists!$H$5)&gt;0,0,1), 0)</f>
        <v>0</v>
      </c>
      <c r="X68" s="71">
        <f>IF(M68=Lists!$J$8,IF(COUNTIF('Section 3'!$G$15:$G$24,Lists!$H$6)&gt;0,0,1), 0)</f>
        <v>0</v>
      </c>
      <c r="Y68" s="71">
        <f>IF(M68=Lists!$J$9,IF(COUNTIF('Section 3'!$G$15:$G$24,Lists!$H$4)&gt;0,0,1), 0)</f>
        <v>0</v>
      </c>
      <c r="Z68" s="71">
        <f>IF(M68=Lists!$J$11,IF(COUNTIF('Section 3'!$G$15:$G$24,Lists!$H$3)&gt;0,0,1), 0)</f>
        <v>0</v>
      </c>
      <c r="AA68" s="71">
        <f>IF(M68=Lists!$J$10,IF(COUNTIF('Section 3'!$G$15:$G$24,Lists!$H$7)&gt;0,0,1),0)</f>
        <v>0</v>
      </c>
      <c r="AB68" s="71">
        <f t="shared" si="9"/>
        <v>0</v>
      </c>
      <c r="AC68" s="71">
        <f t="shared" si="10"/>
        <v>0</v>
      </c>
    </row>
    <row r="69" spans="2:29" x14ac:dyDescent="0.35">
      <c r="B69" s="144"/>
      <c r="C69" s="205" t="str">
        <f>IF(F69="","",MAX($C$16:C68)+1)</f>
        <v/>
      </c>
      <c r="D69" s="67"/>
      <c r="E69" s="218"/>
      <c r="F69" s="219" t="str">
        <f t="shared" si="0"/>
        <v/>
      </c>
      <c r="G69" s="48"/>
      <c r="H69" s="220"/>
      <c r="I69" s="221"/>
      <c r="J69" s="221"/>
      <c r="K69" s="222" t="s">
        <v>362</v>
      </c>
      <c r="L69" s="221"/>
      <c r="M69" s="221"/>
      <c r="N69" s="175"/>
      <c r="P69" s="182" t="str">
        <f t="shared" ca="1" si="5"/>
        <v/>
      </c>
      <c r="R69" s="71" t="str">
        <f t="shared" si="7"/>
        <v>N</v>
      </c>
      <c r="S69" s="71">
        <f t="shared" ca="1" si="8"/>
        <v>0</v>
      </c>
      <c r="T69" s="71">
        <f>IF(C69="",0,IF(OR(D69=0,E69=0,F69=0,G69=0,H69=0,I69=0,K69=0,K69="",L69=0,M69=0,AND(L69=Lists!$I$3,J69=0)),1,0))</f>
        <v>0</v>
      </c>
      <c r="U69" s="71">
        <f>IF(E69=0,0,IF(COUNTIF(Lists!$B$3:$B$203,E69)&gt;0,0,1))</f>
        <v>0</v>
      </c>
      <c r="V69" s="71">
        <f t="shared" si="6"/>
        <v>0</v>
      </c>
      <c r="W69" s="71">
        <f>IF(M69=Lists!$J$6,IF(COUNTIF('Section 3'!$G$15:$G$24,Lists!$H$5)&gt;0,0,1), 0)</f>
        <v>0</v>
      </c>
      <c r="X69" s="71">
        <f>IF(M69=Lists!$J$8,IF(COUNTIF('Section 3'!$G$15:$G$24,Lists!$H$6)&gt;0,0,1), 0)</f>
        <v>0</v>
      </c>
      <c r="Y69" s="71">
        <f>IF(M69=Lists!$J$9,IF(COUNTIF('Section 3'!$G$15:$G$24,Lists!$H$4)&gt;0,0,1), 0)</f>
        <v>0</v>
      </c>
      <c r="Z69" s="71">
        <f>IF(M69=Lists!$J$11,IF(COUNTIF('Section 3'!$G$15:$G$24,Lists!$H$3)&gt;0,0,1), 0)</f>
        <v>0</v>
      </c>
      <c r="AA69" s="71">
        <f>IF(M69=Lists!$J$10,IF(COUNTIF('Section 3'!$G$15:$G$24,Lists!$H$7)&gt;0,0,1),0)</f>
        <v>0</v>
      </c>
      <c r="AB69" s="71">
        <f t="shared" si="9"/>
        <v>0</v>
      </c>
      <c r="AC69" s="71">
        <f t="shared" si="10"/>
        <v>0</v>
      </c>
    </row>
    <row r="70" spans="2:29" x14ac:dyDescent="0.35">
      <c r="B70" s="144"/>
      <c r="C70" s="205" t="str">
        <f>IF(F70="","",MAX($C$16:C69)+1)</f>
        <v/>
      </c>
      <c r="D70" s="67"/>
      <c r="E70" s="218"/>
      <c r="F70" s="219" t="str">
        <f t="shared" si="0"/>
        <v/>
      </c>
      <c r="G70" s="48"/>
      <c r="H70" s="220"/>
      <c r="I70" s="221"/>
      <c r="J70" s="221"/>
      <c r="K70" s="222" t="s">
        <v>362</v>
      </c>
      <c r="L70" s="221"/>
      <c r="M70" s="221"/>
      <c r="N70" s="175"/>
      <c r="P70" s="182" t="str">
        <f t="shared" ca="1" si="5"/>
        <v/>
      </c>
      <c r="R70" s="71" t="str">
        <f t="shared" si="7"/>
        <v>N</v>
      </c>
      <c r="S70" s="71">
        <f t="shared" ca="1" si="8"/>
        <v>0</v>
      </c>
      <c r="T70" s="71">
        <f>IF(C70="",0,IF(OR(D70=0,E70=0,F70=0,G70=0,H70=0,I70=0,K70=0,K70="",L70=0,M70=0,AND(L70=Lists!$I$3,J70=0)),1,0))</f>
        <v>0</v>
      </c>
      <c r="U70" s="71">
        <f>IF(E70=0,0,IF(COUNTIF(Lists!$B$3:$B$203,E70)&gt;0,0,1))</f>
        <v>0</v>
      </c>
      <c r="V70" s="71">
        <f t="shared" si="6"/>
        <v>0</v>
      </c>
      <c r="W70" s="71">
        <f>IF(M70=Lists!$J$6,IF(COUNTIF('Section 3'!$G$15:$G$24,Lists!$H$5)&gt;0,0,1), 0)</f>
        <v>0</v>
      </c>
      <c r="X70" s="71">
        <f>IF(M70=Lists!$J$8,IF(COUNTIF('Section 3'!$G$15:$G$24,Lists!$H$6)&gt;0,0,1), 0)</f>
        <v>0</v>
      </c>
      <c r="Y70" s="71">
        <f>IF(M70=Lists!$J$9,IF(COUNTIF('Section 3'!$G$15:$G$24,Lists!$H$4)&gt;0,0,1), 0)</f>
        <v>0</v>
      </c>
      <c r="Z70" s="71">
        <f>IF(M70=Lists!$J$11,IF(COUNTIF('Section 3'!$G$15:$G$24,Lists!$H$3)&gt;0,0,1), 0)</f>
        <v>0</v>
      </c>
      <c r="AA70" s="71">
        <f>IF(M70=Lists!$J$10,IF(COUNTIF('Section 3'!$G$15:$G$24,Lists!$H$7)&gt;0,0,1),0)</f>
        <v>0</v>
      </c>
      <c r="AB70" s="71">
        <f t="shared" si="9"/>
        <v>0</v>
      </c>
      <c r="AC70" s="71">
        <f t="shared" si="10"/>
        <v>0</v>
      </c>
    </row>
    <row r="71" spans="2:29" x14ac:dyDescent="0.35">
      <c r="B71" s="144"/>
      <c r="C71" s="205" t="str">
        <f>IF(F71="","",MAX($C$16:C70)+1)</f>
        <v/>
      </c>
      <c r="D71" s="67"/>
      <c r="E71" s="218"/>
      <c r="F71" s="219" t="str">
        <f t="shared" si="0"/>
        <v/>
      </c>
      <c r="G71" s="48"/>
      <c r="H71" s="220"/>
      <c r="I71" s="221"/>
      <c r="J71" s="221"/>
      <c r="K71" s="222" t="s">
        <v>362</v>
      </c>
      <c r="L71" s="221"/>
      <c r="M71" s="221"/>
      <c r="N71" s="175"/>
      <c r="P71" s="182" t="str">
        <f t="shared" ca="1" si="5"/>
        <v/>
      </c>
      <c r="R71" s="71" t="str">
        <f t="shared" si="7"/>
        <v>N</v>
      </c>
      <c r="S71" s="71">
        <f t="shared" ca="1" si="8"/>
        <v>0</v>
      </c>
      <c r="T71" s="71">
        <f>IF(C71="",0,IF(OR(D71=0,E71=0,F71=0,G71=0,H71=0,I71=0,K71=0,K71="",L71=0,M71=0,AND(L71=Lists!$I$3,J71=0)),1,0))</f>
        <v>0</v>
      </c>
      <c r="U71" s="71">
        <f>IF(E71=0,0,IF(COUNTIF(Lists!$B$3:$B$203,E71)&gt;0,0,1))</f>
        <v>0</v>
      </c>
      <c r="V71" s="71">
        <f t="shared" si="6"/>
        <v>0</v>
      </c>
      <c r="W71" s="71">
        <f>IF(M71=Lists!$J$6,IF(COUNTIF('Section 3'!$G$15:$G$24,Lists!$H$5)&gt;0,0,1), 0)</f>
        <v>0</v>
      </c>
      <c r="X71" s="71">
        <f>IF(M71=Lists!$J$8,IF(COUNTIF('Section 3'!$G$15:$G$24,Lists!$H$6)&gt;0,0,1), 0)</f>
        <v>0</v>
      </c>
      <c r="Y71" s="71">
        <f>IF(M71=Lists!$J$9,IF(COUNTIF('Section 3'!$G$15:$G$24,Lists!$H$4)&gt;0,0,1), 0)</f>
        <v>0</v>
      </c>
      <c r="Z71" s="71">
        <f>IF(M71=Lists!$J$11,IF(COUNTIF('Section 3'!$G$15:$G$24,Lists!$H$3)&gt;0,0,1), 0)</f>
        <v>0</v>
      </c>
      <c r="AA71" s="71">
        <f>IF(M71=Lists!$J$10,IF(COUNTIF('Section 3'!$G$15:$G$24,Lists!$H$7)&gt;0,0,1),0)</f>
        <v>0</v>
      </c>
      <c r="AB71" s="71">
        <f t="shared" si="9"/>
        <v>0</v>
      </c>
      <c r="AC71" s="71">
        <f t="shared" si="10"/>
        <v>0</v>
      </c>
    </row>
    <row r="72" spans="2:29" x14ac:dyDescent="0.35">
      <c r="B72" s="144"/>
      <c r="C72" s="205" t="str">
        <f>IF(F72="","",MAX($C$16:C71)+1)</f>
        <v/>
      </c>
      <c r="D72" s="67"/>
      <c r="E72" s="218"/>
      <c r="F72" s="219" t="str">
        <f t="shared" si="0"/>
        <v/>
      </c>
      <c r="G72" s="48"/>
      <c r="H72" s="220"/>
      <c r="I72" s="221"/>
      <c r="J72" s="221"/>
      <c r="K72" s="222" t="s">
        <v>362</v>
      </c>
      <c r="L72" s="221"/>
      <c r="M72" s="221"/>
      <c r="N72" s="175"/>
      <c r="P72" s="182" t="str">
        <f t="shared" ca="1" si="5"/>
        <v/>
      </c>
      <c r="R72" s="71" t="str">
        <f t="shared" si="7"/>
        <v>N</v>
      </c>
      <c r="S72" s="71">
        <f t="shared" ca="1" si="8"/>
        <v>0</v>
      </c>
      <c r="T72" s="71">
        <f>IF(C72="",0,IF(OR(D72=0,E72=0,F72=0,G72=0,H72=0,I72=0,K72=0,K72="",L72=0,M72=0,AND(L72=Lists!$I$3,J72=0)),1,0))</f>
        <v>0</v>
      </c>
      <c r="U72" s="71">
        <f>IF(E72=0,0,IF(COUNTIF(Lists!$B$3:$B$203,E72)&gt;0,0,1))</f>
        <v>0</v>
      </c>
      <c r="V72" s="71">
        <f t="shared" si="6"/>
        <v>0</v>
      </c>
      <c r="W72" s="71">
        <f>IF(M72=Lists!$J$6,IF(COUNTIF('Section 3'!$G$15:$G$24,Lists!$H$5)&gt;0,0,1), 0)</f>
        <v>0</v>
      </c>
      <c r="X72" s="71">
        <f>IF(M72=Lists!$J$8,IF(COUNTIF('Section 3'!$G$15:$G$24,Lists!$H$6)&gt;0,0,1), 0)</f>
        <v>0</v>
      </c>
      <c r="Y72" s="71">
        <f>IF(M72=Lists!$J$9,IF(COUNTIF('Section 3'!$G$15:$G$24,Lists!$H$4)&gt;0,0,1), 0)</f>
        <v>0</v>
      </c>
      <c r="Z72" s="71">
        <f>IF(M72=Lists!$J$11,IF(COUNTIF('Section 3'!$G$15:$G$24,Lists!$H$3)&gt;0,0,1), 0)</f>
        <v>0</v>
      </c>
      <c r="AA72" s="71">
        <f>IF(M72=Lists!$J$10,IF(COUNTIF('Section 3'!$G$15:$G$24,Lists!$H$7)&gt;0,0,1),0)</f>
        <v>0</v>
      </c>
      <c r="AB72" s="71">
        <f t="shared" si="9"/>
        <v>0</v>
      </c>
      <c r="AC72" s="71">
        <f t="shared" si="10"/>
        <v>0</v>
      </c>
    </row>
    <row r="73" spans="2:29" x14ac:dyDescent="0.35">
      <c r="B73" s="144"/>
      <c r="C73" s="205" t="str">
        <f>IF(F73="","",MAX($C$16:C72)+1)</f>
        <v/>
      </c>
      <c r="D73" s="67"/>
      <c r="E73" s="218"/>
      <c r="F73" s="219" t="str">
        <f t="shared" si="0"/>
        <v/>
      </c>
      <c r="G73" s="48"/>
      <c r="H73" s="220"/>
      <c r="I73" s="221"/>
      <c r="J73" s="221"/>
      <c r="K73" s="222" t="s">
        <v>362</v>
      </c>
      <c r="L73" s="221"/>
      <c r="M73" s="221"/>
      <c r="N73" s="175"/>
      <c r="P73" s="182" t="str">
        <f t="shared" ca="1" si="5"/>
        <v/>
      </c>
      <c r="R73" s="71" t="str">
        <f t="shared" si="7"/>
        <v>N</v>
      </c>
      <c r="S73" s="71">
        <f t="shared" ca="1" si="8"/>
        <v>0</v>
      </c>
      <c r="T73" s="71">
        <f>IF(C73="",0,IF(OR(D73=0,E73=0,F73=0,G73=0,H73=0,I73=0,K73=0,K73="",L73=0,M73=0,AND(L73=Lists!$I$3,J73=0)),1,0))</f>
        <v>0</v>
      </c>
      <c r="U73" s="71">
        <f>IF(E73=0,0,IF(COUNTIF(Lists!$B$3:$B$203,E73)&gt;0,0,1))</f>
        <v>0</v>
      </c>
      <c r="V73" s="71">
        <f t="shared" si="6"/>
        <v>0</v>
      </c>
      <c r="W73" s="71">
        <f>IF(M73=Lists!$J$6,IF(COUNTIF('Section 3'!$G$15:$G$24,Lists!$H$5)&gt;0,0,1), 0)</f>
        <v>0</v>
      </c>
      <c r="X73" s="71">
        <f>IF(M73=Lists!$J$8,IF(COUNTIF('Section 3'!$G$15:$G$24,Lists!$H$6)&gt;0,0,1), 0)</f>
        <v>0</v>
      </c>
      <c r="Y73" s="71">
        <f>IF(M73=Lists!$J$9,IF(COUNTIF('Section 3'!$G$15:$G$24,Lists!$H$4)&gt;0,0,1), 0)</f>
        <v>0</v>
      </c>
      <c r="Z73" s="71">
        <f>IF(M73=Lists!$J$11,IF(COUNTIF('Section 3'!$G$15:$G$24,Lists!$H$3)&gt;0,0,1), 0)</f>
        <v>0</v>
      </c>
      <c r="AA73" s="71">
        <f>IF(M73=Lists!$J$10,IF(COUNTIF('Section 3'!$G$15:$G$24,Lists!$H$7)&gt;0,0,1),0)</f>
        <v>0</v>
      </c>
      <c r="AB73" s="71">
        <f t="shared" si="9"/>
        <v>0</v>
      </c>
      <c r="AC73" s="71">
        <f t="shared" si="10"/>
        <v>0</v>
      </c>
    </row>
    <row r="74" spans="2:29" x14ac:dyDescent="0.35">
      <c r="B74" s="144"/>
      <c r="C74" s="205" t="str">
        <f>IF(F74="","",MAX($C$16:C73)+1)</f>
        <v/>
      </c>
      <c r="D74" s="67"/>
      <c r="E74" s="218"/>
      <c r="F74" s="219" t="str">
        <f t="shared" si="0"/>
        <v/>
      </c>
      <c r="G74" s="48"/>
      <c r="H74" s="220"/>
      <c r="I74" s="221"/>
      <c r="J74" s="221"/>
      <c r="K74" s="222" t="s">
        <v>362</v>
      </c>
      <c r="L74" s="221"/>
      <c r="M74" s="221"/>
      <c r="N74" s="175"/>
      <c r="P74" s="182" t="str">
        <f t="shared" ca="1" si="5"/>
        <v/>
      </c>
      <c r="R74" s="71" t="str">
        <f t="shared" si="7"/>
        <v>N</v>
      </c>
      <c r="S74" s="71">
        <f t="shared" ca="1" si="8"/>
        <v>0</v>
      </c>
      <c r="T74" s="71">
        <f>IF(C74="",0,IF(OR(D74=0,E74=0,F74=0,G74=0,H74=0,I74=0,K74=0,K74="",L74=0,M74=0,AND(L74=Lists!$I$3,J74=0)),1,0))</f>
        <v>0</v>
      </c>
      <c r="U74" s="71">
        <f>IF(E74=0,0,IF(COUNTIF(Lists!$B$3:$B$203,E74)&gt;0,0,1))</f>
        <v>0</v>
      </c>
      <c r="V74" s="71">
        <f t="shared" si="6"/>
        <v>0</v>
      </c>
      <c r="W74" s="71">
        <f>IF(M74=Lists!$J$6,IF(COUNTIF('Section 3'!$G$15:$G$24,Lists!$H$5)&gt;0,0,1), 0)</f>
        <v>0</v>
      </c>
      <c r="X74" s="71">
        <f>IF(M74=Lists!$J$8,IF(COUNTIF('Section 3'!$G$15:$G$24,Lists!$H$6)&gt;0,0,1), 0)</f>
        <v>0</v>
      </c>
      <c r="Y74" s="71">
        <f>IF(M74=Lists!$J$9,IF(COUNTIF('Section 3'!$G$15:$G$24,Lists!$H$4)&gt;0,0,1), 0)</f>
        <v>0</v>
      </c>
      <c r="Z74" s="71">
        <f>IF(M74=Lists!$J$11,IF(COUNTIF('Section 3'!$G$15:$G$24,Lists!$H$3)&gt;0,0,1), 0)</f>
        <v>0</v>
      </c>
      <c r="AA74" s="71">
        <f>IF(M74=Lists!$J$10,IF(COUNTIF('Section 3'!$G$15:$G$24,Lists!$H$7)&gt;0,0,1),0)</f>
        <v>0</v>
      </c>
      <c r="AB74" s="71">
        <f t="shared" si="9"/>
        <v>0</v>
      </c>
      <c r="AC74" s="71">
        <f t="shared" si="10"/>
        <v>0</v>
      </c>
    </row>
    <row r="75" spans="2:29" x14ac:dyDescent="0.35">
      <c r="B75" s="144"/>
      <c r="C75" s="205" t="str">
        <f>IF(F75="","",MAX($C$16:C74)+1)</f>
        <v/>
      </c>
      <c r="D75" s="67"/>
      <c r="E75" s="218"/>
      <c r="F75" s="219" t="str">
        <f t="shared" si="0"/>
        <v/>
      </c>
      <c r="G75" s="48"/>
      <c r="H75" s="220"/>
      <c r="I75" s="221"/>
      <c r="J75" s="221"/>
      <c r="K75" s="222" t="s">
        <v>362</v>
      </c>
      <c r="L75" s="221"/>
      <c r="M75" s="221"/>
      <c r="N75" s="175"/>
      <c r="P75" s="182" t="str">
        <f t="shared" ca="1" si="5"/>
        <v/>
      </c>
      <c r="R75" s="71" t="str">
        <f t="shared" si="7"/>
        <v>N</v>
      </c>
      <c r="S75" s="71">
        <f t="shared" ca="1" si="8"/>
        <v>0</v>
      </c>
      <c r="T75" s="71">
        <f>IF(C75="",0,IF(OR(D75=0,E75=0,F75=0,G75=0,H75=0,I75=0,K75=0,K75="",L75=0,M75=0,AND(L75=Lists!$I$3,J75=0)),1,0))</f>
        <v>0</v>
      </c>
      <c r="U75" s="71">
        <f>IF(E75=0,0,IF(COUNTIF(Lists!$B$3:$B$203,E75)&gt;0,0,1))</f>
        <v>0</v>
      </c>
      <c r="V75" s="71">
        <f t="shared" si="6"/>
        <v>0</v>
      </c>
      <c r="W75" s="71">
        <f>IF(M75=Lists!$J$6,IF(COUNTIF('Section 3'!$G$15:$G$24,Lists!$H$5)&gt;0,0,1), 0)</f>
        <v>0</v>
      </c>
      <c r="X75" s="71">
        <f>IF(M75=Lists!$J$8,IF(COUNTIF('Section 3'!$G$15:$G$24,Lists!$H$6)&gt;0,0,1), 0)</f>
        <v>0</v>
      </c>
      <c r="Y75" s="71">
        <f>IF(M75=Lists!$J$9,IF(COUNTIF('Section 3'!$G$15:$G$24,Lists!$H$4)&gt;0,0,1), 0)</f>
        <v>0</v>
      </c>
      <c r="Z75" s="71">
        <f>IF(M75=Lists!$J$11,IF(COUNTIF('Section 3'!$G$15:$G$24,Lists!$H$3)&gt;0,0,1), 0)</f>
        <v>0</v>
      </c>
      <c r="AA75" s="71">
        <f>IF(M75=Lists!$J$10,IF(COUNTIF('Section 3'!$G$15:$G$24,Lists!$H$7)&gt;0,0,1),0)</f>
        <v>0</v>
      </c>
      <c r="AB75" s="71">
        <f t="shared" si="9"/>
        <v>0</v>
      </c>
      <c r="AC75" s="71">
        <f t="shared" si="10"/>
        <v>0</v>
      </c>
    </row>
    <row r="76" spans="2:29" x14ac:dyDescent="0.35">
      <c r="B76" s="144"/>
      <c r="C76" s="205" t="str">
        <f>IF(F76="","",MAX($C$16:C75)+1)</f>
        <v/>
      </c>
      <c r="D76" s="67"/>
      <c r="E76" s="218"/>
      <c r="F76" s="219" t="str">
        <f t="shared" si="0"/>
        <v/>
      </c>
      <c r="G76" s="48"/>
      <c r="H76" s="220"/>
      <c r="I76" s="221"/>
      <c r="J76" s="221"/>
      <c r="K76" s="222" t="s">
        <v>362</v>
      </c>
      <c r="L76" s="221"/>
      <c r="M76" s="221"/>
      <c r="N76" s="175"/>
      <c r="P76" s="182" t="str">
        <f t="shared" ca="1" si="5"/>
        <v/>
      </c>
      <c r="R76" s="71" t="str">
        <f t="shared" si="7"/>
        <v>N</v>
      </c>
      <c r="S76" s="71">
        <f t="shared" ca="1" si="8"/>
        <v>0</v>
      </c>
      <c r="T76" s="71">
        <f>IF(C76="",0,IF(OR(D76=0,E76=0,F76=0,G76=0,H76=0,I76=0,K76=0,K76="",L76=0,M76=0,AND(L76=Lists!$I$3,J76=0)),1,0))</f>
        <v>0</v>
      </c>
      <c r="U76" s="71">
        <f>IF(E76=0,0,IF(COUNTIF(Lists!$B$3:$B$203,E76)&gt;0,0,1))</f>
        <v>0</v>
      </c>
      <c r="V76" s="71">
        <f t="shared" si="6"/>
        <v>0</v>
      </c>
      <c r="W76" s="71">
        <f>IF(M76=Lists!$J$6,IF(COUNTIF('Section 3'!$G$15:$G$24,Lists!$H$5)&gt;0,0,1), 0)</f>
        <v>0</v>
      </c>
      <c r="X76" s="71">
        <f>IF(M76=Lists!$J$8,IF(COUNTIF('Section 3'!$G$15:$G$24,Lists!$H$6)&gt;0,0,1), 0)</f>
        <v>0</v>
      </c>
      <c r="Y76" s="71">
        <f>IF(M76=Lists!$J$9,IF(COUNTIF('Section 3'!$G$15:$G$24,Lists!$H$4)&gt;0,0,1), 0)</f>
        <v>0</v>
      </c>
      <c r="Z76" s="71">
        <f>IF(M76=Lists!$J$11,IF(COUNTIF('Section 3'!$G$15:$G$24,Lists!$H$3)&gt;0,0,1), 0)</f>
        <v>0</v>
      </c>
      <c r="AA76" s="71">
        <f>IF(M76=Lists!$J$10,IF(COUNTIF('Section 3'!$G$15:$G$24,Lists!$H$7)&gt;0,0,1),0)</f>
        <v>0</v>
      </c>
      <c r="AB76" s="71">
        <f t="shared" si="9"/>
        <v>0</v>
      </c>
      <c r="AC76" s="71">
        <f t="shared" si="10"/>
        <v>0</v>
      </c>
    </row>
    <row r="77" spans="2:29" x14ac:dyDescent="0.35">
      <c r="B77" s="144"/>
      <c r="C77" s="205" t="str">
        <f>IF(F77="","",MAX($C$16:C76)+1)</f>
        <v/>
      </c>
      <c r="D77" s="67"/>
      <c r="E77" s="218"/>
      <c r="F77" s="219" t="str">
        <f t="shared" si="0"/>
        <v/>
      </c>
      <c r="G77" s="48"/>
      <c r="H77" s="220"/>
      <c r="I77" s="221"/>
      <c r="J77" s="221"/>
      <c r="K77" s="222" t="s">
        <v>362</v>
      </c>
      <c r="L77" s="221"/>
      <c r="M77" s="221"/>
      <c r="N77" s="175"/>
      <c r="P77" s="182" t="str">
        <f t="shared" ca="1" si="5"/>
        <v/>
      </c>
      <c r="R77" s="71" t="str">
        <f t="shared" si="7"/>
        <v>N</v>
      </c>
      <c r="S77" s="71">
        <f t="shared" ca="1" si="8"/>
        <v>0</v>
      </c>
      <c r="T77" s="71">
        <f>IF(C77="",0,IF(OR(D77=0,E77=0,F77=0,G77=0,H77=0,I77=0,K77=0,K77="",L77=0,M77=0,AND(L77=Lists!$I$3,J77=0)),1,0))</f>
        <v>0</v>
      </c>
      <c r="U77" s="71">
        <f>IF(E77=0,0,IF(COUNTIF(Lists!$B$3:$B$203,E77)&gt;0,0,1))</f>
        <v>0</v>
      </c>
      <c r="V77" s="71">
        <f t="shared" si="6"/>
        <v>0</v>
      </c>
      <c r="W77" s="71">
        <f>IF(M77=Lists!$J$6,IF(COUNTIF('Section 3'!$G$15:$G$24,Lists!$H$5)&gt;0,0,1), 0)</f>
        <v>0</v>
      </c>
      <c r="X77" s="71">
        <f>IF(M77=Lists!$J$8,IF(COUNTIF('Section 3'!$G$15:$G$24,Lists!$H$6)&gt;0,0,1), 0)</f>
        <v>0</v>
      </c>
      <c r="Y77" s="71">
        <f>IF(M77=Lists!$J$9,IF(COUNTIF('Section 3'!$G$15:$G$24,Lists!$H$4)&gt;0,0,1), 0)</f>
        <v>0</v>
      </c>
      <c r="Z77" s="71">
        <f>IF(M77=Lists!$J$11,IF(COUNTIF('Section 3'!$G$15:$G$24,Lists!$H$3)&gt;0,0,1), 0)</f>
        <v>0</v>
      </c>
      <c r="AA77" s="71">
        <f>IF(M77=Lists!$J$10,IF(COUNTIF('Section 3'!$G$15:$G$24,Lists!$H$7)&gt;0,0,1),0)</f>
        <v>0</v>
      </c>
      <c r="AB77" s="71">
        <f t="shared" si="9"/>
        <v>0</v>
      </c>
      <c r="AC77" s="71">
        <f t="shared" si="10"/>
        <v>0</v>
      </c>
    </row>
    <row r="78" spans="2:29" x14ac:dyDescent="0.35">
      <c r="B78" s="144"/>
      <c r="C78" s="205" t="str">
        <f>IF(F78="","",MAX($C$16:C77)+1)</f>
        <v/>
      </c>
      <c r="D78" s="67"/>
      <c r="E78" s="218"/>
      <c r="F78" s="219" t="str">
        <f t="shared" si="0"/>
        <v/>
      </c>
      <c r="G78" s="48"/>
      <c r="H78" s="220"/>
      <c r="I78" s="221"/>
      <c r="J78" s="221"/>
      <c r="K78" s="222" t="s">
        <v>362</v>
      </c>
      <c r="L78" s="221"/>
      <c r="M78" s="221"/>
      <c r="N78" s="175"/>
      <c r="P78" s="182" t="str">
        <f t="shared" ca="1" si="5"/>
        <v/>
      </c>
      <c r="R78" s="71" t="str">
        <f t="shared" si="7"/>
        <v>N</v>
      </c>
      <c r="S78" s="71">
        <f t="shared" ca="1" si="8"/>
        <v>0</v>
      </c>
      <c r="T78" s="71">
        <f>IF(C78="",0,IF(OR(D78=0,E78=0,F78=0,G78=0,H78=0,I78=0,K78=0,K78="",L78=0,M78=0,AND(L78=Lists!$I$3,J78=0)),1,0))</f>
        <v>0</v>
      </c>
      <c r="U78" s="71">
        <f>IF(E78=0,0,IF(COUNTIF(Lists!$B$3:$B$203,E78)&gt;0,0,1))</f>
        <v>0</v>
      </c>
      <c r="V78" s="71">
        <f t="shared" si="6"/>
        <v>0</v>
      </c>
      <c r="W78" s="71">
        <f>IF(M78=Lists!$J$6,IF(COUNTIF('Section 3'!$G$15:$G$24,Lists!$H$5)&gt;0,0,1), 0)</f>
        <v>0</v>
      </c>
      <c r="X78" s="71">
        <f>IF(M78=Lists!$J$8,IF(COUNTIF('Section 3'!$G$15:$G$24,Lists!$H$6)&gt;0,0,1), 0)</f>
        <v>0</v>
      </c>
      <c r="Y78" s="71">
        <f>IF(M78=Lists!$J$9,IF(COUNTIF('Section 3'!$G$15:$G$24,Lists!$H$4)&gt;0,0,1), 0)</f>
        <v>0</v>
      </c>
      <c r="Z78" s="71">
        <f>IF(M78=Lists!$J$11,IF(COUNTIF('Section 3'!$G$15:$G$24,Lists!$H$3)&gt;0,0,1), 0)</f>
        <v>0</v>
      </c>
      <c r="AA78" s="71">
        <f>IF(M78=Lists!$J$10,IF(COUNTIF('Section 3'!$G$15:$G$24,Lists!$H$7)&gt;0,0,1),0)</f>
        <v>0</v>
      </c>
      <c r="AB78" s="71">
        <f t="shared" si="9"/>
        <v>0</v>
      </c>
      <c r="AC78" s="71">
        <f t="shared" si="10"/>
        <v>0</v>
      </c>
    </row>
    <row r="79" spans="2:29" x14ac:dyDescent="0.35">
      <c r="B79" s="144"/>
      <c r="C79" s="205" t="str">
        <f>IF(F79="","",MAX($C$16:C78)+1)</f>
        <v/>
      </c>
      <c r="D79" s="67"/>
      <c r="E79" s="218"/>
      <c r="F79" s="219" t="str">
        <f t="shared" si="0"/>
        <v/>
      </c>
      <c r="G79" s="48"/>
      <c r="H79" s="220"/>
      <c r="I79" s="221"/>
      <c r="J79" s="221"/>
      <c r="K79" s="222" t="s">
        <v>362</v>
      </c>
      <c r="L79" s="221"/>
      <c r="M79" s="221"/>
      <c r="N79" s="175"/>
      <c r="P79" s="182" t="str">
        <f t="shared" ca="1" si="5"/>
        <v/>
      </c>
      <c r="R79" s="71" t="str">
        <f t="shared" ref="R79:R110" si="11">IF(C79="","N","Y")</f>
        <v>N</v>
      </c>
      <c r="S79" s="71">
        <f t="shared" ref="S79:S110" ca="1" si="12">IF(OR(D79=0,AND(D79&gt;=StartDate,D79&lt;=EndDate)),0,1)</f>
        <v>0</v>
      </c>
      <c r="T79" s="71">
        <f>IF(C79="",0,IF(OR(D79=0,E79=0,F79=0,G79=0,H79=0,I79=0,K79=0,K79="",L79=0,M79=0,AND(L79=Lists!$I$3,J79=0)),1,0))</f>
        <v>0</v>
      </c>
      <c r="U79" s="71">
        <f>IF(E79=0,0,IF(COUNTIF(Lists!$B$3:$B$203,E79)&gt;0,0,1))</f>
        <v>0</v>
      </c>
      <c r="V79" s="71">
        <f t="shared" si="6"/>
        <v>0</v>
      </c>
      <c r="W79" s="71">
        <f>IF(M79=Lists!$J$6,IF(COUNTIF('Section 3'!$G$15:$G$24,Lists!$H$5)&gt;0,0,1), 0)</f>
        <v>0</v>
      </c>
      <c r="X79" s="71">
        <f>IF(M79=Lists!$J$8,IF(COUNTIF('Section 3'!$G$15:$G$24,Lists!$H$6)&gt;0,0,1), 0)</f>
        <v>0</v>
      </c>
      <c r="Y79" s="71">
        <f>IF(M79=Lists!$J$9,IF(COUNTIF('Section 3'!$G$15:$G$24,Lists!$H$4)&gt;0,0,1), 0)</f>
        <v>0</v>
      </c>
      <c r="Z79" s="71">
        <f>IF(M79=Lists!$J$11,IF(COUNTIF('Section 3'!$G$15:$G$24,Lists!$H$3)&gt;0,0,1), 0)</f>
        <v>0</v>
      </c>
      <c r="AA79" s="71">
        <f>IF(M79=Lists!$J$10,IF(COUNTIF('Section 3'!$G$15:$G$24,Lists!$H$7)&gt;0,0,1),0)</f>
        <v>0</v>
      </c>
      <c r="AB79" s="71">
        <f t="shared" si="9"/>
        <v>0</v>
      </c>
      <c r="AC79" s="71">
        <f t="shared" si="10"/>
        <v>0</v>
      </c>
    </row>
    <row r="80" spans="2:29" x14ac:dyDescent="0.35">
      <c r="B80" s="144"/>
      <c r="C80" s="205" t="str">
        <f>IF(F80="","",MAX($C$16:C79)+1)</f>
        <v/>
      </c>
      <c r="D80" s="67"/>
      <c r="E80" s="218"/>
      <c r="F80" s="219" t="str">
        <f t="shared" si="0"/>
        <v/>
      </c>
      <c r="G80" s="48"/>
      <c r="H80" s="220"/>
      <c r="I80" s="221"/>
      <c r="J80" s="221"/>
      <c r="K80" s="222" t="s">
        <v>362</v>
      </c>
      <c r="L80" s="221"/>
      <c r="M80" s="221"/>
      <c r="N80" s="175"/>
      <c r="P80" s="182" t="str">
        <f t="shared" ca="1" si="5"/>
        <v/>
      </c>
      <c r="R80" s="71" t="str">
        <f t="shared" si="11"/>
        <v>N</v>
      </c>
      <c r="S80" s="71">
        <f t="shared" ca="1" si="12"/>
        <v>0</v>
      </c>
      <c r="T80" s="71">
        <f>IF(C80="",0,IF(OR(D80=0,E80=0,F80=0,G80=0,H80=0,I80=0,K80=0,K80="",L80=0,M80=0,AND(L80=Lists!$I$3,J80=0)),1,0))</f>
        <v>0</v>
      </c>
      <c r="U80" s="71">
        <f>IF(E80=0,0,IF(COUNTIF(Lists!$B$3:$B$203,E80)&gt;0,0,1))</f>
        <v>0</v>
      </c>
      <c r="V80" s="71">
        <f t="shared" si="6"/>
        <v>0</v>
      </c>
      <c r="W80" s="71">
        <f>IF(M80=Lists!$J$6,IF(COUNTIF('Section 3'!$G$15:$G$24,Lists!$H$5)&gt;0,0,1), 0)</f>
        <v>0</v>
      </c>
      <c r="X80" s="71">
        <f>IF(M80=Lists!$J$8,IF(COUNTIF('Section 3'!$G$15:$G$24,Lists!$H$6)&gt;0,0,1), 0)</f>
        <v>0</v>
      </c>
      <c r="Y80" s="71">
        <f>IF(M80=Lists!$J$9,IF(COUNTIF('Section 3'!$G$15:$G$24,Lists!$H$4)&gt;0,0,1), 0)</f>
        <v>0</v>
      </c>
      <c r="Z80" s="71">
        <f>IF(M80=Lists!$J$11,IF(COUNTIF('Section 3'!$G$15:$G$24,Lists!$H$3)&gt;0,0,1), 0)</f>
        <v>0</v>
      </c>
      <c r="AA80" s="71">
        <f>IF(M80=Lists!$J$10,IF(COUNTIF('Section 3'!$G$15:$G$24,Lists!$H$7)&gt;0,0,1),0)</f>
        <v>0</v>
      </c>
      <c r="AB80" s="71">
        <f t="shared" ref="AB80:AB115" si="13">IF(L80=0,0,IF(COUNTIF(MeBrTransactionType,L80)&gt;0,0,1))</f>
        <v>0</v>
      </c>
      <c r="AC80" s="71">
        <f t="shared" ref="AC80:AC115" si="14">IF(M80=0,0,IF(OR(COUNTIF(MeBrNewIntendedUses,M80)&gt;0,COUNTIF(HeelsIntendedUses,M80)&gt;0),0,1))</f>
        <v>0</v>
      </c>
    </row>
    <row r="81" spans="2:29" x14ac:dyDescent="0.35">
      <c r="B81" s="144"/>
      <c r="C81" s="205" t="str">
        <f>IF(F81="","",MAX($C$16:C80)+1)</f>
        <v/>
      </c>
      <c r="D81" s="67"/>
      <c r="E81" s="218"/>
      <c r="F81" s="219" t="str">
        <f t="shared" ref="F81:F115" si="15">IF($D81="", "", "CH3Br")</f>
        <v/>
      </c>
      <c r="G81" s="48"/>
      <c r="H81" s="220"/>
      <c r="I81" s="221"/>
      <c r="J81" s="221"/>
      <c r="K81" s="222" t="s">
        <v>362</v>
      </c>
      <c r="L81" s="221"/>
      <c r="M81" s="221"/>
      <c r="N81" s="175"/>
      <c r="P81" s="182" t="str">
        <f t="shared" ref="P81:P115" ca="1" si="16">IF(SUM(S81:T81,U81:U81,AB81:AC81)&gt;0,"ROW INCOMPLETE OR INVALID DATA ENTERED; ENTER/EDIT DATA IN REQUIRED FIELDS","")</f>
        <v/>
      </c>
      <c r="R81" s="71" t="str">
        <f t="shared" si="11"/>
        <v>N</v>
      </c>
      <c r="S81" s="71">
        <f t="shared" ca="1" si="12"/>
        <v>0</v>
      </c>
      <c r="T81" s="71">
        <f>IF(C81="",0,IF(OR(D81=0,E81=0,F81=0,G81=0,H81=0,I81=0,K81=0,K81="",L81=0,M81=0,AND(L81=Lists!$I$3,J81=0)),1,0))</f>
        <v>0</v>
      </c>
      <c r="U81" s="71">
        <f>IF(E81=0,0,IF(COUNTIF(Lists!$B$3:$B$203,E81)&gt;0,0,1))</f>
        <v>0</v>
      </c>
      <c r="V81" s="71">
        <f t="shared" ref="V81:V115" si="17">SUM(W81:Z81)</f>
        <v>0</v>
      </c>
      <c r="W81" s="71">
        <f>IF(M81=Lists!$J$6,IF(COUNTIF('Section 3'!$G$15:$G$24,Lists!$H$5)&gt;0,0,1), 0)</f>
        <v>0</v>
      </c>
      <c r="X81" s="71">
        <f>IF(M81=Lists!$J$8,IF(COUNTIF('Section 3'!$G$15:$G$24,Lists!$H$6)&gt;0,0,1), 0)</f>
        <v>0</v>
      </c>
      <c r="Y81" s="71">
        <f>IF(M81=Lists!$J$9,IF(COUNTIF('Section 3'!$G$15:$G$24,Lists!$H$4)&gt;0,0,1), 0)</f>
        <v>0</v>
      </c>
      <c r="Z81" s="71">
        <f>IF(M81=Lists!$J$11,IF(COUNTIF('Section 3'!$G$15:$G$24,Lists!$H$3)&gt;0,0,1), 0)</f>
        <v>0</v>
      </c>
      <c r="AA81" s="71">
        <f>IF(M81=Lists!$J$10,IF(COUNTIF('Section 3'!$G$15:$G$24,Lists!$H$7)&gt;0,0,1),0)</f>
        <v>0</v>
      </c>
      <c r="AB81" s="71">
        <f t="shared" si="13"/>
        <v>0</v>
      </c>
      <c r="AC81" s="71">
        <f t="shared" si="14"/>
        <v>0</v>
      </c>
    </row>
    <row r="82" spans="2:29" x14ac:dyDescent="0.35">
      <c r="B82" s="144"/>
      <c r="C82" s="205" t="str">
        <f>IF(F82="","",MAX($C$16:C81)+1)</f>
        <v/>
      </c>
      <c r="D82" s="67"/>
      <c r="E82" s="218"/>
      <c r="F82" s="219" t="str">
        <f t="shared" si="15"/>
        <v/>
      </c>
      <c r="G82" s="48"/>
      <c r="H82" s="220"/>
      <c r="I82" s="221"/>
      <c r="J82" s="221"/>
      <c r="K82" s="222" t="s">
        <v>362</v>
      </c>
      <c r="L82" s="221"/>
      <c r="M82" s="221"/>
      <c r="N82" s="175"/>
      <c r="P82" s="182" t="str">
        <f t="shared" ca="1" si="16"/>
        <v/>
      </c>
      <c r="R82" s="71" t="str">
        <f t="shared" si="11"/>
        <v>N</v>
      </c>
      <c r="S82" s="71">
        <f t="shared" ca="1" si="12"/>
        <v>0</v>
      </c>
      <c r="T82" s="71">
        <f>IF(C82="",0,IF(OR(D82=0,E82=0,F82=0,G82=0,H82=0,I82=0,K82=0,K82="",L82=0,M82=0,AND(L82=Lists!$I$3,J82=0)),1,0))</f>
        <v>0</v>
      </c>
      <c r="U82" s="71">
        <f>IF(E82=0,0,IF(COUNTIF(Lists!$B$3:$B$203,E82)&gt;0,0,1))</f>
        <v>0</v>
      </c>
      <c r="V82" s="71">
        <f t="shared" si="17"/>
        <v>0</v>
      </c>
      <c r="W82" s="71">
        <f>IF(M82=Lists!$J$6,IF(COUNTIF('Section 3'!$G$15:$G$24,Lists!$H$5)&gt;0,0,1), 0)</f>
        <v>0</v>
      </c>
      <c r="X82" s="71">
        <f>IF(M82=Lists!$J$8,IF(COUNTIF('Section 3'!$G$15:$G$24,Lists!$H$6)&gt;0,0,1), 0)</f>
        <v>0</v>
      </c>
      <c r="Y82" s="71">
        <f>IF(M82=Lists!$J$9,IF(COUNTIF('Section 3'!$G$15:$G$24,Lists!$H$4)&gt;0,0,1), 0)</f>
        <v>0</v>
      </c>
      <c r="Z82" s="71">
        <f>IF(M82=Lists!$J$11,IF(COUNTIF('Section 3'!$G$15:$G$24,Lists!$H$3)&gt;0,0,1), 0)</f>
        <v>0</v>
      </c>
      <c r="AA82" s="71">
        <f>IF(M82=Lists!$J$10,IF(COUNTIF('Section 3'!$G$15:$G$24,Lists!$H$7)&gt;0,0,1),0)</f>
        <v>0</v>
      </c>
      <c r="AB82" s="71">
        <f t="shared" si="13"/>
        <v>0</v>
      </c>
      <c r="AC82" s="71">
        <f t="shared" si="14"/>
        <v>0</v>
      </c>
    </row>
    <row r="83" spans="2:29" x14ac:dyDescent="0.35">
      <c r="B83" s="144"/>
      <c r="C83" s="205" t="str">
        <f>IF(F83="","",MAX($C$16:C82)+1)</f>
        <v/>
      </c>
      <c r="D83" s="67"/>
      <c r="E83" s="218"/>
      <c r="F83" s="219" t="str">
        <f t="shared" si="15"/>
        <v/>
      </c>
      <c r="G83" s="48"/>
      <c r="H83" s="220"/>
      <c r="I83" s="221"/>
      <c r="J83" s="221"/>
      <c r="K83" s="222" t="s">
        <v>362</v>
      </c>
      <c r="L83" s="221"/>
      <c r="M83" s="221"/>
      <c r="N83" s="175"/>
      <c r="P83" s="182" t="str">
        <f t="shared" ca="1" si="16"/>
        <v/>
      </c>
      <c r="R83" s="71" t="str">
        <f t="shared" si="11"/>
        <v>N</v>
      </c>
      <c r="S83" s="71">
        <f t="shared" ca="1" si="12"/>
        <v>0</v>
      </c>
      <c r="T83" s="71">
        <f>IF(C83="",0,IF(OR(D83=0,E83=0,F83=0,G83=0,H83=0,I83=0,K83=0,K83="",L83=0,M83=0,AND(L83=Lists!$I$3,J83=0)),1,0))</f>
        <v>0</v>
      </c>
      <c r="U83" s="71">
        <f>IF(E83=0,0,IF(COUNTIF(Lists!$B$3:$B$203,E83)&gt;0,0,1))</f>
        <v>0</v>
      </c>
      <c r="V83" s="71">
        <f t="shared" si="17"/>
        <v>0</v>
      </c>
      <c r="W83" s="71">
        <f>IF(M83=Lists!$J$6,IF(COUNTIF('Section 3'!$G$15:$G$24,Lists!$H$5)&gt;0,0,1), 0)</f>
        <v>0</v>
      </c>
      <c r="X83" s="71">
        <f>IF(M83=Lists!$J$8,IF(COUNTIF('Section 3'!$G$15:$G$24,Lists!$H$6)&gt;0,0,1), 0)</f>
        <v>0</v>
      </c>
      <c r="Y83" s="71">
        <f>IF(M83=Lists!$J$9,IF(COUNTIF('Section 3'!$G$15:$G$24,Lists!$H$4)&gt;0,0,1), 0)</f>
        <v>0</v>
      </c>
      <c r="Z83" s="71">
        <f>IF(M83=Lists!$J$11,IF(COUNTIF('Section 3'!$G$15:$G$24,Lists!$H$3)&gt;0,0,1), 0)</f>
        <v>0</v>
      </c>
      <c r="AA83" s="71">
        <f>IF(M83=Lists!$J$10,IF(COUNTIF('Section 3'!$G$15:$G$24,Lists!$H$7)&gt;0,0,1),0)</f>
        <v>0</v>
      </c>
      <c r="AB83" s="71">
        <f t="shared" si="13"/>
        <v>0</v>
      </c>
      <c r="AC83" s="71">
        <f t="shared" si="14"/>
        <v>0</v>
      </c>
    </row>
    <row r="84" spans="2:29" x14ac:dyDescent="0.35">
      <c r="B84" s="144"/>
      <c r="C84" s="205" t="str">
        <f>IF(F84="","",MAX($C$16:C83)+1)</f>
        <v/>
      </c>
      <c r="D84" s="67"/>
      <c r="E84" s="218"/>
      <c r="F84" s="219" t="str">
        <f t="shared" si="15"/>
        <v/>
      </c>
      <c r="G84" s="48"/>
      <c r="H84" s="220"/>
      <c r="I84" s="221"/>
      <c r="J84" s="221"/>
      <c r="K84" s="222" t="s">
        <v>362</v>
      </c>
      <c r="L84" s="221"/>
      <c r="M84" s="221"/>
      <c r="N84" s="175"/>
      <c r="P84" s="182" t="str">
        <f t="shared" ca="1" si="16"/>
        <v/>
      </c>
      <c r="R84" s="71" t="str">
        <f t="shared" si="11"/>
        <v>N</v>
      </c>
      <c r="S84" s="71">
        <f t="shared" ca="1" si="12"/>
        <v>0</v>
      </c>
      <c r="T84" s="71">
        <f>IF(C84="",0,IF(OR(D84=0,E84=0,F84=0,G84=0,H84=0,I84=0,K84=0,K84="",L84=0,M84=0,AND(L84=Lists!$I$3,J84=0)),1,0))</f>
        <v>0</v>
      </c>
      <c r="U84" s="71">
        <f>IF(E84=0,0,IF(COUNTIF(Lists!$B$3:$B$203,E84)&gt;0,0,1))</f>
        <v>0</v>
      </c>
      <c r="V84" s="71">
        <f t="shared" si="17"/>
        <v>0</v>
      </c>
      <c r="W84" s="71">
        <f>IF(M84=Lists!$J$6,IF(COUNTIF('Section 3'!$G$15:$G$24,Lists!$H$5)&gt;0,0,1), 0)</f>
        <v>0</v>
      </c>
      <c r="X84" s="71">
        <f>IF(M84=Lists!$J$8,IF(COUNTIF('Section 3'!$G$15:$G$24,Lists!$H$6)&gt;0,0,1), 0)</f>
        <v>0</v>
      </c>
      <c r="Y84" s="71">
        <f>IF(M84=Lists!$J$9,IF(COUNTIF('Section 3'!$G$15:$G$24,Lists!$H$4)&gt;0,0,1), 0)</f>
        <v>0</v>
      </c>
      <c r="Z84" s="71">
        <f>IF(M84=Lists!$J$11,IF(COUNTIF('Section 3'!$G$15:$G$24,Lists!$H$3)&gt;0,0,1), 0)</f>
        <v>0</v>
      </c>
      <c r="AA84" s="71">
        <f>IF(M84=Lists!$J$10,IF(COUNTIF('Section 3'!$G$15:$G$24,Lists!$H$7)&gt;0,0,1),0)</f>
        <v>0</v>
      </c>
      <c r="AB84" s="71">
        <f t="shared" si="13"/>
        <v>0</v>
      </c>
      <c r="AC84" s="71">
        <f t="shared" si="14"/>
        <v>0</v>
      </c>
    </row>
    <row r="85" spans="2:29" x14ac:dyDescent="0.35">
      <c r="B85" s="144"/>
      <c r="C85" s="205" t="str">
        <f>IF(F85="","",MAX($C$16:C84)+1)</f>
        <v/>
      </c>
      <c r="D85" s="67"/>
      <c r="E85" s="218"/>
      <c r="F85" s="219" t="str">
        <f t="shared" si="15"/>
        <v/>
      </c>
      <c r="G85" s="48"/>
      <c r="H85" s="220"/>
      <c r="I85" s="221"/>
      <c r="J85" s="221"/>
      <c r="K85" s="222" t="s">
        <v>362</v>
      </c>
      <c r="L85" s="221"/>
      <c r="M85" s="221"/>
      <c r="N85" s="175"/>
      <c r="P85" s="182" t="str">
        <f t="shared" ca="1" si="16"/>
        <v/>
      </c>
      <c r="R85" s="71" t="str">
        <f t="shared" si="11"/>
        <v>N</v>
      </c>
      <c r="S85" s="71">
        <f t="shared" ca="1" si="12"/>
        <v>0</v>
      </c>
      <c r="T85" s="71">
        <f>IF(C85="",0,IF(OR(D85=0,E85=0,F85=0,G85=0,H85=0,I85=0,K85=0,K85="",L85=0,M85=0,AND(L85=Lists!$I$3,J85=0)),1,0))</f>
        <v>0</v>
      </c>
      <c r="U85" s="71">
        <f>IF(E85=0,0,IF(COUNTIF(Lists!$B$3:$B$203,E85)&gt;0,0,1))</f>
        <v>0</v>
      </c>
      <c r="V85" s="71">
        <f t="shared" si="17"/>
        <v>0</v>
      </c>
      <c r="W85" s="71">
        <f>IF(M85=Lists!$J$6,IF(COUNTIF('Section 3'!$G$15:$G$24,Lists!$H$5)&gt;0,0,1), 0)</f>
        <v>0</v>
      </c>
      <c r="X85" s="71">
        <f>IF(M85=Lists!$J$8,IF(COUNTIF('Section 3'!$G$15:$G$24,Lists!$H$6)&gt;0,0,1), 0)</f>
        <v>0</v>
      </c>
      <c r="Y85" s="71">
        <f>IF(M85=Lists!$J$9,IF(COUNTIF('Section 3'!$G$15:$G$24,Lists!$H$4)&gt;0,0,1), 0)</f>
        <v>0</v>
      </c>
      <c r="Z85" s="71">
        <f>IF(M85=Lists!$J$11,IF(COUNTIF('Section 3'!$G$15:$G$24,Lists!$H$3)&gt;0,0,1), 0)</f>
        <v>0</v>
      </c>
      <c r="AA85" s="71">
        <f>IF(M85=Lists!$J$10,IF(COUNTIF('Section 3'!$G$15:$G$24,Lists!$H$7)&gt;0,0,1),0)</f>
        <v>0</v>
      </c>
      <c r="AB85" s="71">
        <f t="shared" si="13"/>
        <v>0</v>
      </c>
      <c r="AC85" s="71">
        <f t="shared" si="14"/>
        <v>0</v>
      </c>
    </row>
    <row r="86" spans="2:29" x14ac:dyDescent="0.35">
      <c r="B86" s="144"/>
      <c r="C86" s="205" t="str">
        <f>IF(F86="","",MAX($C$16:C85)+1)</f>
        <v/>
      </c>
      <c r="D86" s="67"/>
      <c r="E86" s="218"/>
      <c r="F86" s="219" t="str">
        <f t="shared" si="15"/>
        <v/>
      </c>
      <c r="G86" s="48"/>
      <c r="H86" s="220"/>
      <c r="I86" s="221"/>
      <c r="J86" s="221"/>
      <c r="K86" s="222" t="s">
        <v>362</v>
      </c>
      <c r="L86" s="221"/>
      <c r="M86" s="221"/>
      <c r="N86" s="175"/>
      <c r="P86" s="182" t="str">
        <f t="shared" ca="1" si="16"/>
        <v/>
      </c>
      <c r="R86" s="71" t="str">
        <f t="shared" si="11"/>
        <v>N</v>
      </c>
      <c r="S86" s="71">
        <f t="shared" ca="1" si="12"/>
        <v>0</v>
      </c>
      <c r="T86" s="71">
        <f>IF(C86="",0,IF(OR(D86=0,E86=0,F86=0,G86=0,H86=0,I86=0,K86=0,K86="",L86=0,M86=0,AND(L86=Lists!$I$3,J86=0)),1,0))</f>
        <v>0</v>
      </c>
      <c r="U86" s="71">
        <f>IF(E86=0,0,IF(COUNTIF(Lists!$B$3:$B$203,E86)&gt;0,0,1))</f>
        <v>0</v>
      </c>
      <c r="V86" s="71">
        <f t="shared" si="17"/>
        <v>0</v>
      </c>
      <c r="W86" s="71">
        <f>IF(M86=Lists!$J$6,IF(COUNTIF('Section 3'!$G$15:$G$24,Lists!$H$5)&gt;0,0,1), 0)</f>
        <v>0</v>
      </c>
      <c r="X86" s="71">
        <f>IF(M86=Lists!$J$8,IF(COUNTIF('Section 3'!$G$15:$G$24,Lists!$H$6)&gt;0,0,1), 0)</f>
        <v>0</v>
      </c>
      <c r="Y86" s="71">
        <f>IF(M86=Lists!$J$9,IF(COUNTIF('Section 3'!$G$15:$G$24,Lists!$H$4)&gt;0,0,1), 0)</f>
        <v>0</v>
      </c>
      <c r="Z86" s="71">
        <f>IF(M86=Lists!$J$11,IF(COUNTIF('Section 3'!$G$15:$G$24,Lists!$H$3)&gt;0,0,1), 0)</f>
        <v>0</v>
      </c>
      <c r="AA86" s="71">
        <f>IF(M86=Lists!$J$10,IF(COUNTIF('Section 3'!$G$15:$G$24,Lists!$H$7)&gt;0,0,1),0)</f>
        <v>0</v>
      </c>
      <c r="AB86" s="71">
        <f t="shared" si="13"/>
        <v>0</v>
      </c>
      <c r="AC86" s="71">
        <f t="shared" si="14"/>
        <v>0</v>
      </c>
    </row>
    <row r="87" spans="2:29" x14ac:dyDescent="0.35">
      <c r="B87" s="144"/>
      <c r="C87" s="205" t="str">
        <f>IF(F87="","",MAX($C$16:C86)+1)</f>
        <v/>
      </c>
      <c r="D87" s="67"/>
      <c r="E87" s="218"/>
      <c r="F87" s="219" t="str">
        <f t="shared" si="15"/>
        <v/>
      </c>
      <c r="G87" s="48"/>
      <c r="H87" s="220"/>
      <c r="I87" s="221"/>
      <c r="J87" s="221"/>
      <c r="K87" s="222" t="s">
        <v>362</v>
      </c>
      <c r="L87" s="221"/>
      <c r="M87" s="221"/>
      <c r="N87" s="175"/>
      <c r="P87" s="182" t="str">
        <f t="shared" ca="1" si="16"/>
        <v/>
      </c>
      <c r="R87" s="71" t="str">
        <f t="shared" si="11"/>
        <v>N</v>
      </c>
      <c r="S87" s="71">
        <f t="shared" ca="1" si="12"/>
        <v>0</v>
      </c>
      <c r="T87" s="71">
        <f>IF(C87="",0,IF(OR(D87=0,E87=0,F87=0,G87=0,H87=0,I87=0,K87=0,K87="",L87=0,M87=0,AND(L87=Lists!$I$3,J87=0)),1,0))</f>
        <v>0</v>
      </c>
      <c r="U87" s="71">
        <f>IF(E87=0,0,IF(COUNTIF(Lists!$B$3:$B$203,E87)&gt;0,0,1))</f>
        <v>0</v>
      </c>
      <c r="V87" s="71">
        <f t="shared" si="17"/>
        <v>0</v>
      </c>
      <c r="W87" s="71">
        <f>IF(M87=Lists!$J$6,IF(COUNTIF('Section 3'!$G$15:$G$24,Lists!$H$5)&gt;0,0,1), 0)</f>
        <v>0</v>
      </c>
      <c r="X87" s="71">
        <f>IF(M87=Lists!$J$8,IF(COUNTIF('Section 3'!$G$15:$G$24,Lists!$H$6)&gt;0,0,1), 0)</f>
        <v>0</v>
      </c>
      <c r="Y87" s="71">
        <f>IF(M87=Lists!$J$9,IF(COUNTIF('Section 3'!$G$15:$G$24,Lists!$H$4)&gt;0,0,1), 0)</f>
        <v>0</v>
      </c>
      <c r="Z87" s="71">
        <f>IF(M87=Lists!$J$11,IF(COUNTIF('Section 3'!$G$15:$G$24,Lists!$H$3)&gt;0,0,1), 0)</f>
        <v>0</v>
      </c>
      <c r="AA87" s="71">
        <f>IF(M87=Lists!$J$10,IF(COUNTIF('Section 3'!$G$15:$G$24,Lists!$H$7)&gt;0,0,1),0)</f>
        <v>0</v>
      </c>
      <c r="AB87" s="71">
        <f t="shared" si="13"/>
        <v>0</v>
      </c>
      <c r="AC87" s="71">
        <f t="shared" si="14"/>
        <v>0</v>
      </c>
    </row>
    <row r="88" spans="2:29" x14ac:dyDescent="0.35">
      <c r="B88" s="144"/>
      <c r="C88" s="205" t="str">
        <f>IF(F88="","",MAX($C$16:C87)+1)</f>
        <v/>
      </c>
      <c r="D88" s="67"/>
      <c r="E88" s="218"/>
      <c r="F88" s="219" t="str">
        <f t="shared" si="15"/>
        <v/>
      </c>
      <c r="G88" s="48"/>
      <c r="H88" s="220"/>
      <c r="I88" s="221"/>
      <c r="J88" s="221"/>
      <c r="K88" s="222" t="s">
        <v>362</v>
      </c>
      <c r="L88" s="221"/>
      <c r="M88" s="221"/>
      <c r="N88" s="175"/>
      <c r="P88" s="182" t="str">
        <f t="shared" ca="1" si="16"/>
        <v/>
      </c>
      <c r="R88" s="71" t="str">
        <f t="shared" si="11"/>
        <v>N</v>
      </c>
      <c r="S88" s="71">
        <f t="shared" ca="1" si="12"/>
        <v>0</v>
      </c>
      <c r="T88" s="71">
        <f>IF(C88="",0,IF(OR(D88=0,E88=0,F88=0,G88=0,H88=0,I88=0,K88=0,K88="",L88=0,M88=0,AND(L88=Lists!$I$3,J88=0)),1,0))</f>
        <v>0</v>
      </c>
      <c r="U88" s="71">
        <f>IF(E88=0,0,IF(COUNTIF(Lists!$B$3:$B$203,E88)&gt;0,0,1))</f>
        <v>0</v>
      </c>
      <c r="V88" s="71">
        <f t="shared" si="17"/>
        <v>0</v>
      </c>
      <c r="W88" s="71">
        <f>IF(M88=Lists!$J$6,IF(COUNTIF('Section 3'!$G$15:$G$24,Lists!$H$5)&gt;0,0,1), 0)</f>
        <v>0</v>
      </c>
      <c r="X88" s="71">
        <f>IF(M88=Lists!$J$8,IF(COUNTIF('Section 3'!$G$15:$G$24,Lists!$H$6)&gt;0,0,1), 0)</f>
        <v>0</v>
      </c>
      <c r="Y88" s="71">
        <f>IF(M88=Lists!$J$9,IF(COUNTIF('Section 3'!$G$15:$G$24,Lists!$H$4)&gt;0,0,1), 0)</f>
        <v>0</v>
      </c>
      <c r="Z88" s="71">
        <f>IF(M88=Lists!$J$11,IF(COUNTIF('Section 3'!$G$15:$G$24,Lists!$H$3)&gt;0,0,1), 0)</f>
        <v>0</v>
      </c>
      <c r="AA88" s="71">
        <f>IF(M88=Lists!$J$10,IF(COUNTIF('Section 3'!$G$15:$G$24,Lists!$H$7)&gt;0,0,1),0)</f>
        <v>0</v>
      </c>
      <c r="AB88" s="71">
        <f t="shared" si="13"/>
        <v>0</v>
      </c>
      <c r="AC88" s="71">
        <f t="shared" si="14"/>
        <v>0</v>
      </c>
    </row>
    <row r="89" spans="2:29" x14ac:dyDescent="0.35">
      <c r="B89" s="144"/>
      <c r="C89" s="205" t="str">
        <f>IF(F89="","",MAX($C$16:C88)+1)</f>
        <v/>
      </c>
      <c r="D89" s="67"/>
      <c r="E89" s="218"/>
      <c r="F89" s="219" t="str">
        <f t="shared" si="15"/>
        <v/>
      </c>
      <c r="G89" s="48"/>
      <c r="H89" s="220"/>
      <c r="I89" s="221"/>
      <c r="J89" s="221"/>
      <c r="K89" s="222" t="s">
        <v>362</v>
      </c>
      <c r="L89" s="221"/>
      <c r="M89" s="221"/>
      <c r="N89" s="175"/>
      <c r="P89" s="182" t="str">
        <f t="shared" ca="1" si="16"/>
        <v/>
      </c>
      <c r="R89" s="71" t="str">
        <f t="shared" si="11"/>
        <v>N</v>
      </c>
      <c r="S89" s="71">
        <f t="shared" ca="1" si="12"/>
        <v>0</v>
      </c>
      <c r="T89" s="71">
        <f>IF(C89="",0,IF(OR(D89=0,E89=0,F89=0,G89=0,H89=0,I89=0,K89=0,K89="",L89=0,M89=0,AND(L89=Lists!$I$3,J89=0)),1,0))</f>
        <v>0</v>
      </c>
      <c r="U89" s="71">
        <f>IF(E89=0,0,IF(COUNTIF(Lists!$B$3:$B$203,E89)&gt;0,0,1))</f>
        <v>0</v>
      </c>
      <c r="V89" s="71">
        <f t="shared" si="17"/>
        <v>0</v>
      </c>
      <c r="W89" s="71">
        <f>IF(M89=Lists!$J$6,IF(COUNTIF('Section 3'!$G$15:$G$24,Lists!$H$5)&gt;0,0,1), 0)</f>
        <v>0</v>
      </c>
      <c r="X89" s="71">
        <f>IF(M89=Lists!$J$8,IF(COUNTIF('Section 3'!$G$15:$G$24,Lists!$H$6)&gt;0,0,1), 0)</f>
        <v>0</v>
      </c>
      <c r="Y89" s="71">
        <f>IF(M89=Lists!$J$9,IF(COUNTIF('Section 3'!$G$15:$G$24,Lists!$H$4)&gt;0,0,1), 0)</f>
        <v>0</v>
      </c>
      <c r="Z89" s="71">
        <f>IF(M89=Lists!$J$11,IF(COUNTIF('Section 3'!$G$15:$G$24,Lists!$H$3)&gt;0,0,1), 0)</f>
        <v>0</v>
      </c>
      <c r="AA89" s="71">
        <f>IF(M89=Lists!$J$10,IF(COUNTIF('Section 3'!$G$15:$G$24,Lists!$H$7)&gt;0,0,1),0)</f>
        <v>0</v>
      </c>
      <c r="AB89" s="71">
        <f t="shared" si="13"/>
        <v>0</v>
      </c>
      <c r="AC89" s="71">
        <f t="shared" si="14"/>
        <v>0</v>
      </c>
    </row>
    <row r="90" spans="2:29" x14ac:dyDescent="0.35">
      <c r="B90" s="144"/>
      <c r="C90" s="205" t="str">
        <f>IF(F90="","",MAX($C$16:C89)+1)</f>
        <v/>
      </c>
      <c r="D90" s="67"/>
      <c r="E90" s="218"/>
      <c r="F90" s="219" t="str">
        <f t="shared" si="15"/>
        <v/>
      </c>
      <c r="G90" s="48"/>
      <c r="H90" s="220"/>
      <c r="I90" s="221"/>
      <c r="J90" s="221"/>
      <c r="K90" s="222" t="s">
        <v>362</v>
      </c>
      <c r="L90" s="221"/>
      <c r="M90" s="221"/>
      <c r="N90" s="175"/>
      <c r="P90" s="182" t="str">
        <f t="shared" ca="1" si="16"/>
        <v/>
      </c>
      <c r="R90" s="71" t="str">
        <f t="shared" si="11"/>
        <v>N</v>
      </c>
      <c r="S90" s="71">
        <f t="shared" ca="1" si="12"/>
        <v>0</v>
      </c>
      <c r="T90" s="71">
        <f>IF(C90="",0,IF(OR(D90=0,E90=0,F90=0,G90=0,H90=0,I90=0,K90=0,K90="",L90=0,M90=0,AND(L90=Lists!$I$3,J90=0)),1,0))</f>
        <v>0</v>
      </c>
      <c r="U90" s="71">
        <f>IF(E90=0,0,IF(COUNTIF(Lists!$B$3:$B$203,E90)&gt;0,0,1))</f>
        <v>0</v>
      </c>
      <c r="V90" s="71">
        <f t="shared" si="17"/>
        <v>0</v>
      </c>
      <c r="W90" s="71">
        <f>IF(M90=Lists!$J$6,IF(COUNTIF('Section 3'!$G$15:$G$24,Lists!$H$5)&gt;0,0,1), 0)</f>
        <v>0</v>
      </c>
      <c r="X90" s="71">
        <f>IF(M90=Lists!$J$8,IF(COUNTIF('Section 3'!$G$15:$G$24,Lists!$H$6)&gt;0,0,1), 0)</f>
        <v>0</v>
      </c>
      <c r="Y90" s="71">
        <f>IF(M90=Lists!$J$9,IF(COUNTIF('Section 3'!$G$15:$G$24,Lists!$H$4)&gt;0,0,1), 0)</f>
        <v>0</v>
      </c>
      <c r="Z90" s="71">
        <f>IF(M90=Lists!$J$11,IF(COUNTIF('Section 3'!$G$15:$G$24,Lists!$H$3)&gt;0,0,1), 0)</f>
        <v>0</v>
      </c>
      <c r="AA90" s="71">
        <f>IF(M90=Lists!$J$10,IF(COUNTIF('Section 3'!$G$15:$G$24,Lists!$H$7)&gt;0,0,1),0)</f>
        <v>0</v>
      </c>
      <c r="AB90" s="71">
        <f t="shared" si="13"/>
        <v>0</v>
      </c>
      <c r="AC90" s="71">
        <f t="shared" si="14"/>
        <v>0</v>
      </c>
    </row>
    <row r="91" spans="2:29" x14ac:dyDescent="0.35">
      <c r="B91" s="144"/>
      <c r="C91" s="205" t="str">
        <f>IF(F91="","",MAX($C$16:C90)+1)</f>
        <v/>
      </c>
      <c r="D91" s="67"/>
      <c r="E91" s="218"/>
      <c r="F91" s="219" t="str">
        <f t="shared" si="15"/>
        <v/>
      </c>
      <c r="G91" s="48"/>
      <c r="H91" s="220"/>
      <c r="I91" s="221"/>
      <c r="J91" s="221"/>
      <c r="K91" s="222" t="s">
        <v>362</v>
      </c>
      <c r="L91" s="221"/>
      <c r="M91" s="221"/>
      <c r="N91" s="175"/>
      <c r="P91" s="182" t="str">
        <f t="shared" ca="1" si="16"/>
        <v/>
      </c>
      <c r="R91" s="71" t="str">
        <f t="shared" si="11"/>
        <v>N</v>
      </c>
      <c r="S91" s="71">
        <f t="shared" ca="1" si="12"/>
        <v>0</v>
      </c>
      <c r="T91" s="71">
        <f>IF(C91="",0,IF(OR(D91=0,E91=0,F91=0,G91=0,H91=0,I91=0,K91=0,K91="",L91=0,M91=0,AND(L91=Lists!$I$3,J91=0)),1,0))</f>
        <v>0</v>
      </c>
      <c r="U91" s="71">
        <f>IF(E91=0,0,IF(COUNTIF(Lists!$B$3:$B$203,E91)&gt;0,0,1))</f>
        <v>0</v>
      </c>
      <c r="V91" s="71">
        <f t="shared" si="17"/>
        <v>0</v>
      </c>
      <c r="W91" s="71">
        <f>IF(M91=Lists!$J$6,IF(COUNTIF('Section 3'!$G$15:$G$24,Lists!$H$5)&gt;0,0,1), 0)</f>
        <v>0</v>
      </c>
      <c r="X91" s="71">
        <f>IF(M91=Lists!$J$8,IF(COUNTIF('Section 3'!$G$15:$G$24,Lists!$H$6)&gt;0,0,1), 0)</f>
        <v>0</v>
      </c>
      <c r="Y91" s="71">
        <f>IF(M91=Lists!$J$9,IF(COUNTIF('Section 3'!$G$15:$G$24,Lists!$H$4)&gt;0,0,1), 0)</f>
        <v>0</v>
      </c>
      <c r="Z91" s="71">
        <f>IF(M91=Lists!$J$11,IF(COUNTIF('Section 3'!$G$15:$G$24,Lists!$H$3)&gt;0,0,1), 0)</f>
        <v>0</v>
      </c>
      <c r="AA91" s="71">
        <f>IF(M91=Lists!$J$10,IF(COUNTIF('Section 3'!$G$15:$G$24,Lists!$H$7)&gt;0,0,1),0)</f>
        <v>0</v>
      </c>
      <c r="AB91" s="71">
        <f t="shared" si="13"/>
        <v>0</v>
      </c>
      <c r="AC91" s="71">
        <f t="shared" si="14"/>
        <v>0</v>
      </c>
    </row>
    <row r="92" spans="2:29" x14ac:dyDescent="0.35">
      <c r="B92" s="144"/>
      <c r="C92" s="205" t="str">
        <f>IF(F92="","",MAX($C$16:C91)+1)</f>
        <v/>
      </c>
      <c r="D92" s="67"/>
      <c r="E92" s="218"/>
      <c r="F92" s="219" t="str">
        <f t="shared" si="15"/>
        <v/>
      </c>
      <c r="G92" s="48"/>
      <c r="H92" s="220"/>
      <c r="I92" s="221"/>
      <c r="J92" s="221"/>
      <c r="K92" s="222" t="s">
        <v>362</v>
      </c>
      <c r="L92" s="221"/>
      <c r="M92" s="221"/>
      <c r="N92" s="175"/>
      <c r="P92" s="182" t="str">
        <f t="shared" ca="1" si="16"/>
        <v/>
      </c>
      <c r="R92" s="71" t="str">
        <f t="shared" si="11"/>
        <v>N</v>
      </c>
      <c r="S92" s="71">
        <f t="shared" ca="1" si="12"/>
        <v>0</v>
      </c>
      <c r="T92" s="71">
        <f>IF(C92="",0,IF(OR(D92=0,E92=0,F92=0,G92=0,H92=0,I92=0,K92=0,K92="",L92=0,M92=0,AND(L92=Lists!$I$3,J92=0)),1,0))</f>
        <v>0</v>
      </c>
      <c r="U92" s="71">
        <f>IF(E92=0,0,IF(COUNTIF(Lists!$B$3:$B$203,E92)&gt;0,0,1))</f>
        <v>0</v>
      </c>
      <c r="V92" s="71">
        <f t="shared" si="17"/>
        <v>0</v>
      </c>
      <c r="W92" s="71">
        <f>IF(M92=Lists!$J$6,IF(COUNTIF('Section 3'!$G$15:$G$24,Lists!$H$5)&gt;0,0,1), 0)</f>
        <v>0</v>
      </c>
      <c r="X92" s="71">
        <f>IF(M92=Lists!$J$8,IF(COUNTIF('Section 3'!$G$15:$G$24,Lists!$H$6)&gt;0,0,1), 0)</f>
        <v>0</v>
      </c>
      <c r="Y92" s="71">
        <f>IF(M92=Lists!$J$9,IF(COUNTIF('Section 3'!$G$15:$G$24,Lists!$H$4)&gt;0,0,1), 0)</f>
        <v>0</v>
      </c>
      <c r="Z92" s="71">
        <f>IF(M92=Lists!$J$11,IF(COUNTIF('Section 3'!$G$15:$G$24,Lists!$H$3)&gt;0,0,1), 0)</f>
        <v>0</v>
      </c>
      <c r="AA92" s="71">
        <f>IF(M92=Lists!$J$10,IF(COUNTIF('Section 3'!$G$15:$G$24,Lists!$H$7)&gt;0,0,1),0)</f>
        <v>0</v>
      </c>
      <c r="AB92" s="71">
        <f t="shared" si="13"/>
        <v>0</v>
      </c>
      <c r="AC92" s="71">
        <f t="shared" si="14"/>
        <v>0</v>
      </c>
    </row>
    <row r="93" spans="2:29" x14ac:dyDescent="0.35">
      <c r="B93" s="144"/>
      <c r="C93" s="205" t="str">
        <f>IF(F93="","",MAX($C$16:C92)+1)</f>
        <v/>
      </c>
      <c r="D93" s="67"/>
      <c r="E93" s="218"/>
      <c r="F93" s="219" t="str">
        <f t="shared" si="15"/>
        <v/>
      </c>
      <c r="G93" s="48"/>
      <c r="H93" s="220"/>
      <c r="I93" s="221"/>
      <c r="J93" s="221"/>
      <c r="K93" s="222" t="s">
        <v>362</v>
      </c>
      <c r="L93" s="221"/>
      <c r="M93" s="221"/>
      <c r="N93" s="175"/>
      <c r="P93" s="182" t="str">
        <f t="shared" ca="1" si="16"/>
        <v/>
      </c>
      <c r="R93" s="71" t="str">
        <f t="shared" si="11"/>
        <v>N</v>
      </c>
      <c r="S93" s="71">
        <f t="shared" ca="1" si="12"/>
        <v>0</v>
      </c>
      <c r="T93" s="71">
        <f>IF(C93="",0,IF(OR(D93=0,E93=0,F93=0,G93=0,H93=0,I93=0,K93=0,K93="",L93=0,M93=0,AND(L93=Lists!$I$3,J93=0)),1,0))</f>
        <v>0</v>
      </c>
      <c r="U93" s="71">
        <f>IF(E93=0,0,IF(COUNTIF(Lists!$B$3:$B$203,E93)&gt;0,0,1))</f>
        <v>0</v>
      </c>
      <c r="V93" s="71">
        <f t="shared" si="17"/>
        <v>0</v>
      </c>
      <c r="W93" s="71">
        <f>IF(M93=Lists!$J$6,IF(COUNTIF('Section 3'!$G$15:$G$24,Lists!$H$5)&gt;0,0,1), 0)</f>
        <v>0</v>
      </c>
      <c r="X93" s="71">
        <f>IF(M93=Lists!$J$8,IF(COUNTIF('Section 3'!$G$15:$G$24,Lists!$H$6)&gt;0,0,1), 0)</f>
        <v>0</v>
      </c>
      <c r="Y93" s="71">
        <f>IF(M93=Lists!$J$9,IF(COUNTIF('Section 3'!$G$15:$G$24,Lists!$H$4)&gt;0,0,1), 0)</f>
        <v>0</v>
      </c>
      <c r="Z93" s="71">
        <f>IF(M93=Lists!$J$11,IF(COUNTIF('Section 3'!$G$15:$G$24,Lists!$H$3)&gt;0,0,1), 0)</f>
        <v>0</v>
      </c>
      <c r="AA93" s="71">
        <f>IF(M93=Lists!$J$10,IF(COUNTIF('Section 3'!$G$15:$G$24,Lists!$H$7)&gt;0,0,1),0)</f>
        <v>0</v>
      </c>
      <c r="AB93" s="71">
        <f t="shared" si="13"/>
        <v>0</v>
      </c>
      <c r="AC93" s="71">
        <f t="shared" si="14"/>
        <v>0</v>
      </c>
    </row>
    <row r="94" spans="2:29" x14ac:dyDescent="0.35">
      <c r="B94" s="144"/>
      <c r="C94" s="205" t="str">
        <f>IF(F94="","",MAX($C$16:C93)+1)</f>
        <v/>
      </c>
      <c r="D94" s="67"/>
      <c r="E94" s="218"/>
      <c r="F94" s="219" t="str">
        <f t="shared" si="15"/>
        <v/>
      </c>
      <c r="G94" s="48"/>
      <c r="H94" s="220"/>
      <c r="I94" s="221"/>
      <c r="J94" s="221"/>
      <c r="K94" s="222" t="s">
        <v>362</v>
      </c>
      <c r="L94" s="221"/>
      <c r="M94" s="221"/>
      <c r="N94" s="175"/>
      <c r="P94" s="182" t="str">
        <f t="shared" ca="1" si="16"/>
        <v/>
      </c>
      <c r="R94" s="71" t="str">
        <f t="shared" si="11"/>
        <v>N</v>
      </c>
      <c r="S94" s="71">
        <f t="shared" ca="1" si="12"/>
        <v>0</v>
      </c>
      <c r="T94" s="71">
        <f>IF(C94="",0,IF(OR(D94=0,E94=0,F94=0,G94=0,H94=0,I94=0,K94=0,K94="",L94=0,M94=0,AND(L94=Lists!$I$3,J94=0)),1,0))</f>
        <v>0</v>
      </c>
      <c r="U94" s="71">
        <f>IF(E94=0,0,IF(COUNTIF(Lists!$B$3:$B$203,E94)&gt;0,0,1))</f>
        <v>0</v>
      </c>
      <c r="V94" s="71">
        <f t="shared" si="17"/>
        <v>0</v>
      </c>
      <c r="W94" s="71">
        <f>IF(M94=Lists!$J$6,IF(COUNTIF('Section 3'!$G$15:$G$24,Lists!$H$5)&gt;0,0,1), 0)</f>
        <v>0</v>
      </c>
      <c r="X94" s="71">
        <f>IF(M94=Lists!$J$8,IF(COUNTIF('Section 3'!$G$15:$G$24,Lists!$H$6)&gt;0,0,1), 0)</f>
        <v>0</v>
      </c>
      <c r="Y94" s="71">
        <f>IF(M94=Lists!$J$9,IF(COUNTIF('Section 3'!$G$15:$G$24,Lists!$H$4)&gt;0,0,1), 0)</f>
        <v>0</v>
      </c>
      <c r="Z94" s="71">
        <f>IF(M94=Lists!$J$11,IF(COUNTIF('Section 3'!$G$15:$G$24,Lists!$H$3)&gt;0,0,1), 0)</f>
        <v>0</v>
      </c>
      <c r="AA94" s="71">
        <f>IF(M94=Lists!$J$10,IF(COUNTIF('Section 3'!$G$15:$G$24,Lists!$H$7)&gt;0,0,1),0)</f>
        <v>0</v>
      </c>
      <c r="AB94" s="71">
        <f t="shared" si="13"/>
        <v>0</v>
      </c>
      <c r="AC94" s="71">
        <f t="shared" si="14"/>
        <v>0</v>
      </c>
    </row>
    <row r="95" spans="2:29" x14ac:dyDescent="0.35">
      <c r="B95" s="144"/>
      <c r="C95" s="205" t="str">
        <f>IF(F95="","",MAX($C$16:C94)+1)</f>
        <v/>
      </c>
      <c r="D95" s="67"/>
      <c r="E95" s="218"/>
      <c r="F95" s="219" t="str">
        <f t="shared" si="15"/>
        <v/>
      </c>
      <c r="G95" s="48"/>
      <c r="H95" s="220"/>
      <c r="I95" s="221"/>
      <c r="J95" s="221"/>
      <c r="K95" s="222" t="s">
        <v>362</v>
      </c>
      <c r="L95" s="221"/>
      <c r="M95" s="221"/>
      <c r="N95" s="175"/>
      <c r="P95" s="182" t="str">
        <f t="shared" ca="1" si="16"/>
        <v/>
      </c>
      <c r="R95" s="71" t="str">
        <f t="shared" si="11"/>
        <v>N</v>
      </c>
      <c r="S95" s="71">
        <f t="shared" ca="1" si="12"/>
        <v>0</v>
      </c>
      <c r="T95" s="71">
        <f>IF(C95="",0,IF(OR(D95=0,E95=0,F95=0,G95=0,H95=0,I95=0,K95=0,K95="",L95=0,M95=0,AND(L95=Lists!$I$3,J95=0)),1,0))</f>
        <v>0</v>
      </c>
      <c r="U95" s="71">
        <f>IF(E95=0,0,IF(COUNTIF(Lists!$B$3:$B$203,E95)&gt;0,0,1))</f>
        <v>0</v>
      </c>
      <c r="V95" s="71">
        <f t="shared" si="17"/>
        <v>0</v>
      </c>
      <c r="W95" s="71">
        <f>IF(M95=Lists!$J$6,IF(COUNTIF('Section 3'!$G$15:$G$24,Lists!$H$5)&gt;0,0,1), 0)</f>
        <v>0</v>
      </c>
      <c r="X95" s="71">
        <f>IF(M95=Lists!$J$8,IF(COUNTIF('Section 3'!$G$15:$G$24,Lists!$H$6)&gt;0,0,1), 0)</f>
        <v>0</v>
      </c>
      <c r="Y95" s="71">
        <f>IF(M95=Lists!$J$9,IF(COUNTIF('Section 3'!$G$15:$G$24,Lists!$H$4)&gt;0,0,1), 0)</f>
        <v>0</v>
      </c>
      <c r="Z95" s="71">
        <f>IF(M95=Lists!$J$11,IF(COUNTIF('Section 3'!$G$15:$G$24,Lists!$H$3)&gt;0,0,1), 0)</f>
        <v>0</v>
      </c>
      <c r="AA95" s="71">
        <f>IF(M95=Lists!$J$10,IF(COUNTIF('Section 3'!$G$15:$G$24,Lists!$H$7)&gt;0,0,1),0)</f>
        <v>0</v>
      </c>
      <c r="AB95" s="71">
        <f t="shared" si="13"/>
        <v>0</v>
      </c>
      <c r="AC95" s="71">
        <f t="shared" si="14"/>
        <v>0</v>
      </c>
    </row>
    <row r="96" spans="2:29" x14ac:dyDescent="0.35">
      <c r="B96" s="144"/>
      <c r="C96" s="205" t="str">
        <f>IF(F96="","",MAX($C$16:C95)+1)</f>
        <v/>
      </c>
      <c r="D96" s="67"/>
      <c r="E96" s="218"/>
      <c r="F96" s="219" t="str">
        <f t="shared" si="15"/>
        <v/>
      </c>
      <c r="G96" s="48"/>
      <c r="H96" s="220"/>
      <c r="I96" s="221"/>
      <c r="J96" s="221"/>
      <c r="K96" s="222" t="s">
        <v>362</v>
      </c>
      <c r="L96" s="221"/>
      <c r="M96" s="221"/>
      <c r="N96" s="175"/>
      <c r="P96" s="182" t="str">
        <f t="shared" ca="1" si="16"/>
        <v/>
      </c>
      <c r="R96" s="71" t="str">
        <f t="shared" si="11"/>
        <v>N</v>
      </c>
      <c r="S96" s="71">
        <f t="shared" ca="1" si="12"/>
        <v>0</v>
      </c>
      <c r="T96" s="71">
        <f>IF(C96="",0,IF(OR(D96=0,E96=0,F96=0,G96=0,H96=0,I96=0,K96=0,K96="",L96=0,M96=0,AND(L96=Lists!$I$3,J96=0)),1,0))</f>
        <v>0</v>
      </c>
      <c r="U96" s="71">
        <f>IF(E96=0,0,IF(COUNTIF(Lists!$B$3:$B$203,E96)&gt;0,0,1))</f>
        <v>0</v>
      </c>
      <c r="V96" s="71">
        <f t="shared" si="17"/>
        <v>0</v>
      </c>
      <c r="W96" s="71">
        <f>IF(M96=Lists!$J$6,IF(COUNTIF('Section 3'!$G$15:$G$24,Lists!$H$5)&gt;0,0,1), 0)</f>
        <v>0</v>
      </c>
      <c r="X96" s="71">
        <f>IF(M96=Lists!$J$8,IF(COUNTIF('Section 3'!$G$15:$G$24,Lists!$H$6)&gt;0,0,1), 0)</f>
        <v>0</v>
      </c>
      <c r="Y96" s="71">
        <f>IF(M96=Lists!$J$9,IF(COUNTIF('Section 3'!$G$15:$G$24,Lists!$H$4)&gt;0,0,1), 0)</f>
        <v>0</v>
      </c>
      <c r="Z96" s="71">
        <f>IF(M96=Lists!$J$11,IF(COUNTIF('Section 3'!$G$15:$G$24,Lists!$H$3)&gt;0,0,1), 0)</f>
        <v>0</v>
      </c>
      <c r="AA96" s="71">
        <f>IF(M96=Lists!$J$10,IF(COUNTIF('Section 3'!$G$15:$G$24,Lists!$H$7)&gt;0,0,1),0)</f>
        <v>0</v>
      </c>
      <c r="AB96" s="71">
        <f t="shared" si="13"/>
        <v>0</v>
      </c>
      <c r="AC96" s="71">
        <f t="shared" si="14"/>
        <v>0</v>
      </c>
    </row>
    <row r="97" spans="2:29" x14ac:dyDescent="0.35">
      <c r="B97" s="144"/>
      <c r="C97" s="205" t="str">
        <f>IF(F97="","",MAX($C$16:C96)+1)</f>
        <v/>
      </c>
      <c r="D97" s="67"/>
      <c r="E97" s="218"/>
      <c r="F97" s="219" t="str">
        <f t="shared" si="15"/>
        <v/>
      </c>
      <c r="G97" s="48"/>
      <c r="H97" s="220"/>
      <c r="I97" s="221"/>
      <c r="J97" s="221"/>
      <c r="K97" s="222" t="s">
        <v>362</v>
      </c>
      <c r="L97" s="221"/>
      <c r="M97" s="221"/>
      <c r="N97" s="175"/>
      <c r="P97" s="182" t="str">
        <f t="shared" ca="1" si="16"/>
        <v/>
      </c>
      <c r="R97" s="71" t="str">
        <f t="shared" si="11"/>
        <v>N</v>
      </c>
      <c r="S97" s="71">
        <f t="shared" ca="1" si="12"/>
        <v>0</v>
      </c>
      <c r="T97" s="71">
        <f>IF(C97="",0,IF(OR(D97=0,E97=0,F97=0,G97=0,H97=0,I97=0,K97=0,K97="",L97=0,M97=0,AND(L97=Lists!$I$3,J97=0)),1,0))</f>
        <v>0</v>
      </c>
      <c r="U97" s="71">
        <f>IF(E97=0,0,IF(COUNTIF(Lists!$B$3:$B$203,E97)&gt;0,0,1))</f>
        <v>0</v>
      </c>
      <c r="V97" s="71">
        <f t="shared" si="17"/>
        <v>0</v>
      </c>
      <c r="W97" s="71">
        <f>IF(M97=Lists!$J$6,IF(COUNTIF('Section 3'!$G$15:$G$24,Lists!$H$5)&gt;0,0,1), 0)</f>
        <v>0</v>
      </c>
      <c r="X97" s="71">
        <f>IF(M97=Lists!$J$8,IF(COUNTIF('Section 3'!$G$15:$G$24,Lists!$H$6)&gt;0,0,1), 0)</f>
        <v>0</v>
      </c>
      <c r="Y97" s="71">
        <f>IF(M97=Lists!$J$9,IF(COUNTIF('Section 3'!$G$15:$G$24,Lists!$H$4)&gt;0,0,1), 0)</f>
        <v>0</v>
      </c>
      <c r="Z97" s="71">
        <f>IF(M97=Lists!$J$11,IF(COUNTIF('Section 3'!$G$15:$G$24,Lists!$H$3)&gt;0,0,1), 0)</f>
        <v>0</v>
      </c>
      <c r="AA97" s="71">
        <f>IF(M97=Lists!$J$10,IF(COUNTIF('Section 3'!$G$15:$G$24,Lists!$H$7)&gt;0,0,1),0)</f>
        <v>0</v>
      </c>
      <c r="AB97" s="71">
        <f t="shared" si="13"/>
        <v>0</v>
      </c>
      <c r="AC97" s="71">
        <f t="shared" si="14"/>
        <v>0</v>
      </c>
    </row>
    <row r="98" spans="2:29" x14ac:dyDescent="0.35">
      <c r="B98" s="144"/>
      <c r="C98" s="205" t="str">
        <f>IF(F98="","",MAX($C$16:C97)+1)</f>
        <v/>
      </c>
      <c r="D98" s="67"/>
      <c r="E98" s="218"/>
      <c r="F98" s="219" t="str">
        <f t="shared" si="15"/>
        <v/>
      </c>
      <c r="G98" s="48"/>
      <c r="H98" s="220"/>
      <c r="I98" s="221"/>
      <c r="J98" s="221"/>
      <c r="K98" s="222" t="s">
        <v>362</v>
      </c>
      <c r="L98" s="221"/>
      <c r="M98" s="221"/>
      <c r="N98" s="175"/>
      <c r="P98" s="182" t="str">
        <f t="shared" ca="1" si="16"/>
        <v/>
      </c>
      <c r="R98" s="71" t="str">
        <f t="shared" si="11"/>
        <v>N</v>
      </c>
      <c r="S98" s="71">
        <f t="shared" ca="1" si="12"/>
        <v>0</v>
      </c>
      <c r="T98" s="71">
        <f>IF(C98="",0,IF(OR(D98=0,E98=0,F98=0,G98=0,H98=0,I98=0,K98=0,K98="",L98=0,M98=0,AND(L98=Lists!$I$3,J98=0)),1,0))</f>
        <v>0</v>
      </c>
      <c r="U98" s="71">
        <f>IF(E98=0,0,IF(COUNTIF(Lists!$B$3:$B$203,E98)&gt;0,0,1))</f>
        <v>0</v>
      </c>
      <c r="V98" s="71">
        <f t="shared" si="17"/>
        <v>0</v>
      </c>
      <c r="W98" s="71">
        <f>IF(M98=Lists!$J$6,IF(COUNTIF('Section 3'!$G$15:$G$24,Lists!$H$5)&gt;0,0,1), 0)</f>
        <v>0</v>
      </c>
      <c r="X98" s="71">
        <f>IF(M98=Lists!$J$8,IF(COUNTIF('Section 3'!$G$15:$G$24,Lists!$H$6)&gt;0,0,1), 0)</f>
        <v>0</v>
      </c>
      <c r="Y98" s="71">
        <f>IF(M98=Lists!$J$9,IF(COUNTIF('Section 3'!$G$15:$G$24,Lists!$H$4)&gt;0,0,1), 0)</f>
        <v>0</v>
      </c>
      <c r="Z98" s="71">
        <f>IF(M98=Lists!$J$11,IF(COUNTIF('Section 3'!$G$15:$G$24,Lists!$H$3)&gt;0,0,1), 0)</f>
        <v>0</v>
      </c>
      <c r="AA98" s="71">
        <f>IF(M98=Lists!$J$10,IF(COUNTIF('Section 3'!$G$15:$G$24,Lists!$H$7)&gt;0,0,1),0)</f>
        <v>0</v>
      </c>
      <c r="AB98" s="71">
        <f t="shared" si="13"/>
        <v>0</v>
      </c>
      <c r="AC98" s="71">
        <f t="shared" si="14"/>
        <v>0</v>
      </c>
    </row>
    <row r="99" spans="2:29" x14ac:dyDescent="0.35">
      <c r="B99" s="144"/>
      <c r="C99" s="205" t="str">
        <f>IF(F99="","",MAX($C$16:C98)+1)</f>
        <v/>
      </c>
      <c r="D99" s="67"/>
      <c r="E99" s="218"/>
      <c r="F99" s="219" t="str">
        <f t="shared" si="15"/>
        <v/>
      </c>
      <c r="G99" s="48"/>
      <c r="H99" s="220"/>
      <c r="I99" s="221"/>
      <c r="J99" s="221"/>
      <c r="K99" s="222" t="s">
        <v>362</v>
      </c>
      <c r="L99" s="221"/>
      <c r="M99" s="221"/>
      <c r="N99" s="175"/>
      <c r="P99" s="182" t="str">
        <f t="shared" ca="1" si="16"/>
        <v/>
      </c>
      <c r="R99" s="71" t="str">
        <f t="shared" si="11"/>
        <v>N</v>
      </c>
      <c r="S99" s="71">
        <f t="shared" ca="1" si="12"/>
        <v>0</v>
      </c>
      <c r="T99" s="71">
        <f>IF(C99="",0,IF(OR(D99=0,E99=0,F99=0,G99=0,H99=0,I99=0,K99=0,K99="",L99=0,M99=0,AND(L99=Lists!$I$3,J99=0)),1,0))</f>
        <v>0</v>
      </c>
      <c r="U99" s="71">
        <f>IF(E99=0,0,IF(COUNTIF(Lists!$B$3:$B$203,E99)&gt;0,0,1))</f>
        <v>0</v>
      </c>
      <c r="V99" s="71">
        <f t="shared" si="17"/>
        <v>0</v>
      </c>
      <c r="W99" s="71">
        <f>IF(M99=Lists!$J$6,IF(COUNTIF('Section 3'!$G$15:$G$24,Lists!$H$5)&gt;0,0,1), 0)</f>
        <v>0</v>
      </c>
      <c r="X99" s="71">
        <f>IF(M99=Lists!$J$8,IF(COUNTIF('Section 3'!$G$15:$G$24,Lists!$H$6)&gt;0,0,1), 0)</f>
        <v>0</v>
      </c>
      <c r="Y99" s="71">
        <f>IF(M99=Lists!$J$9,IF(COUNTIF('Section 3'!$G$15:$G$24,Lists!$H$4)&gt;0,0,1), 0)</f>
        <v>0</v>
      </c>
      <c r="Z99" s="71">
        <f>IF(M99=Lists!$J$11,IF(COUNTIF('Section 3'!$G$15:$G$24,Lists!$H$3)&gt;0,0,1), 0)</f>
        <v>0</v>
      </c>
      <c r="AA99" s="71">
        <f>IF(M99=Lists!$J$10,IF(COUNTIF('Section 3'!$G$15:$G$24,Lists!$H$7)&gt;0,0,1),0)</f>
        <v>0</v>
      </c>
      <c r="AB99" s="71">
        <f t="shared" si="13"/>
        <v>0</v>
      </c>
      <c r="AC99" s="71">
        <f t="shared" si="14"/>
        <v>0</v>
      </c>
    </row>
    <row r="100" spans="2:29" x14ac:dyDescent="0.35">
      <c r="B100" s="144"/>
      <c r="C100" s="205" t="str">
        <f>IF(F100="","",MAX($C$16:C99)+1)</f>
        <v/>
      </c>
      <c r="D100" s="67"/>
      <c r="E100" s="218"/>
      <c r="F100" s="219" t="str">
        <f t="shared" si="15"/>
        <v/>
      </c>
      <c r="G100" s="48"/>
      <c r="H100" s="220"/>
      <c r="I100" s="221"/>
      <c r="J100" s="221"/>
      <c r="K100" s="222" t="s">
        <v>362</v>
      </c>
      <c r="L100" s="221"/>
      <c r="M100" s="221"/>
      <c r="N100" s="175"/>
      <c r="P100" s="182" t="str">
        <f t="shared" ca="1" si="16"/>
        <v/>
      </c>
      <c r="R100" s="71" t="str">
        <f t="shared" si="11"/>
        <v>N</v>
      </c>
      <c r="S100" s="71">
        <f t="shared" ca="1" si="12"/>
        <v>0</v>
      </c>
      <c r="T100" s="71">
        <f>IF(C100="",0,IF(OR(D100=0,E100=0,F100=0,G100=0,H100=0,I100=0,K100=0,K100="",L100=0,M100=0,AND(L100=Lists!$I$3,J100=0)),1,0))</f>
        <v>0</v>
      </c>
      <c r="U100" s="71">
        <f>IF(E100=0,0,IF(COUNTIF(Lists!$B$3:$B$203,E100)&gt;0,0,1))</f>
        <v>0</v>
      </c>
      <c r="V100" s="71">
        <f t="shared" si="17"/>
        <v>0</v>
      </c>
      <c r="W100" s="71">
        <f>IF(M100=Lists!$J$6,IF(COUNTIF('Section 3'!$G$15:$G$24,Lists!$H$5)&gt;0,0,1), 0)</f>
        <v>0</v>
      </c>
      <c r="X100" s="71">
        <f>IF(M100=Lists!$J$8,IF(COUNTIF('Section 3'!$G$15:$G$24,Lists!$H$6)&gt;0,0,1), 0)</f>
        <v>0</v>
      </c>
      <c r="Y100" s="71">
        <f>IF(M100=Lists!$J$9,IF(COUNTIF('Section 3'!$G$15:$G$24,Lists!$H$4)&gt;0,0,1), 0)</f>
        <v>0</v>
      </c>
      <c r="Z100" s="71">
        <f>IF(M100=Lists!$J$11,IF(COUNTIF('Section 3'!$G$15:$G$24,Lists!$H$3)&gt;0,0,1), 0)</f>
        <v>0</v>
      </c>
      <c r="AA100" s="71">
        <f>IF(M100=Lists!$J$10,IF(COUNTIF('Section 3'!$G$15:$G$24,Lists!$H$7)&gt;0,0,1),0)</f>
        <v>0</v>
      </c>
      <c r="AB100" s="71">
        <f t="shared" si="13"/>
        <v>0</v>
      </c>
      <c r="AC100" s="71">
        <f t="shared" si="14"/>
        <v>0</v>
      </c>
    </row>
    <row r="101" spans="2:29" x14ac:dyDescent="0.35">
      <c r="B101" s="144"/>
      <c r="C101" s="205" t="str">
        <f>IF(F101="","",MAX($C$16:C100)+1)</f>
        <v/>
      </c>
      <c r="D101" s="67"/>
      <c r="E101" s="218"/>
      <c r="F101" s="219" t="str">
        <f t="shared" si="15"/>
        <v/>
      </c>
      <c r="G101" s="48"/>
      <c r="H101" s="220"/>
      <c r="I101" s="221"/>
      <c r="J101" s="221"/>
      <c r="K101" s="222" t="s">
        <v>362</v>
      </c>
      <c r="L101" s="221"/>
      <c r="M101" s="221"/>
      <c r="N101" s="175"/>
      <c r="P101" s="182" t="str">
        <f t="shared" ca="1" si="16"/>
        <v/>
      </c>
      <c r="R101" s="71" t="str">
        <f t="shared" si="11"/>
        <v>N</v>
      </c>
      <c r="S101" s="71">
        <f t="shared" ca="1" si="12"/>
        <v>0</v>
      </c>
      <c r="T101" s="71">
        <f>IF(C101="",0,IF(OR(D101=0,E101=0,F101=0,G101=0,H101=0,I101=0,K101=0,K101="",L101=0,M101=0,AND(L101=Lists!$I$3,J101=0)),1,0))</f>
        <v>0</v>
      </c>
      <c r="U101" s="71">
        <f>IF(E101=0,0,IF(COUNTIF(Lists!$B$3:$B$203,E101)&gt;0,0,1))</f>
        <v>0</v>
      </c>
      <c r="V101" s="71">
        <f t="shared" si="17"/>
        <v>0</v>
      </c>
      <c r="W101" s="71">
        <f>IF(M101=Lists!$J$6,IF(COUNTIF('Section 3'!$G$15:$G$24,Lists!$H$5)&gt;0,0,1), 0)</f>
        <v>0</v>
      </c>
      <c r="X101" s="71">
        <f>IF(M101=Lists!$J$8,IF(COUNTIF('Section 3'!$G$15:$G$24,Lists!$H$6)&gt;0,0,1), 0)</f>
        <v>0</v>
      </c>
      <c r="Y101" s="71">
        <f>IF(M101=Lists!$J$9,IF(COUNTIF('Section 3'!$G$15:$G$24,Lists!$H$4)&gt;0,0,1), 0)</f>
        <v>0</v>
      </c>
      <c r="Z101" s="71">
        <f>IF(M101=Lists!$J$11,IF(COUNTIF('Section 3'!$G$15:$G$24,Lists!$H$3)&gt;0,0,1), 0)</f>
        <v>0</v>
      </c>
      <c r="AA101" s="71">
        <f>IF(M101=Lists!$J$10,IF(COUNTIF('Section 3'!$G$15:$G$24,Lists!$H$7)&gt;0,0,1),0)</f>
        <v>0</v>
      </c>
      <c r="AB101" s="71">
        <f t="shared" si="13"/>
        <v>0</v>
      </c>
      <c r="AC101" s="71">
        <f t="shared" si="14"/>
        <v>0</v>
      </c>
    </row>
    <row r="102" spans="2:29" x14ac:dyDescent="0.35">
      <c r="B102" s="144"/>
      <c r="C102" s="205" t="str">
        <f>IF(F102="","",MAX($C$16:C101)+1)</f>
        <v/>
      </c>
      <c r="D102" s="67"/>
      <c r="E102" s="218"/>
      <c r="F102" s="219" t="str">
        <f t="shared" si="15"/>
        <v/>
      </c>
      <c r="G102" s="48"/>
      <c r="H102" s="220"/>
      <c r="I102" s="221"/>
      <c r="J102" s="221"/>
      <c r="K102" s="222" t="s">
        <v>362</v>
      </c>
      <c r="L102" s="221"/>
      <c r="M102" s="221"/>
      <c r="N102" s="175"/>
      <c r="P102" s="182" t="str">
        <f t="shared" ca="1" si="16"/>
        <v/>
      </c>
      <c r="R102" s="71" t="str">
        <f t="shared" si="11"/>
        <v>N</v>
      </c>
      <c r="S102" s="71">
        <f t="shared" ca="1" si="12"/>
        <v>0</v>
      </c>
      <c r="T102" s="71">
        <f>IF(C102="",0,IF(OR(D102=0,E102=0,F102=0,G102=0,H102=0,I102=0,K102=0,K102="",L102=0,M102=0,AND(L102=Lists!$I$3,J102=0)),1,0))</f>
        <v>0</v>
      </c>
      <c r="U102" s="71">
        <f>IF(E102=0,0,IF(COUNTIF(Lists!$B$3:$B$203,E102)&gt;0,0,1))</f>
        <v>0</v>
      </c>
      <c r="V102" s="71">
        <f t="shared" si="17"/>
        <v>0</v>
      </c>
      <c r="W102" s="71">
        <f>IF(M102=Lists!$J$6,IF(COUNTIF('Section 3'!$G$15:$G$24,Lists!$H$5)&gt;0,0,1), 0)</f>
        <v>0</v>
      </c>
      <c r="X102" s="71">
        <f>IF(M102=Lists!$J$8,IF(COUNTIF('Section 3'!$G$15:$G$24,Lists!$H$6)&gt;0,0,1), 0)</f>
        <v>0</v>
      </c>
      <c r="Y102" s="71">
        <f>IF(M102=Lists!$J$9,IF(COUNTIF('Section 3'!$G$15:$G$24,Lists!$H$4)&gt;0,0,1), 0)</f>
        <v>0</v>
      </c>
      <c r="Z102" s="71">
        <f>IF(M102=Lists!$J$11,IF(COUNTIF('Section 3'!$G$15:$G$24,Lists!$H$3)&gt;0,0,1), 0)</f>
        <v>0</v>
      </c>
      <c r="AA102" s="71">
        <f>IF(M102=Lists!$J$10,IF(COUNTIF('Section 3'!$G$15:$G$24,Lists!$H$7)&gt;0,0,1),0)</f>
        <v>0</v>
      </c>
      <c r="AB102" s="71">
        <f t="shared" si="13"/>
        <v>0</v>
      </c>
      <c r="AC102" s="71">
        <f t="shared" si="14"/>
        <v>0</v>
      </c>
    </row>
    <row r="103" spans="2:29" x14ac:dyDescent="0.35">
      <c r="B103" s="144"/>
      <c r="C103" s="205" t="str">
        <f>IF(F103="","",MAX($C$16:C102)+1)</f>
        <v/>
      </c>
      <c r="D103" s="67"/>
      <c r="E103" s="218"/>
      <c r="F103" s="219" t="str">
        <f t="shared" si="15"/>
        <v/>
      </c>
      <c r="G103" s="48"/>
      <c r="H103" s="220"/>
      <c r="I103" s="221"/>
      <c r="J103" s="221"/>
      <c r="K103" s="222" t="s">
        <v>362</v>
      </c>
      <c r="L103" s="221"/>
      <c r="M103" s="221"/>
      <c r="N103" s="175"/>
      <c r="P103" s="182" t="str">
        <f t="shared" ca="1" si="16"/>
        <v/>
      </c>
      <c r="R103" s="71" t="str">
        <f t="shared" si="11"/>
        <v>N</v>
      </c>
      <c r="S103" s="71">
        <f t="shared" ca="1" si="12"/>
        <v>0</v>
      </c>
      <c r="T103" s="71">
        <f>IF(C103="",0,IF(OR(D103=0,E103=0,F103=0,G103=0,H103=0,I103=0,K103=0,K103="",L103=0,M103=0,AND(L103=Lists!$I$3,J103=0)),1,0))</f>
        <v>0</v>
      </c>
      <c r="U103" s="71">
        <f>IF(E103=0,0,IF(COUNTIF(Lists!$B$3:$B$203,E103)&gt;0,0,1))</f>
        <v>0</v>
      </c>
      <c r="V103" s="71">
        <f t="shared" si="17"/>
        <v>0</v>
      </c>
      <c r="W103" s="71">
        <f>IF(M103=Lists!$J$6,IF(COUNTIF('Section 3'!$G$15:$G$24,Lists!$H$5)&gt;0,0,1), 0)</f>
        <v>0</v>
      </c>
      <c r="X103" s="71">
        <f>IF(M103=Lists!$J$8,IF(COUNTIF('Section 3'!$G$15:$G$24,Lists!$H$6)&gt;0,0,1), 0)</f>
        <v>0</v>
      </c>
      <c r="Y103" s="71">
        <f>IF(M103=Lists!$J$9,IF(COUNTIF('Section 3'!$G$15:$G$24,Lists!$H$4)&gt;0,0,1), 0)</f>
        <v>0</v>
      </c>
      <c r="Z103" s="71">
        <f>IF(M103=Lists!$J$11,IF(COUNTIF('Section 3'!$G$15:$G$24,Lists!$H$3)&gt;0,0,1), 0)</f>
        <v>0</v>
      </c>
      <c r="AA103" s="71">
        <f>IF(M103=Lists!$J$10,IF(COUNTIF('Section 3'!$G$15:$G$24,Lists!$H$7)&gt;0,0,1),0)</f>
        <v>0</v>
      </c>
      <c r="AB103" s="71">
        <f t="shared" si="13"/>
        <v>0</v>
      </c>
      <c r="AC103" s="71">
        <f t="shared" si="14"/>
        <v>0</v>
      </c>
    </row>
    <row r="104" spans="2:29" x14ac:dyDescent="0.35">
      <c r="B104" s="144"/>
      <c r="C104" s="205" t="str">
        <f>IF(F104="","",MAX($C$16:C103)+1)</f>
        <v/>
      </c>
      <c r="D104" s="67"/>
      <c r="E104" s="218"/>
      <c r="F104" s="219" t="str">
        <f t="shared" si="15"/>
        <v/>
      </c>
      <c r="G104" s="48"/>
      <c r="H104" s="220"/>
      <c r="I104" s="221"/>
      <c r="J104" s="221"/>
      <c r="K104" s="222" t="s">
        <v>362</v>
      </c>
      <c r="L104" s="221"/>
      <c r="M104" s="221"/>
      <c r="N104" s="175"/>
      <c r="P104" s="182" t="str">
        <f t="shared" ca="1" si="16"/>
        <v/>
      </c>
      <c r="R104" s="71" t="str">
        <f t="shared" si="11"/>
        <v>N</v>
      </c>
      <c r="S104" s="71">
        <f t="shared" ca="1" si="12"/>
        <v>0</v>
      </c>
      <c r="T104" s="71">
        <f>IF(C104="",0,IF(OR(D104=0,E104=0,F104=0,G104=0,H104=0,I104=0,K104=0,K104="",L104=0,M104=0,AND(L104=Lists!$I$3,J104=0)),1,0))</f>
        <v>0</v>
      </c>
      <c r="U104" s="71">
        <f>IF(E104=0,0,IF(COUNTIF(Lists!$B$3:$B$203,E104)&gt;0,0,1))</f>
        <v>0</v>
      </c>
      <c r="V104" s="71">
        <f t="shared" si="17"/>
        <v>0</v>
      </c>
      <c r="W104" s="71">
        <f>IF(M104=Lists!$J$6,IF(COUNTIF('Section 3'!$G$15:$G$24,Lists!$H$5)&gt;0,0,1), 0)</f>
        <v>0</v>
      </c>
      <c r="X104" s="71">
        <f>IF(M104=Lists!$J$8,IF(COUNTIF('Section 3'!$G$15:$G$24,Lists!$H$6)&gt;0,0,1), 0)</f>
        <v>0</v>
      </c>
      <c r="Y104" s="71">
        <f>IF(M104=Lists!$J$9,IF(COUNTIF('Section 3'!$G$15:$G$24,Lists!$H$4)&gt;0,0,1), 0)</f>
        <v>0</v>
      </c>
      <c r="Z104" s="71">
        <f>IF(M104=Lists!$J$11,IF(COUNTIF('Section 3'!$G$15:$G$24,Lists!$H$3)&gt;0,0,1), 0)</f>
        <v>0</v>
      </c>
      <c r="AA104" s="71">
        <f>IF(M104=Lists!$J$10,IF(COUNTIF('Section 3'!$G$15:$G$24,Lists!$H$7)&gt;0,0,1),0)</f>
        <v>0</v>
      </c>
      <c r="AB104" s="71">
        <f t="shared" si="13"/>
        <v>0</v>
      </c>
      <c r="AC104" s="71">
        <f t="shared" si="14"/>
        <v>0</v>
      </c>
    </row>
    <row r="105" spans="2:29" x14ac:dyDescent="0.35">
      <c r="B105" s="144"/>
      <c r="C105" s="205" t="str">
        <f>IF(F105="","",MAX($C$16:C104)+1)</f>
        <v/>
      </c>
      <c r="D105" s="67"/>
      <c r="E105" s="218"/>
      <c r="F105" s="219" t="str">
        <f t="shared" si="15"/>
        <v/>
      </c>
      <c r="G105" s="48"/>
      <c r="H105" s="220"/>
      <c r="I105" s="221"/>
      <c r="J105" s="221"/>
      <c r="K105" s="222" t="s">
        <v>362</v>
      </c>
      <c r="L105" s="221"/>
      <c r="M105" s="221"/>
      <c r="N105" s="175"/>
      <c r="P105" s="182" t="str">
        <f t="shared" ca="1" si="16"/>
        <v/>
      </c>
      <c r="R105" s="71" t="str">
        <f t="shared" si="11"/>
        <v>N</v>
      </c>
      <c r="S105" s="71">
        <f t="shared" ca="1" si="12"/>
        <v>0</v>
      </c>
      <c r="T105" s="71">
        <f>IF(C105="",0,IF(OR(D105=0,E105=0,F105=0,G105=0,H105=0,I105=0,K105=0,K105="",L105=0,M105=0,AND(L105=Lists!$I$3,J105=0)),1,0))</f>
        <v>0</v>
      </c>
      <c r="U105" s="71">
        <f>IF(E105=0,0,IF(COUNTIF(Lists!$B$3:$B$203,E105)&gt;0,0,1))</f>
        <v>0</v>
      </c>
      <c r="V105" s="71">
        <f t="shared" si="17"/>
        <v>0</v>
      </c>
      <c r="W105" s="71">
        <f>IF(M105=Lists!$J$6,IF(COUNTIF('Section 3'!$G$15:$G$24,Lists!$H$5)&gt;0,0,1), 0)</f>
        <v>0</v>
      </c>
      <c r="X105" s="71">
        <f>IF(M105=Lists!$J$8,IF(COUNTIF('Section 3'!$G$15:$G$24,Lists!$H$6)&gt;0,0,1), 0)</f>
        <v>0</v>
      </c>
      <c r="Y105" s="71">
        <f>IF(M105=Lists!$J$9,IF(COUNTIF('Section 3'!$G$15:$G$24,Lists!$H$4)&gt;0,0,1), 0)</f>
        <v>0</v>
      </c>
      <c r="Z105" s="71">
        <f>IF(M105=Lists!$J$11,IF(COUNTIF('Section 3'!$G$15:$G$24,Lists!$H$3)&gt;0,0,1), 0)</f>
        <v>0</v>
      </c>
      <c r="AA105" s="71">
        <f>IF(M105=Lists!$J$10,IF(COUNTIF('Section 3'!$G$15:$G$24,Lists!$H$7)&gt;0,0,1),0)</f>
        <v>0</v>
      </c>
      <c r="AB105" s="71">
        <f t="shared" si="13"/>
        <v>0</v>
      </c>
      <c r="AC105" s="71">
        <f t="shared" si="14"/>
        <v>0</v>
      </c>
    </row>
    <row r="106" spans="2:29" x14ac:dyDescent="0.35">
      <c r="B106" s="144"/>
      <c r="C106" s="205" t="str">
        <f>IF(F106="","",MAX($C$16:C105)+1)</f>
        <v/>
      </c>
      <c r="D106" s="67"/>
      <c r="E106" s="218"/>
      <c r="F106" s="219" t="str">
        <f t="shared" si="15"/>
        <v/>
      </c>
      <c r="G106" s="48"/>
      <c r="H106" s="220"/>
      <c r="I106" s="221"/>
      <c r="J106" s="221"/>
      <c r="K106" s="222" t="s">
        <v>362</v>
      </c>
      <c r="L106" s="221"/>
      <c r="M106" s="221"/>
      <c r="N106" s="175"/>
      <c r="P106" s="182" t="str">
        <f t="shared" ca="1" si="16"/>
        <v/>
      </c>
      <c r="R106" s="71" t="str">
        <f t="shared" si="11"/>
        <v>N</v>
      </c>
      <c r="S106" s="71">
        <f t="shared" ca="1" si="12"/>
        <v>0</v>
      </c>
      <c r="T106" s="71">
        <f>IF(C106="",0,IF(OR(D106=0,E106=0,F106=0,G106=0,H106=0,I106=0,K106=0,K106="",L106=0,M106=0,AND(L106=Lists!$I$3,J106=0)),1,0))</f>
        <v>0</v>
      </c>
      <c r="U106" s="71">
        <f>IF(E106=0,0,IF(COUNTIF(Lists!$B$3:$B$203,E106)&gt;0,0,1))</f>
        <v>0</v>
      </c>
      <c r="V106" s="71">
        <f t="shared" si="17"/>
        <v>0</v>
      </c>
      <c r="W106" s="71">
        <f>IF(M106=Lists!$J$6,IF(COUNTIF('Section 3'!$G$15:$G$24,Lists!$H$5)&gt;0,0,1), 0)</f>
        <v>0</v>
      </c>
      <c r="X106" s="71">
        <f>IF(M106=Lists!$J$8,IF(COUNTIF('Section 3'!$G$15:$G$24,Lists!$H$6)&gt;0,0,1), 0)</f>
        <v>0</v>
      </c>
      <c r="Y106" s="71">
        <f>IF(M106=Lists!$J$9,IF(COUNTIF('Section 3'!$G$15:$G$24,Lists!$H$4)&gt;0,0,1), 0)</f>
        <v>0</v>
      </c>
      <c r="Z106" s="71">
        <f>IF(M106=Lists!$J$11,IF(COUNTIF('Section 3'!$G$15:$G$24,Lists!$H$3)&gt;0,0,1), 0)</f>
        <v>0</v>
      </c>
      <c r="AA106" s="71">
        <f>IF(M106=Lists!$J$10,IF(COUNTIF('Section 3'!$G$15:$G$24,Lists!$H$7)&gt;0,0,1),0)</f>
        <v>0</v>
      </c>
      <c r="AB106" s="71">
        <f t="shared" si="13"/>
        <v>0</v>
      </c>
      <c r="AC106" s="71">
        <f t="shared" si="14"/>
        <v>0</v>
      </c>
    </row>
    <row r="107" spans="2:29" x14ac:dyDescent="0.35">
      <c r="B107" s="144"/>
      <c r="C107" s="205" t="str">
        <f>IF(F107="","",MAX($C$16:C106)+1)</f>
        <v/>
      </c>
      <c r="D107" s="67"/>
      <c r="E107" s="218"/>
      <c r="F107" s="219" t="str">
        <f t="shared" si="15"/>
        <v/>
      </c>
      <c r="G107" s="48"/>
      <c r="H107" s="220"/>
      <c r="I107" s="221"/>
      <c r="J107" s="221"/>
      <c r="K107" s="222" t="s">
        <v>362</v>
      </c>
      <c r="L107" s="221"/>
      <c r="M107" s="221"/>
      <c r="N107" s="175"/>
      <c r="P107" s="182" t="str">
        <f t="shared" ca="1" si="16"/>
        <v/>
      </c>
      <c r="R107" s="71" t="str">
        <f t="shared" si="11"/>
        <v>N</v>
      </c>
      <c r="S107" s="71">
        <f t="shared" ca="1" si="12"/>
        <v>0</v>
      </c>
      <c r="T107" s="71">
        <f>IF(C107="",0,IF(OR(D107=0,E107=0,F107=0,G107=0,H107=0,I107=0,K107=0,K107="",L107=0,M107=0,AND(L107=Lists!$I$3,J107=0)),1,0))</f>
        <v>0</v>
      </c>
      <c r="U107" s="71">
        <f>IF(E107=0,0,IF(COUNTIF(Lists!$B$3:$B$203,E107)&gt;0,0,1))</f>
        <v>0</v>
      </c>
      <c r="V107" s="71">
        <f t="shared" si="17"/>
        <v>0</v>
      </c>
      <c r="W107" s="71">
        <f>IF(M107=Lists!$J$6,IF(COUNTIF('Section 3'!$G$15:$G$24,Lists!$H$5)&gt;0,0,1), 0)</f>
        <v>0</v>
      </c>
      <c r="X107" s="71">
        <f>IF(M107=Lists!$J$8,IF(COUNTIF('Section 3'!$G$15:$G$24,Lists!$H$6)&gt;0,0,1), 0)</f>
        <v>0</v>
      </c>
      <c r="Y107" s="71">
        <f>IF(M107=Lists!$J$9,IF(COUNTIF('Section 3'!$G$15:$G$24,Lists!$H$4)&gt;0,0,1), 0)</f>
        <v>0</v>
      </c>
      <c r="Z107" s="71">
        <f>IF(M107=Lists!$J$11,IF(COUNTIF('Section 3'!$G$15:$G$24,Lists!$H$3)&gt;0,0,1), 0)</f>
        <v>0</v>
      </c>
      <c r="AA107" s="71">
        <f>IF(M107=Lists!$J$10,IF(COUNTIF('Section 3'!$G$15:$G$24,Lists!$H$7)&gt;0,0,1),0)</f>
        <v>0</v>
      </c>
      <c r="AB107" s="71">
        <f t="shared" si="13"/>
        <v>0</v>
      </c>
      <c r="AC107" s="71">
        <f t="shared" si="14"/>
        <v>0</v>
      </c>
    </row>
    <row r="108" spans="2:29" x14ac:dyDescent="0.35">
      <c r="B108" s="144"/>
      <c r="C108" s="205" t="str">
        <f>IF(F108="","",MAX($C$16:C107)+1)</f>
        <v/>
      </c>
      <c r="D108" s="67"/>
      <c r="E108" s="218"/>
      <c r="F108" s="219" t="str">
        <f t="shared" si="15"/>
        <v/>
      </c>
      <c r="G108" s="48"/>
      <c r="H108" s="220"/>
      <c r="I108" s="221"/>
      <c r="J108" s="221"/>
      <c r="K108" s="222" t="s">
        <v>362</v>
      </c>
      <c r="L108" s="221"/>
      <c r="M108" s="221"/>
      <c r="N108" s="175"/>
      <c r="P108" s="182" t="str">
        <f t="shared" ca="1" si="16"/>
        <v/>
      </c>
      <c r="R108" s="71" t="str">
        <f t="shared" si="11"/>
        <v>N</v>
      </c>
      <c r="S108" s="71">
        <f t="shared" ca="1" si="12"/>
        <v>0</v>
      </c>
      <c r="T108" s="71">
        <f>IF(C108="",0,IF(OR(D108=0,E108=0,F108=0,G108=0,H108=0,I108=0,K108=0,K108="",L108=0,M108=0,AND(L108=Lists!$I$3,J108=0)),1,0))</f>
        <v>0</v>
      </c>
      <c r="U108" s="71">
        <f>IF(E108=0,0,IF(COUNTIF(Lists!$B$3:$B$203,E108)&gt;0,0,1))</f>
        <v>0</v>
      </c>
      <c r="V108" s="71">
        <f t="shared" si="17"/>
        <v>0</v>
      </c>
      <c r="W108" s="71">
        <f>IF(M108=Lists!$J$6,IF(COUNTIF('Section 3'!$G$15:$G$24,Lists!$H$5)&gt;0,0,1), 0)</f>
        <v>0</v>
      </c>
      <c r="X108" s="71">
        <f>IF(M108=Lists!$J$8,IF(COUNTIF('Section 3'!$G$15:$G$24,Lists!$H$6)&gt;0,0,1), 0)</f>
        <v>0</v>
      </c>
      <c r="Y108" s="71">
        <f>IF(M108=Lists!$J$9,IF(COUNTIF('Section 3'!$G$15:$G$24,Lists!$H$4)&gt;0,0,1), 0)</f>
        <v>0</v>
      </c>
      <c r="Z108" s="71">
        <f>IF(M108=Lists!$J$11,IF(COUNTIF('Section 3'!$G$15:$G$24,Lists!$H$3)&gt;0,0,1), 0)</f>
        <v>0</v>
      </c>
      <c r="AA108" s="71">
        <f>IF(M108=Lists!$J$10,IF(COUNTIF('Section 3'!$G$15:$G$24,Lists!$H$7)&gt;0,0,1),0)</f>
        <v>0</v>
      </c>
      <c r="AB108" s="71">
        <f t="shared" si="13"/>
        <v>0</v>
      </c>
      <c r="AC108" s="71">
        <f t="shared" si="14"/>
        <v>0</v>
      </c>
    </row>
    <row r="109" spans="2:29" x14ac:dyDescent="0.35">
      <c r="B109" s="144"/>
      <c r="C109" s="205" t="str">
        <f>IF(F109="","",MAX($C$16:C108)+1)</f>
        <v/>
      </c>
      <c r="D109" s="67"/>
      <c r="E109" s="218"/>
      <c r="F109" s="219" t="str">
        <f t="shared" si="15"/>
        <v/>
      </c>
      <c r="G109" s="48"/>
      <c r="H109" s="220"/>
      <c r="I109" s="221"/>
      <c r="J109" s="221"/>
      <c r="K109" s="222" t="s">
        <v>362</v>
      </c>
      <c r="L109" s="221"/>
      <c r="M109" s="221"/>
      <c r="N109" s="175"/>
      <c r="P109" s="182" t="str">
        <f t="shared" ca="1" si="16"/>
        <v/>
      </c>
      <c r="R109" s="71" t="str">
        <f t="shared" si="11"/>
        <v>N</v>
      </c>
      <c r="S109" s="71">
        <f t="shared" ca="1" si="12"/>
        <v>0</v>
      </c>
      <c r="T109" s="71">
        <f>IF(C109="",0,IF(OR(D109=0,E109=0,F109=0,G109=0,H109=0,I109=0,K109=0,K109="",L109=0,M109=0,AND(L109=Lists!$I$3,J109=0)),1,0))</f>
        <v>0</v>
      </c>
      <c r="U109" s="71">
        <f>IF(E109=0,0,IF(COUNTIF(Lists!$B$3:$B$203,E109)&gt;0,0,1))</f>
        <v>0</v>
      </c>
      <c r="V109" s="71">
        <f t="shared" si="17"/>
        <v>0</v>
      </c>
      <c r="W109" s="71">
        <f>IF(M109=Lists!$J$6,IF(COUNTIF('Section 3'!$G$15:$G$24,Lists!$H$5)&gt;0,0,1), 0)</f>
        <v>0</v>
      </c>
      <c r="X109" s="71">
        <f>IF(M109=Lists!$J$8,IF(COUNTIF('Section 3'!$G$15:$G$24,Lists!$H$6)&gt;0,0,1), 0)</f>
        <v>0</v>
      </c>
      <c r="Y109" s="71">
        <f>IF(M109=Lists!$J$9,IF(COUNTIF('Section 3'!$G$15:$G$24,Lists!$H$4)&gt;0,0,1), 0)</f>
        <v>0</v>
      </c>
      <c r="Z109" s="71">
        <f>IF(M109=Lists!$J$11,IF(COUNTIF('Section 3'!$G$15:$G$24,Lists!$H$3)&gt;0,0,1), 0)</f>
        <v>0</v>
      </c>
      <c r="AA109" s="71">
        <f>IF(M109=Lists!$J$10,IF(COUNTIF('Section 3'!$G$15:$G$24,Lists!$H$7)&gt;0,0,1),0)</f>
        <v>0</v>
      </c>
      <c r="AB109" s="71">
        <f t="shared" si="13"/>
        <v>0</v>
      </c>
      <c r="AC109" s="71">
        <f t="shared" si="14"/>
        <v>0</v>
      </c>
    </row>
    <row r="110" spans="2:29" x14ac:dyDescent="0.35">
      <c r="B110" s="144"/>
      <c r="C110" s="205" t="str">
        <f>IF(F110="","",MAX($C$16:C109)+1)</f>
        <v/>
      </c>
      <c r="D110" s="67"/>
      <c r="E110" s="218"/>
      <c r="F110" s="219" t="str">
        <f t="shared" si="15"/>
        <v/>
      </c>
      <c r="G110" s="48"/>
      <c r="H110" s="220"/>
      <c r="I110" s="221"/>
      <c r="J110" s="221"/>
      <c r="K110" s="222" t="s">
        <v>362</v>
      </c>
      <c r="L110" s="221"/>
      <c r="M110" s="221"/>
      <c r="N110" s="175"/>
      <c r="P110" s="182" t="str">
        <f t="shared" ca="1" si="16"/>
        <v/>
      </c>
      <c r="R110" s="71" t="str">
        <f t="shared" si="11"/>
        <v>N</v>
      </c>
      <c r="S110" s="71">
        <f t="shared" ca="1" si="12"/>
        <v>0</v>
      </c>
      <c r="T110" s="71">
        <f>IF(C110="",0,IF(OR(D110=0,E110=0,F110=0,G110=0,H110=0,I110=0,K110=0,K110="",L110=0,M110=0,AND(L110=Lists!$I$3,J110=0)),1,0))</f>
        <v>0</v>
      </c>
      <c r="U110" s="71">
        <f>IF(E110=0,0,IF(COUNTIF(Lists!$B$3:$B$203,E110)&gt;0,0,1))</f>
        <v>0</v>
      </c>
      <c r="V110" s="71">
        <f t="shared" si="17"/>
        <v>0</v>
      </c>
      <c r="W110" s="71">
        <f>IF(M110=Lists!$J$6,IF(COUNTIF('Section 3'!$G$15:$G$24,Lists!$H$5)&gt;0,0,1), 0)</f>
        <v>0</v>
      </c>
      <c r="X110" s="71">
        <f>IF(M110=Lists!$J$8,IF(COUNTIF('Section 3'!$G$15:$G$24,Lists!$H$6)&gt;0,0,1), 0)</f>
        <v>0</v>
      </c>
      <c r="Y110" s="71">
        <f>IF(M110=Lists!$J$9,IF(COUNTIF('Section 3'!$G$15:$G$24,Lists!$H$4)&gt;0,0,1), 0)</f>
        <v>0</v>
      </c>
      <c r="Z110" s="71">
        <f>IF(M110=Lists!$J$11,IF(COUNTIF('Section 3'!$G$15:$G$24,Lists!$H$3)&gt;0,0,1), 0)</f>
        <v>0</v>
      </c>
      <c r="AA110" s="71">
        <f>IF(M110=Lists!$J$10,IF(COUNTIF('Section 3'!$G$15:$G$24,Lists!$H$7)&gt;0,0,1),0)</f>
        <v>0</v>
      </c>
      <c r="AB110" s="71">
        <f t="shared" si="13"/>
        <v>0</v>
      </c>
      <c r="AC110" s="71">
        <f t="shared" si="14"/>
        <v>0</v>
      </c>
    </row>
    <row r="111" spans="2:29" x14ac:dyDescent="0.35">
      <c r="B111" s="144"/>
      <c r="C111" s="205" t="str">
        <f>IF(F111="","",MAX($C$16:C110)+1)</f>
        <v/>
      </c>
      <c r="D111" s="67"/>
      <c r="E111" s="218"/>
      <c r="F111" s="219" t="str">
        <f t="shared" si="15"/>
        <v/>
      </c>
      <c r="G111" s="48"/>
      <c r="H111" s="220"/>
      <c r="I111" s="221"/>
      <c r="J111" s="221"/>
      <c r="K111" s="222" t="s">
        <v>362</v>
      </c>
      <c r="L111" s="221"/>
      <c r="M111" s="221"/>
      <c r="N111" s="175"/>
      <c r="P111" s="182" t="str">
        <f t="shared" ca="1" si="16"/>
        <v/>
      </c>
      <c r="R111" s="71" t="str">
        <f t="shared" ref="R111:R114" si="18">IF(C111="","N","Y")</f>
        <v>N</v>
      </c>
      <c r="S111" s="71">
        <f t="shared" ref="S111:S114" ca="1" si="19">IF(OR(D111=0,AND(D111&gt;=StartDate,D111&lt;=EndDate)),0,1)</f>
        <v>0</v>
      </c>
      <c r="T111" s="71">
        <f>IF(C111="",0,IF(OR(D111=0,E111=0,F111=0,G111=0,H111=0,I111=0,K111=0,K111="",L111=0,M111=0,AND(L111=Lists!$I$3,J111=0)),1,0))</f>
        <v>0</v>
      </c>
      <c r="U111" s="71">
        <f>IF(E111=0,0,IF(COUNTIF(Lists!$B$3:$B$203,E111)&gt;0,0,1))</f>
        <v>0</v>
      </c>
      <c r="V111" s="71">
        <f t="shared" si="17"/>
        <v>0</v>
      </c>
      <c r="W111" s="71">
        <f>IF(M111=Lists!$J$6,IF(COUNTIF('Section 3'!$G$15:$G$24,Lists!$H$5)&gt;0,0,1), 0)</f>
        <v>0</v>
      </c>
      <c r="X111" s="71">
        <f>IF(M111=Lists!$J$8,IF(COUNTIF('Section 3'!$G$15:$G$24,Lists!$H$6)&gt;0,0,1), 0)</f>
        <v>0</v>
      </c>
      <c r="Y111" s="71">
        <f>IF(M111=Lists!$J$9,IF(COUNTIF('Section 3'!$G$15:$G$24,Lists!$H$4)&gt;0,0,1), 0)</f>
        <v>0</v>
      </c>
      <c r="Z111" s="71">
        <f>IF(M111=Lists!$J$11,IF(COUNTIF('Section 3'!$G$15:$G$24,Lists!$H$3)&gt;0,0,1), 0)</f>
        <v>0</v>
      </c>
      <c r="AA111" s="71">
        <f>IF(M111=Lists!$J$10,IF(COUNTIF('Section 3'!$G$15:$G$24,Lists!$H$7)&gt;0,0,1),0)</f>
        <v>0</v>
      </c>
      <c r="AB111" s="71">
        <f t="shared" si="13"/>
        <v>0</v>
      </c>
      <c r="AC111" s="71">
        <f t="shared" si="14"/>
        <v>0</v>
      </c>
    </row>
    <row r="112" spans="2:29" x14ac:dyDescent="0.35">
      <c r="B112" s="144"/>
      <c r="C112" s="205" t="str">
        <f>IF(F112="","",MAX($C$16:C111)+1)</f>
        <v/>
      </c>
      <c r="D112" s="67"/>
      <c r="E112" s="218"/>
      <c r="F112" s="219" t="str">
        <f t="shared" si="15"/>
        <v/>
      </c>
      <c r="G112" s="48"/>
      <c r="H112" s="220"/>
      <c r="I112" s="221"/>
      <c r="J112" s="221"/>
      <c r="K112" s="222" t="s">
        <v>362</v>
      </c>
      <c r="L112" s="221"/>
      <c r="M112" s="221"/>
      <c r="N112" s="175"/>
      <c r="P112" s="182" t="str">
        <f t="shared" ca="1" si="16"/>
        <v/>
      </c>
      <c r="R112" s="71" t="str">
        <f t="shared" si="18"/>
        <v>N</v>
      </c>
      <c r="S112" s="71">
        <f t="shared" ca="1" si="19"/>
        <v>0</v>
      </c>
      <c r="T112" s="71">
        <f>IF(C112="",0,IF(OR(D112=0,E112=0,F112=0,G112=0,H112=0,I112=0,K112=0,K112="",L112=0,M112=0,AND(L112=Lists!$I$3,J112=0)),1,0))</f>
        <v>0</v>
      </c>
      <c r="U112" s="71">
        <f>IF(E112=0,0,IF(COUNTIF(Lists!$B$3:$B$203,E112)&gt;0,0,1))</f>
        <v>0</v>
      </c>
      <c r="V112" s="71">
        <f t="shared" si="17"/>
        <v>0</v>
      </c>
      <c r="W112" s="71">
        <f>IF(M112=Lists!$J$6,IF(COUNTIF('Section 3'!$G$15:$G$24,Lists!$H$5)&gt;0,0,1), 0)</f>
        <v>0</v>
      </c>
      <c r="X112" s="71">
        <f>IF(M112=Lists!$J$8,IF(COUNTIF('Section 3'!$G$15:$G$24,Lists!$H$6)&gt;0,0,1), 0)</f>
        <v>0</v>
      </c>
      <c r="Y112" s="71">
        <f>IF(M112=Lists!$J$9,IF(COUNTIF('Section 3'!$G$15:$G$24,Lists!$H$4)&gt;0,0,1), 0)</f>
        <v>0</v>
      </c>
      <c r="Z112" s="71">
        <f>IF(M112=Lists!$J$11,IF(COUNTIF('Section 3'!$G$15:$G$24,Lists!$H$3)&gt;0,0,1), 0)</f>
        <v>0</v>
      </c>
      <c r="AA112" s="71">
        <f>IF(M112=Lists!$J$10,IF(COUNTIF('Section 3'!$G$15:$G$24,Lists!$H$7)&gt;0,0,1),0)</f>
        <v>0</v>
      </c>
      <c r="AB112" s="71">
        <f t="shared" si="13"/>
        <v>0</v>
      </c>
      <c r="AC112" s="71">
        <f t="shared" si="14"/>
        <v>0</v>
      </c>
    </row>
    <row r="113" spans="1:29" x14ac:dyDescent="0.35">
      <c r="B113" s="144"/>
      <c r="C113" s="205" t="str">
        <f>IF(F113="","",MAX($C$16:C112)+1)</f>
        <v/>
      </c>
      <c r="D113" s="67"/>
      <c r="E113" s="218"/>
      <c r="F113" s="219" t="str">
        <f t="shared" si="15"/>
        <v/>
      </c>
      <c r="G113" s="48"/>
      <c r="H113" s="220"/>
      <c r="I113" s="221"/>
      <c r="J113" s="221"/>
      <c r="K113" s="222" t="s">
        <v>362</v>
      </c>
      <c r="L113" s="221"/>
      <c r="M113" s="221"/>
      <c r="N113" s="175"/>
      <c r="P113" s="182" t="str">
        <f t="shared" ca="1" si="16"/>
        <v/>
      </c>
      <c r="R113" s="71" t="str">
        <f t="shared" si="18"/>
        <v>N</v>
      </c>
      <c r="S113" s="71">
        <f t="shared" ca="1" si="19"/>
        <v>0</v>
      </c>
      <c r="T113" s="71">
        <f>IF(C113="",0,IF(OR(D113=0,E113=0,F113=0,G113=0,H113=0,I113=0,K113=0,K113="",L113=0,M113=0,AND(L113=Lists!$I$3,J113=0)),1,0))</f>
        <v>0</v>
      </c>
      <c r="U113" s="71">
        <f>IF(E113=0,0,IF(COUNTIF(Lists!$B$3:$B$203,E113)&gt;0,0,1))</f>
        <v>0</v>
      </c>
      <c r="V113" s="71">
        <f t="shared" si="17"/>
        <v>0</v>
      </c>
      <c r="W113" s="71">
        <f>IF(M113=Lists!$J$6,IF(COUNTIF('Section 3'!$G$15:$G$24,Lists!$H$5)&gt;0,0,1), 0)</f>
        <v>0</v>
      </c>
      <c r="X113" s="71">
        <f>IF(M113=Lists!$J$8,IF(COUNTIF('Section 3'!$G$15:$G$24,Lists!$H$6)&gt;0,0,1), 0)</f>
        <v>0</v>
      </c>
      <c r="Y113" s="71">
        <f>IF(M113=Lists!$J$9,IF(COUNTIF('Section 3'!$G$15:$G$24,Lists!$H$4)&gt;0,0,1), 0)</f>
        <v>0</v>
      </c>
      <c r="Z113" s="71">
        <f>IF(M113=Lists!$J$11,IF(COUNTIF('Section 3'!$G$15:$G$24,Lists!$H$3)&gt;0,0,1), 0)</f>
        <v>0</v>
      </c>
      <c r="AA113" s="71">
        <f>IF(M113=Lists!$J$10,IF(COUNTIF('Section 3'!$G$15:$G$24,Lists!$H$7)&gt;0,0,1),0)</f>
        <v>0</v>
      </c>
      <c r="AB113" s="71">
        <f t="shared" si="13"/>
        <v>0</v>
      </c>
      <c r="AC113" s="71">
        <f t="shared" si="14"/>
        <v>0</v>
      </c>
    </row>
    <row r="114" spans="1:29" x14ac:dyDescent="0.35">
      <c r="B114" s="144"/>
      <c r="C114" s="205" t="str">
        <f>IF(F114="","",MAX($C$16:C113)+1)</f>
        <v/>
      </c>
      <c r="D114" s="67"/>
      <c r="E114" s="218"/>
      <c r="F114" s="219" t="str">
        <f t="shared" si="15"/>
        <v/>
      </c>
      <c r="G114" s="48"/>
      <c r="H114" s="220"/>
      <c r="I114" s="221"/>
      <c r="J114" s="221"/>
      <c r="K114" s="222" t="s">
        <v>362</v>
      </c>
      <c r="L114" s="221"/>
      <c r="M114" s="221"/>
      <c r="N114" s="175"/>
      <c r="P114" s="182" t="str">
        <f t="shared" ca="1" si="16"/>
        <v/>
      </c>
      <c r="R114" s="71" t="str">
        <f t="shared" si="18"/>
        <v>N</v>
      </c>
      <c r="S114" s="71">
        <f t="shared" ca="1" si="19"/>
        <v>0</v>
      </c>
      <c r="T114" s="71">
        <f>IF(C114="",0,IF(OR(D114=0,E114=0,F114=0,G114=0,H114=0,I114=0,K114=0,K114="",L114=0,M114=0,AND(L114=Lists!$I$3,J114=0)),1,0))</f>
        <v>0</v>
      </c>
      <c r="U114" s="71">
        <f>IF(E114=0,0,IF(COUNTIF(Lists!$B$3:$B$203,E114)&gt;0,0,1))</f>
        <v>0</v>
      </c>
      <c r="V114" s="71">
        <f t="shared" si="17"/>
        <v>0</v>
      </c>
      <c r="W114" s="71">
        <f>IF(M114=Lists!$J$6,IF(COUNTIF('Section 3'!$G$15:$G$24,Lists!$H$5)&gt;0,0,1), 0)</f>
        <v>0</v>
      </c>
      <c r="X114" s="71">
        <f>IF(M114=Lists!$J$8,IF(COUNTIF('Section 3'!$G$15:$G$24,Lists!$H$6)&gt;0,0,1), 0)</f>
        <v>0</v>
      </c>
      <c r="Y114" s="71">
        <f>IF(M114=Lists!$J$9,IF(COUNTIF('Section 3'!$G$15:$G$24,Lists!$H$4)&gt;0,0,1), 0)</f>
        <v>0</v>
      </c>
      <c r="Z114" s="71">
        <f>IF(M114=Lists!$J$11,IF(COUNTIF('Section 3'!$G$15:$G$24,Lists!$H$3)&gt;0,0,1), 0)</f>
        <v>0</v>
      </c>
      <c r="AA114" s="71">
        <f>IF(M114=Lists!$J$10,IF(COUNTIF('Section 3'!$G$15:$G$24,Lists!$H$7)&gt;0,0,1),0)</f>
        <v>0</v>
      </c>
      <c r="AB114" s="71">
        <f t="shared" si="13"/>
        <v>0</v>
      </c>
      <c r="AC114" s="71">
        <f t="shared" si="14"/>
        <v>0</v>
      </c>
    </row>
    <row r="115" spans="1:29" x14ac:dyDescent="0.35">
      <c r="A115" s="94">
        <f>IF(COUNTA(F45:F115)&gt;0,0,1)</f>
        <v>0</v>
      </c>
      <c r="B115" s="144"/>
      <c r="C115" s="205" t="str">
        <f>IF(F115="","",MAX($C$16:C114)+1)</f>
        <v/>
      </c>
      <c r="D115" s="67"/>
      <c r="E115" s="218"/>
      <c r="F115" s="219" t="str">
        <f t="shared" si="15"/>
        <v/>
      </c>
      <c r="G115" s="48"/>
      <c r="H115" s="220"/>
      <c r="I115" s="221"/>
      <c r="J115" s="221"/>
      <c r="K115" s="222" t="s">
        <v>362</v>
      </c>
      <c r="L115" s="221"/>
      <c r="M115" s="221"/>
      <c r="N115" s="175"/>
      <c r="P115" s="182" t="str">
        <f t="shared" ca="1" si="16"/>
        <v/>
      </c>
      <c r="R115" s="71" t="str">
        <f>IF(C115="","N","Y")</f>
        <v>N</v>
      </c>
      <c r="S115" s="71">
        <f ca="1">IF(OR(D115=0,AND(D115&gt;=StartDate,D115&lt;=EndDate)),0,1)</f>
        <v>0</v>
      </c>
      <c r="T115" s="71">
        <f>IF(C115="",0,IF(OR(D115=0,E115=0,F115=0,G115=0,H115=0,I115=0,K115=0,K115="",L115=0,M115=0,AND(L115=Lists!$I$3,J115=0)),1,0))</f>
        <v>0</v>
      </c>
      <c r="U115" s="71">
        <f>IF(E115=0,0,IF(COUNTIF(Lists!$B$3:$B$203,E115)&gt;0,0,1))</f>
        <v>0</v>
      </c>
      <c r="V115" s="71">
        <f t="shared" si="17"/>
        <v>0</v>
      </c>
      <c r="W115" s="71">
        <f>IF(M115=Lists!$J$6,IF(COUNTIF('Section 3'!$G$15:$G$24,Lists!$H$5)&gt;0,0,1), 0)</f>
        <v>0</v>
      </c>
      <c r="X115" s="71">
        <f>IF(M115=Lists!$J$8,IF(COUNTIF('Section 3'!$G$15:$G$24,Lists!$H$6)&gt;0,0,1), 0)</f>
        <v>0</v>
      </c>
      <c r="Y115" s="71">
        <f>IF(M115=Lists!$J$9,IF(COUNTIF('Section 3'!$G$15:$G$24,Lists!$H$4)&gt;0,0,1), 0)</f>
        <v>0</v>
      </c>
      <c r="Z115" s="71">
        <f>IF(M115=Lists!$J$11,IF(COUNTIF('Section 3'!$G$15:$G$24,Lists!$H$3)&gt;0,0,1), 0)</f>
        <v>0</v>
      </c>
      <c r="AA115" s="71">
        <f>IF(M115=Lists!$J$10,IF(COUNTIF('Section 3'!$G$15:$G$24,Lists!$H$7)&gt;0,0,1),0)</f>
        <v>0</v>
      </c>
      <c r="AB115" s="71">
        <f t="shared" si="13"/>
        <v>0</v>
      </c>
      <c r="AC115" s="71">
        <f t="shared" si="14"/>
        <v>0</v>
      </c>
    </row>
    <row r="116" spans="1:29" ht="14.25" customHeight="1" x14ac:dyDescent="0.35">
      <c r="B116" s="183"/>
      <c r="C116" s="184"/>
      <c r="D116" s="184"/>
      <c r="E116" s="185" t="s">
        <v>419</v>
      </c>
      <c r="F116" s="186"/>
      <c r="G116" s="186"/>
      <c r="H116" s="187"/>
      <c r="I116" s="186"/>
      <c r="J116" s="186"/>
      <c r="K116" s="186"/>
      <c r="L116" s="188" t="s">
        <v>419</v>
      </c>
      <c r="M116" s="188" t="s">
        <v>419</v>
      </c>
      <c r="N116" s="189"/>
    </row>
    <row r="117" spans="1:29" x14ac:dyDescent="0.35">
      <c r="E117" s="94" t="str">
        <f>Lists!B3</f>
        <v>Afghanistan</v>
      </c>
      <c r="L117" s="94" t="str">
        <f>Lists!I3</f>
        <v>New</v>
      </c>
      <c r="M117" s="94" t="str">
        <f>Lists!J5</f>
        <v>In-House Trans</v>
      </c>
    </row>
    <row r="118" spans="1:29" x14ac:dyDescent="0.35">
      <c r="E118" s="94" t="str">
        <f>Lists!B4</f>
        <v>Albania</v>
      </c>
      <c r="L118" s="94" t="str">
        <f>Lists!I4</f>
        <v>Heels</v>
      </c>
      <c r="M118" s="94" t="str">
        <f>Lists!J6</f>
        <v>2nd Party Trans</v>
      </c>
    </row>
    <row r="119" spans="1:29" x14ac:dyDescent="0.35">
      <c r="E119" s="94" t="str">
        <f>Lists!B5</f>
        <v>Algeria</v>
      </c>
      <c r="L119" s="94"/>
      <c r="M119" s="94" t="str">
        <f>Lists!J7</f>
        <v>In-House Dest</v>
      </c>
    </row>
    <row r="120" spans="1:29" x14ac:dyDescent="0.35">
      <c r="E120" s="94" t="str">
        <f>Lists!B6</f>
        <v>Andorra</v>
      </c>
      <c r="L120" s="94"/>
      <c r="M120" s="94" t="str">
        <f>Lists!J8</f>
        <v>2nd Party Dest</v>
      </c>
    </row>
    <row r="121" spans="1:29" x14ac:dyDescent="0.35">
      <c r="E121" s="94" t="str">
        <f>Lists!B7</f>
        <v>Angola</v>
      </c>
      <c r="L121" s="94"/>
      <c r="M121" s="94" t="str">
        <f>Lists!J9</f>
        <v>QPS</v>
      </c>
    </row>
    <row r="122" spans="1:29" x14ac:dyDescent="0.35">
      <c r="E122" s="94" t="str">
        <f>Lists!B8</f>
        <v>Antigua and Barbuda</v>
      </c>
      <c r="L122" s="94"/>
      <c r="M122" s="94" t="str">
        <f>Lists!J12</f>
        <v>Pre-Plant Critical Use</v>
      </c>
    </row>
    <row r="123" spans="1:29" x14ac:dyDescent="0.35">
      <c r="E123" s="94" t="str">
        <f>Lists!B9</f>
        <v>Argentina</v>
      </c>
      <c r="L123" s="94"/>
      <c r="M123" s="94" t="str">
        <f>Lists!J13</f>
        <v>Post-Harvest Critical Use</v>
      </c>
    </row>
    <row r="124" spans="1:29" x14ac:dyDescent="0.35">
      <c r="E124" s="94" t="str">
        <f>Lists!B10</f>
        <v>Armenia</v>
      </c>
      <c r="L124" s="94"/>
      <c r="M124" s="94" t="str">
        <f>Lists!J10</f>
        <v>Emergency Use</v>
      </c>
    </row>
    <row r="125" spans="1:29" x14ac:dyDescent="0.35">
      <c r="E125" s="94" t="str">
        <f>Lists!B11</f>
        <v>Australia</v>
      </c>
      <c r="L125" s="94"/>
      <c r="M125" s="94" t="str">
        <f>Lists!J11</f>
        <v>Global Lab</v>
      </c>
    </row>
    <row r="126" spans="1:29" x14ac:dyDescent="0.35">
      <c r="E126" s="94" t="str">
        <f>Lists!B12</f>
        <v>Austria</v>
      </c>
      <c r="L126" s="94"/>
      <c r="M126" s="94" t="str">
        <f>Lists!K5</f>
        <v>Future Shipment</v>
      </c>
    </row>
    <row r="127" spans="1:29" x14ac:dyDescent="0.35">
      <c r="E127" s="94" t="str">
        <f>Lists!B13</f>
        <v>Azerbaijan</v>
      </c>
      <c r="L127" s="94"/>
      <c r="M127" s="94" t="str">
        <f>Lists!K6</f>
        <v>Transformation</v>
      </c>
    </row>
    <row r="128" spans="1:29" x14ac:dyDescent="0.35">
      <c r="E128" s="94" t="str">
        <f>Lists!B14</f>
        <v>Bahamas</v>
      </c>
      <c r="L128" s="94"/>
      <c r="M128" s="94" t="str">
        <f>Lists!K7</f>
        <v>Destruction</v>
      </c>
    </row>
    <row r="129" spans="5:13" x14ac:dyDescent="0.35">
      <c r="E129" s="94" t="str">
        <f>Lists!B15</f>
        <v>Bahrain</v>
      </c>
      <c r="L129" s="94"/>
      <c r="M129" s="94" t="str">
        <f>Lists!K8</f>
        <v>Non-Emissive Use</v>
      </c>
    </row>
    <row r="130" spans="5:13" x14ac:dyDescent="0.35">
      <c r="E130" s="94" t="str">
        <f>Lists!B16</f>
        <v>Bangladesh</v>
      </c>
    </row>
    <row r="131" spans="5:13" x14ac:dyDescent="0.35">
      <c r="E131" s="94" t="str">
        <f>Lists!B17</f>
        <v>Barbados</v>
      </c>
    </row>
    <row r="132" spans="5:13" x14ac:dyDescent="0.35">
      <c r="E132" s="94" t="str">
        <f>Lists!B18</f>
        <v>Belarus</v>
      </c>
    </row>
    <row r="133" spans="5:13" x14ac:dyDescent="0.35">
      <c r="E133" s="94" t="str">
        <f>Lists!B19</f>
        <v>Belgium</v>
      </c>
    </row>
    <row r="134" spans="5:13" x14ac:dyDescent="0.35">
      <c r="E134" s="94" t="str">
        <f>Lists!B20</f>
        <v>Belize</v>
      </c>
    </row>
    <row r="135" spans="5:13" x14ac:dyDescent="0.35">
      <c r="E135" s="94" t="str">
        <f>Lists!B21</f>
        <v>Benin</v>
      </c>
    </row>
    <row r="136" spans="5:13" x14ac:dyDescent="0.35">
      <c r="E136" s="94" t="str">
        <f>Lists!B22</f>
        <v>Bermuda</v>
      </c>
    </row>
    <row r="137" spans="5:13" x14ac:dyDescent="0.35">
      <c r="E137" s="94" t="str">
        <f>Lists!B23</f>
        <v>Bhutan</v>
      </c>
    </row>
    <row r="138" spans="5:13" x14ac:dyDescent="0.35">
      <c r="E138" s="94" t="str">
        <f>Lists!B24</f>
        <v>Bolivia (Plurinational State of)</v>
      </c>
    </row>
    <row r="139" spans="5:13" x14ac:dyDescent="0.35">
      <c r="E139" s="94" t="str">
        <f>Lists!B25</f>
        <v>Bosnia and Herzegovina</v>
      </c>
    </row>
    <row r="140" spans="5:13" x14ac:dyDescent="0.35">
      <c r="E140" s="94" t="str">
        <f>Lists!B26</f>
        <v>Botswana</v>
      </c>
    </row>
    <row r="141" spans="5:13" x14ac:dyDescent="0.35">
      <c r="E141" s="94" t="str">
        <f>Lists!B27</f>
        <v>Brazil</v>
      </c>
    </row>
    <row r="142" spans="5:13" x14ac:dyDescent="0.35">
      <c r="E142" s="94" t="str">
        <f>Lists!B28</f>
        <v>Brunei Darussalam</v>
      </c>
    </row>
    <row r="143" spans="5:13" x14ac:dyDescent="0.35">
      <c r="E143" s="94" t="str">
        <f>Lists!B29</f>
        <v>British Virgin Islands</v>
      </c>
    </row>
    <row r="144" spans="5:13" x14ac:dyDescent="0.35">
      <c r="E144" s="94" t="str">
        <f>Lists!B30</f>
        <v>Bulgaria</v>
      </c>
    </row>
    <row r="145" spans="5:5" x14ac:dyDescent="0.35">
      <c r="E145" s="94" t="str">
        <f>Lists!B31</f>
        <v>Burkina Faso</v>
      </c>
    </row>
    <row r="146" spans="5:5" x14ac:dyDescent="0.35">
      <c r="E146" s="94" t="str">
        <f>Lists!B32</f>
        <v>Burundi</v>
      </c>
    </row>
    <row r="147" spans="5:5" x14ac:dyDescent="0.35">
      <c r="E147" s="94" t="str">
        <f>Lists!B33</f>
        <v>Cambodia</v>
      </c>
    </row>
    <row r="148" spans="5:5" x14ac:dyDescent="0.35">
      <c r="E148" s="94" t="str">
        <f>Lists!B34</f>
        <v>Cameroon</v>
      </c>
    </row>
    <row r="149" spans="5:5" x14ac:dyDescent="0.35">
      <c r="E149" s="94" t="str">
        <f>Lists!B35</f>
        <v>Canada</v>
      </c>
    </row>
    <row r="150" spans="5:5" x14ac:dyDescent="0.35">
      <c r="E150" s="94" t="str">
        <f>Lists!B36</f>
        <v>Cape Verde</v>
      </c>
    </row>
    <row r="151" spans="5:5" x14ac:dyDescent="0.35">
      <c r="E151" s="94" t="str">
        <f>Lists!B37</f>
        <v>Central African Republic</v>
      </c>
    </row>
    <row r="152" spans="5:5" x14ac:dyDescent="0.35">
      <c r="E152" s="94" t="str">
        <f>Lists!B38</f>
        <v>Chad</v>
      </c>
    </row>
    <row r="153" spans="5:5" x14ac:dyDescent="0.35">
      <c r="E153" s="94" t="str">
        <f>Lists!B39</f>
        <v>Chile</v>
      </c>
    </row>
    <row r="154" spans="5:5" x14ac:dyDescent="0.35">
      <c r="E154" s="94" t="str">
        <f>Lists!B40</f>
        <v>China</v>
      </c>
    </row>
    <row r="155" spans="5:5" x14ac:dyDescent="0.35">
      <c r="E155" s="94" t="str">
        <f>Lists!B41</f>
        <v>Colombia</v>
      </c>
    </row>
    <row r="156" spans="5:5" x14ac:dyDescent="0.35">
      <c r="E156" s="94" t="str">
        <f>Lists!B42</f>
        <v>Comoros</v>
      </c>
    </row>
    <row r="157" spans="5:5" x14ac:dyDescent="0.35">
      <c r="E157" s="94" t="str">
        <f>Lists!B43</f>
        <v>Congo</v>
      </c>
    </row>
    <row r="158" spans="5:5" x14ac:dyDescent="0.35">
      <c r="E158" s="94" t="str">
        <f>Lists!B44</f>
        <v>Cook Islands</v>
      </c>
    </row>
    <row r="159" spans="5:5" x14ac:dyDescent="0.35">
      <c r="E159" s="94" t="str">
        <f>Lists!B45</f>
        <v>Costa Rica</v>
      </c>
    </row>
    <row r="160" spans="5:5" x14ac:dyDescent="0.35">
      <c r="E160" s="94" t="str">
        <f>Lists!B46</f>
        <v>Cote d'Ivoire</v>
      </c>
    </row>
    <row r="161" spans="5:5" x14ac:dyDescent="0.35">
      <c r="E161" s="94" t="str">
        <f>Lists!B47</f>
        <v>Croatia</v>
      </c>
    </row>
    <row r="162" spans="5:5" x14ac:dyDescent="0.35">
      <c r="E162" s="94" t="str">
        <f>Lists!B48</f>
        <v>Cuba</v>
      </c>
    </row>
    <row r="163" spans="5:5" x14ac:dyDescent="0.35">
      <c r="E163" s="94" t="str">
        <f>Lists!B49</f>
        <v>Cyprus</v>
      </c>
    </row>
    <row r="164" spans="5:5" x14ac:dyDescent="0.35">
      <c r="E164" s="94" t="str">
        <f>Lists!B50</f>
        <v>Czech Republic</v>
      </c>
    </row>
    <row r="165" spans="5:5" x14ac:dyDescent="0.35">
      <c r="E165" s="94" t="str">
        <f>Lists!B51</f>
        <v>Democratic Republic of the Congo</v>
      </c>
    </row>
    <row r="166" spans="5:5" x14ac:dyDescent="0.35">
      <c r="E166" s="94" t="str">
        <f>Lists!B52</f>
        <v>Denmark</v>
      </c>
    </row>
    <row r="167" spans="5:5" x14ac:dyDescent="0.35">
      <c r="E167" s="94" t="str">
        <f>Lists!B53</f>
        <v>Djibouti</v>
      </c>
    </row>
    <row r="168" spans="5:5" x14ac:dyDescent="0.35">
      <c r="E168" s="94" t="str">
        <f>Lists!B54</f>
        <v>Dominica</v>
      </c>
    </row>
    <row r="169" spans="5:5" x14ac:dyDescent="0.35">
      <c r="E169" s="94" t="str">
        <f>Lists!B55</f>
        <v>Dominican Republic</v>
      </c>
    </row>
    <row r="170" spans="5:5" x14ac:dyDescent="0.35">
      <c r="E170" s="94" t="str">
        <f>Lists!B56</f>
        <v>Ecuador</v>
      </c>
    </row>
    <row r="171" spans="5:5" x14ac:dyDescent="0.35">
      <c r="E171" s="94" t="str">
        <f>Lists!B57</f>
        <v>Egypt</v>
      </c>
    </row>
    <row r="172" spans="5:5" x14ac:dyDescent="0.35">
      <c r="E172" s="94" t="str">
        <f>Lists!B58</f>
        <v>El Salvador</v>
      </c>
    </row>
    <row r="173" spans="5:5" x14ac:dyDescent="0.35">
      <c r="E173" s="94" t="str">
        <f>Lists!B59</f>
        <v>Equatorial Guinea</v>
      </c>
    </row>
    <row r="174" spans="5:5" x14ac:dyDescent="0.35">
      <c r="E174" s="94" t="str">
        <f>Lists!B60</f>
        <v>Eritrea</v>
      </c>
    </row>
    <row r="175" spans="5:5" x14ac:dyDescent="0.35">
      <c r="E175" s="94" t="str">
        <f>Lists!B61</f>
        <v>Estonia</v>
      </c>
    </row>
    <row r="176" spans="5:5" x14ac:dyDescent="0.35">
      <c r="E176" s="94" t="str">
        <f>Lists!B62</f>
        <v>Ethiopia</v>
      </c>
    </row>
    <row r="177" spans="5:5" x14ac:dyDescent="0.35">
      <c r="E177" s="94" t="str">
        <f>Lists!B63</f>
        <v>European Union</v>
      </c>
    </row>
    <row r="178" spans="5:5" x14ac:dyDescent="0.35">
      <c r="E178" s="94" t="str">
        <f>Lists!B64</f>
        <v>Fiji</v>
      </c>
    </row>
    <row r="179" spans="5:5" x14ac:dyDescent="0.35">
      <c r="E179" s="94" t="str">
        <f>Lists!B65</f>
        <v>Finland</v>
      </c>
    </row>
    <row r="180" spans="5:5" x14ac:dyDescent="0.35">
      <c r="E180" s="94" t="str">
        <f>Lists!B66</f>
        <v>France</v>
      </c>
    </row>
    <row r="181" spans="5:5" x14ac:dyDescent="0.35">
      <c r="E181" s="94" t="str">
        <f>Lists!B67</f>
        <v>Gabon</v>
      </c>
    </row>
    <row r="182" spans="5:5" x14ac:dyDescent="0.35">
      <c r="E182" s="94" t="str">
        <f>Lists!B68</f>
        <v>Gambia</v>
      </c>
    </row>
    <row r="183" spans="5:5" x14ac:dyDescent="0.35">
      <c r="E183" s="94" t="str">
        <f>Lists!B69</f>
        <v>Georgia</v>
      </c>
    </row>
    <row r="184" spans="5:5" x14ac:dyDescent="0.35">
      <c r="E184" s="94" t="str">
        <f>Lists!B70</f>
        <v>Germany</v>
      </c>
    </row>
    <row r="185" spans="5:5" x14ac:dyDescent="0.35">
      <c r="E185" s="94" t="str">
        <f>Lists!B71</f>
        <v>Ghana</v>
      </c>
    </row>
    <row r="186" spans="5:5" x14ac:dyDescent="0.35">
      <c r="E186" s="94" t="str">
        <f>Lists!B72</f>
        <v>Greece</v>
      </c>
    </row>
    <row r="187" spans="5:5" x14ac:dyDescent="0.35">
      <c r="E187" s="94" t="str">
        <f>Lists!B73</f>
        <v>Grenada</v>
      </c>
    </row>
    <row r="188" spans="5:5" x14ac:dyDescent="0.35">
      <c r="E188" s="94" t="str">
        <f>Lists!B74</f>
        <v>Guatemala</v>
      </c>
    </row>
    <row r="189" spans="5:5" x14ac:dyDescent="0.35">
      <c r="E189" s="94" t="str">
        <f>Lists!B75</f>
        <v>Guinea</v>
      </c>
    </row>
    <row r="190" spans="5:5" x14ac:dyDescent="0.35">
      <c r="E190" s="94" t="str">
        <f>Lists!B76</f>
        <v>Guinea-Bissau</v>
      </c>
    </row>
    <row r="191" spans="5:5" x14ac:dyDescent="0.35">
      <c r="E191" s="94" t="str">
        <f>Lists!B77</f>
        <v>Guyana</v>
      </c>
    </row>
    <row r="192" spans="5:5" x14ac:dyDescent="0.35">
      <c r="E192" s="94" t="str">
        <f>Lists!B78</f>
        <v>Haiti</v>
      </c>
    </row>
    <row r="193" spans="5:5" x14ac:dyDescent="0.35">
      <c r="E193" s="94" t="str">
        <f>Lists!B79</f>
        <v>Holy See</v>
      </c>
    </row>
    <row r="194" spans="5:5" x14ac:dyDescent="0.35">
      <c r="E194" s="94" t="str">
        <f>Lists!B80</f>
        <v>Honduras</v>
      </c>
    </row>
    <row r="195" spans="5:5" x14ac:dyDescent="0.35">
      <c r="E195" s="94" t="str">
        <f>Lists!B81</f>
        <v>Hong Kong</v>
      </c>
    </row>
    <row r="196" spans="5:5" x14ac:dyDescent="0.35">
      <c r="E196" s="94" t="str">
        <f>Lists!B82</f>
        <v>Hungary</v>
      </c>
    </row>
    <row r="197" spans="5:5" x14ac:dyDescent="0.35">
      <c r="E197" s="94" t="str">
        <f>Lists!B83</f>
        <v>Iceland</v>
      </c>
    </row>
    <row r="198" spans="5:5" x14ac:dyDescent="0.35">
      <c r="E198" s="94" t="str">
        <f>Lists!B84</f>
        <v>India</v>
      </c>
    </row>
    <row r="199" spans="5:5" x14ac:dyDescent="0.35">
      <c r="E199" s="94" t="str">
        <f>Lists!B85</f>
        <v>Indonesia</v>
      </c>
    </row>
    <row r="200" spans="5:5" x14ac:dyDescent="0.35">
      <c r="E200" s="94" t="str">
        <f>Lists!B86</f>
        <v>Iran (Islamic Republic of)</v>
      </c>
    </row>
    <row r="201" spans="5:5" x14ac:dyDescent="0.35">
      <c r="E201" s="94" t="str">
        <f>Lists!B87</f>
        <v>Iraq</v>
      </c>
    </row>
    <row r="202" spans="5:5" x14ac:dyDescent="0.35">
      <c r="E202" s="94" t="str">
        <f>Lists!B88</f>
        <v>Ireland</v>
      </c>
    </row>
    <row r="203" spans="5:5" x14ac:dyDescent="0.35">
      <c r="E203" s="94" t="str">
        <f>Lists!B89</f>
        <v>Israel</v>
      </c>
    </row>
    <row r="204" spans="5:5" x14ac:dyDescent="0.35">
      <c r="E204" s="94" t="str">
        <f>Lists!B90</f>
        <v>Italy</v>
      </c>
    </row>
    <row r="205" spans="5:5" x14ac:dyDescent="0.35">
      <c r="E205" s="94" t="str">
        <f>Lists!B91</f>
        <v>Jamaica</v>
      </c>
    </row>
    <row r="206" spans="5:5" x14ac:dyDescent="0.35">
      <c r="E206" s="94" t="str">
        <f>Lists!B92</f>
        <v>Japan</v>
      </c>
    </row>
    <row r="207" spans="5:5" x14ac:dyDescent="0.35">
      <c r="E207" s="94" t="str">
        <f>Lists!B93</f>
        <v>Jordan</v>
      </c>
    </row>
    <row r="208" spans="5:5" x14ac:dyDescent="0.35">
      <c r="E208" s="94" t="str">
        <f>Lists!B94</f>
        <v>Kazakhstan</v>
      </c>
    </row>
    <row r="209" spans="5:5" x14ac:dyDescent="0.35">
      <c r="E209" s="94" t="str">
        <f>Lists!B95</f>
        <v>Kenya</v>
      </c>
    </row>
    <row r="210" spans="5:5" x14ac:dyDescent="0.35">
      <c r="E210" s="94" t="str">
        <f>Lists!B96</f>
        <v>Kiribati</v>
      </c>
    </row>
    <row r="211" spans="5:5" x14ac:dyDescent="0.35">
      <c r="E211" s="94" t="str">
        <f>Lists!B97</f>
        <v>Kuwait</v>
      </c>
    </row>
    <row r="212" spans="5:5" x14ac:dyDescent="0.35">
      <c r="E212" s="94" t="str">
        <f>Lists!B98</f>
        <v>Kyrgyzstan</v>
      </c>
    </row>
    <row r="213" spans="5:5" x14ac:dyDescent="0.35">
      <c r="E213" s="94" t="str">
        <f>Lists!B99</f>
        <v>Lao People's Democratic Republic</v>
      </c>
    </row>
    <row r="214" spans="5:5" x14ac:dyDescent="0.35">
      <c r="E214" s="94" t="str">
        <f>Lists!B100</f>
        <v>Latvia</v>
      </c>
    </row>
    <row r="215" spans="5:5" x14ac:dyDescent="0.35">
      <c r="E215" s="94" t="str">
        <f>Lists!B101</f>
        <v>Lebanon</v>
      </c>
    </row>
    <row r="216" spans="5:5" x14ac:dyDescent="0.35">
      <c r="E216" s="94" t="str">
        <f>Lists!B102</f>
        <v>Lesotho</v>
      </c>
    </row>
    <row r="217" spans="5:5" x14ac:dyDescent="0.35">
      <c r="E217" s="94" t="str">
        <f>Lists!B103</f>
        <v>Liberia</v>
      </c>
    </row>
    <row r="218" spans="5:5" x14ac:dyDescent="0.35">
      <c r="E218" s="94" t="str">
        <f>Lists!B104</f>
        <v>Libya</v>
      </c>
    </row>
    <row r="219" spans="5:5" x14ac:dyDescent="0.35">
      <c r="E219" s="94" t="str">
        <f>Lists!B105</f>
        <v>Liechtenstein</v>
      </c>
    </row>
    <row r="220" spans="5:5" x14ac:dyDescent="0.35">
      <c r="E220" s="94" t="str">
        <f>Lists!B106</f>
        <v>Lithuania</v>
      </c>
    </row>
    <row r="221" spans="5:5" x14ac:dyDescent="0.35">
      <c r="E221" s="94" t="str">
        <f>Lists!B107</f>
        <v>Luxembourg</v>
      </c>
    </row>
    <row r="222" spans="5:5" x14ac:dyDescent="0.35">
      <c r="E222" s="94" t="str">
        <f>Lists!B108</f>
        <v>Madagascar</v>
      </c>
    </row>
    <row r="223" spans="5:5" x14ac:dyDescent="0.35">
      <c r="E223" s="94" t="str">
        <f>Lists!B109</f>
        <v>Malawi</v>
      </c>
    </row>
    <row r="224" spans="5:5" x14ac:dyDescent="0.35">
      <c r="E224" s="94" t="str">
        <f>Lists!B110</f>
        <v>Malaysia</v>
      </c>
    </row>
    <row r="225" spans="5:5" x14ac:dyDescent="0.35">
      <c r="E225" s="94" t="str">
        <f>Lists!B111</f>
        <v>Maldives</v>
      </c>
    </row>
    <row r="226" spans="5:5" x14ac:dyDescent="0.35">
      <c r="E226" s="94" t="str">
        <f>Lists!B112</f>
        <v>Mali</v>
      </c>
    </row>
    <row r="227" spans="5:5" x14ac:dyDescent="0.35">
      <c r="E227" s="94" t="str">
        <f>Lists!B113</f>
        <v>Malta</v>
      </c>
    </row>
    <row r="228" spans="5:5" x14ac:dyDescent="0.35">
      <c r="E228" s="94" t="str">
        <f>Lists!B114</f>
        <v>Marshall Islands</v>
      </c>
    </row>
    <row r="229" spans="5:5" x14ac:dyDescent="0.35">
      <c r="E229" s="94" t="str">
        <f>Lists!B115</f>
        <v>Mauritania</v>
      </c>
    </row>
    <row r="230" spans="5:5" x14ac:dyDescent="0.35">
      <c r="E230" s="94" t="str">
        <f>Lists!B116</f>
        <v>Mauritius</v>
      </c>
    </row>
    <row r="231" spans="5:5" x14ac:dyDescent="0.35">
      <c r="E231" s="94" t="str">
        <f>Lists!B117</f>
        <v>Mexico</v>
      </c>
    </row>
    <row r="232" spans="5:5" x14ac:dyDescent="0.35">
      <c r="E232" s="94" t="str">
        <f>Lists!B118</f>
        <v>Micronesia (Federated States of)</v>
      </c>
    </row>
    <row r="233" spans="5:5" x14ac:dyDescent="0.35">
      <c r="E233" s="94" t="str">
        <f>Lists!B119</f>
        <v>Monaco</v>
      </c>
    </row>
    <row r="234" spans="5:5" x14ac:dyDescent="0.35">
      <c r="E234" s="94" t="str">
        <f>Lists!B120</f>
        <v>Mongolia</v>
      </c>
    </row>
    <row r="235" spans="5:5" x14ac:dyDescent="0.35">
      <c r="E235" s="94" t="str">
        <f>Lists!B121</f>
        <v>Montenegro</v>
      </c>
    </row>
    <row r="236" spans="5:5" x14ac:dyDescent="0.35">
      <c r="E236" s="94" t="str">
        <f>Lists!B122</f>
        <v>Morocco</v>
      </c>
    </row>
    <row r="237" spans="5:5" x14ac:dyDescent="0.35">
      <c r="E237" s="94" t="str">
        <f>Lists!B123</f>
        <v>Mozambique</v>
      </c>
    </row>
    <row r="238" spans="5:5" x14ac:dyDescent="0.35">
      <c r="E238" s="94" t="str">
        <f>Lists!B124</f>
        <v>Myanmar</v>
      </c>
    </row>
    <row r="239" spans="5:5" x14ac:dyDescent="0.35">
      <c r="E239" s="94" t="str">
        <f>Lists!B125</f>
        <v>Namibia</v>
      </c>
    </row>
    <row r="240" spans="5:5" x14ac:dyDescent="0.35">
      <c r="E240" s="94" t="str">
        <f>Lists!B126</f>
        <v>Nauru</v>
      </c>
    </row>
    <row r="241" spans="5:5" x14ac:dyDescent="0.35">
      <c r="E241" s="94" t="str">
        <f>Lists!B127</f>
        <v>Nepal</v>
      </c>
    </row>
    <row r="242" spans="5:5" x14ac:dyDescent="0.35">
      <c r="E242" s="94" t="str">
        <f>Lists!B128</f>
        <v>Netherlands</v>
      </c>
    </row>
    <row r="243" spans="5:5" x14ac:dyDescent="0.35">
      <c r="E243" s="94" t="str">
        <f>Lists!B129</f>
        <v>New Zealand</v>
      </c>
    </row>
    <row r="244" spans="5:5" x14ac:dyDescent="0.35">
      <c r="E244" s="94" t="str">
        <f>Lists!B130</f>
        <v>Nicaragua</v>
      </c>
    </row>
    <row r="245" spans="5:5" x14ac:dyDescent="0.35">
      <c r="E245" s="94" t="str">
        <f>Lists!B131</f>
        <v>Niger</v>
      </c>
    </row>
    <row r="246" spans="5:5" x14ac:dyDescent="0.35">
      <c r="E246" s="94" t="str">
        <f>Lists!B132</f>
        <v>Nigeria</v>
      </c>
    </row>
    <row r="247" spans="5:5" x14ac:dyDescent="0.35">
      <c r="E247" s="94" t="str">
        <f>Lists!B133</f>
        <v>Niue</v>
      </c>
    </row>
    <row r="248" spans="5:5" x14ac:dyDescent="0.35">
      <c r="E248" s="94" t="str">
        <f>Lists!B134</f>
        <v>North Korea (Democratic People's Republic of Korea)</v>
      </c>
    </row>
    <row r="249" spans="5:5" x14ac:dyDescent="0.35">
      <c r="E249" s="94" t="str">
        <f>Lists!B135</f>
        <v>Norway</v>
      </c>
    </row>
    <row r="250" spans="5:5" x14ac:dyDescent="0.35">
      <c r="E250" s="94" t="str">
        <f>Lists!B136</f>
        <v>Oman</v>
      </c>
    </row>
    <row r="251" spans="5:5" x14ac:dyDescent="0.35">
      <c r="E251" s="94" t="str">
        <f>Lists!B137</f>
        <v>Pakistan</v>
      </c>
    </row>
    <row r="252" spans="5:5" x14ac:dyDescent="0.35">
      <c r="E252" s="94" t="str">
        <f>Lists!B138</f>
        <v>Palau</v>
      </c>
    </row>
    <row r="253" spans="5:5" x14ac:dyDescent="0.35">
      <c r="E253" s="94" t="str">
        <f>Lists!B139</f>
        <v>Panama</v>
      </c>
    </row>
    <row r="254" spans="5:5" x14ac:dyDescent="0.35">
      <c r="E254" s="94" t="str">
        <f>Lists!B140</f>
        <v>Papua New Guinea</v>
      </c>
    </row>
    <row r="255" spans="5:5" x14ac:dyDescent="0.35">
      <c r="E255" s="94" t="str">
        <f>Lists!B141</f>
        <v>Paraguay</v>
      </c>
    </row>
    <row r="256" spans="5:5" x14ac:dyDescent="0.35">
      <c r="E256" s="94" t="str">
        <f>Lists!B142</f>
        <v>Peru</v>
      </c>
    </row>
    <row r="257" spans="5:5" x14ac:dyDescent="0.35">
      <c r="E257" s="94" t="str">
        <f>Lists!B143</f>
        <v>Philippines</v>
      </c>
    </row>
    <row r="258" spans="5:5" x14ac:dyDescent="0.35">
      <c r="E258" s="94" t="str">
        <f>Lists!B144</f>
        <v>Poland</v>
      </c>
    </row>
    <row r="259" spans="5:5" x14ac:dyDescent="0.35">
      <c r="E259" s="94" t="str">
        <f>Lists!B145</f>
        <v>Portugal</v>
      </c>
    </row>
    <row r="260" spans="5:5" x14ac:dyDescent="0.35">
      <c r="E260" s="94" t="str">
        <f>Lists!B146</f>
        <v>Qatar</v>
      </c>
    </row>
    <row r="261" spans="5:5" x14ac:dyDescent="0.35">
      <c r="E261" s="94" t="str">
        <f>Lists!B147</f>
        <v>Republic of Moldova</v>
      </c>
    </row>
    <row r="262" spans="5:5" x14ac:dyDescent="0.35">
      <c r="E262" s="94" t="str">
        <f>Lists!B148</f>
        <v>Romania</v>
      </c>
    </row>
    <row r="263" spans="5:5" x14ac:dyDescent="0.35">
      <c r="E263" s="94" t="str">
        <f>Lists!B149</f>
        <v>Russian Federation</v>
      </c>
    </row>
    <row r="264" spans="5:5" x14ac:dyDescent="0.35">
      <c r="E264" s="94" t="str">
        <f>Lists!B150</f>
        <v>Rwanda</v>
      </c>
    </row>
    <row r="265" spans="5:5" x14ac:dyDescent="0.35">
      <c r="E265" s="94" t="str">
        <f>Lists!B151</f>
        <v>Saint Kitts and Nevis</v>
      </c>
    </row>
    <row r="266" spans="5:5" x14ac:dyDescent="0.35">
      <c r="E266" s="94" t="str">
        <f>Lists!B152</f>
        <v>Saint Lucia</v>
      </c>
    </row>
    <row r="267" spans="5:5" x14ac:dyDescent="0.35">
      <c r="E267" s="94" t="str">
        <f>Lists!B153</f>
        <v>Saint Vincent and the Grenadines</v>
      </c>
    </row>
    <row r="268" spans="5:5" x14ac:dyDescent="0.35">
      <c r="E268" s="94" t="str">
        <f>Lists!B154</f>
        <v>Samoa</v>
      </c>
    </row>
    <row r="269" spans="5:5" x14ac:dyDescent="0.35">
      <c r="E269" s="94" t="str">
        <f>Lists!B155</f>
        <v>San Marino</v>
      </c>
    </row>
    <row r="270" spans="5:5" x14ac:dyDescent="0.35">
      <c r="E270" s="94" t="str">
        <f>Lists!B156</f>
        <v>Sao Tome and Principe</v>
      </c>
    </row>
    <row r="271" spans="5:5" x14ac:dyDescent="0.35">
      <c r="E271" s="94" t="str">
        <f>Lists!B157</f>
        <v>Saudi Arabia</v>
      </c>
    </row>
    <row r="272" spans="5:5" x14ac:dyDescent="0.35">
      <c r="E272" s="94" t="str">
        <f>Lists!B158</f>
        <v>Senegal</v>
      </c>
    </row>
    <row r="273" spans="5:5" x14ac:dyDescent="0.35">
      <c r="E273" s="94" t="str">
        <f>Lists!B159</f>
        <v>Serbia</v>
      </c>
    </row>
    <row r="274" spans="5:5" x14ac:dyDescent="0.35">
      <c r="E274" s="94" t="str">
        <f>Lists!B160</f>
        <v>Seychelles</v>
      </c>
    </row>
    <row r="275" spans="5:5" x14ac:dyDescent="0.35">
      <c r="E275" s="94" t="str">
        <f>Lists!B161</f>
        <v>Sierra Leone</v>
      </c>
    </row>
    <row r="276" spans="5:5" x14ac:dyDescent="0.35">
      <c r="E276" s="94" t="str">
        <f>Lists!B162</f>
        <v>Singapore</v>
      </c>
    </row>
    <row r="277" spans="5:5" x14ac:dyDescent="0.35">
      <c r="E277" s="94" t="str">
        <f>Lists!B163</f>
        <v>Slovakia</v>
      </c>
    </row>
    <row r="278" spans="5:5" x14ac:dyDescent="0.35">
      <c r="E278" s="94" t="str">
        <f>Lists!B164</f>
        <v>Slovenia</v>
      </c>
    </row>
    <row r="279" spans="5:5" x14ac:dyDescent="0.35">
      <c r="E279" s="94" t="str">
        <f>Lists!B165</f>
        <v>Solomon Islands</v>
      </c>
    </row>
    <row r="280" spans="5:5" x14ac:dyDescent="0.35">
      <c r="E280" s="94" t="str">
        <f>Lists!B166</f>
        <v>Somalia (Federal Republic of)</v>
      </c>
    </row>
    <row r="281" spans="5:5" x14ac:dyDescent="0.35">
      <c r="E281" s="94" t="str">
        <f>Lists!B167</f>
        <v>South Africa</v>
      </c>
    </row>
    <row r="282" spans="5:5" x14ac:dyDescent="0.35">
      <c r="E282" s="94" t="str">
        <f>Lists!B168</f>
        <v>South Korea (Republic of Korea)</v>
      </c>
    </row>
    <row r="283" spans="5:5" x14ac:dyDescent="0.35">
      <c r="E283" s="94" t="str">
        <f>Lists!B169</f>
        <v>South Sudan</v>
      </c>
    </row>
    <row r="284" spans="5:5" x14ac:dyDescent="0.35">
      <c r="E284" s="94" t="str">
        <f>Lists!B170</f>
        <v>Spain</v>
      </c>
    </row>
    <row r="285" spans="5:5" x14ac:dyDescent="0.35">
      <c r="E285" s="94" t="str">
        <f>Lists!B171</f>
        <v>Sri Lanka</v>
      </c>
    </row>
    <row r="286" spans="5:5" x14ac:dyDescent="0.35">
      <c r="E286" s="94" t="str">
        <f>Lists!B172</f>
        <v>Sudan</v>
      </c>
    </row>
    <row r="287" spans="5:5" x14ac:dyDescent="0.35">
      <c r="E287" s="94" t="str">
        <f>Lists!B173</f>
        <v>Suriname</v>
      </c>
    </row>
    <row r="288" spans="5:5" x14ac:dyDescent="0.35">
      <c r="E288" s="94" t="str">
        <f>Lists!B174</f>
        <v>Swaziland</v>
      </c>
    </row>
    <row r="289" spans="5:5" x14ac:dyDescent="0.35">
      <c r="E289" s="94" t="str">
        <f>Lists!B175</f>
        <v>Sweden</v>
      </c>
    </row>
    <row r="290" spans="5:5" x14ac:dyDescent="0.35">
      <c r="E290" s="94" t="str">
        <f>Lists!B176</f>
        <v>Switzerland</v>
      </c>
    </row>
    <row r="291" spans="5:5" x14ac:dyDescent="0.35">
      <c r="E291" s="94" t="str">
        <f>Lists!B177</f>
        <v>Syrian Arab Republic</v>
      </c>
    </row>
    <row r="292" spans="5:5" x14ac:dyDescent="0.35">
      <c r="E292" s="94" t="str">
        <f>Lists!B178</f>
        <v>Tahiti</v>
      </c>
    </row>
    <row r="293" spans="5:5" x14ac:dyDescent="0.35">
      <c r="E293" s="94" t="str">
        <f>Lists!B179</f>
        <v>Taiwan</v>
      </c>
    </row>
    <row r="294" spans="5:5" x14ac:dyDescent="0.35">
      <c r="E294" s="94" t="str">
        <f>Lists!B180</f>
        <v>Tajikistan</v>
      </c>
    </row>
    <row r="295" spans="5:5" x14ac:dyDescent="0.35">
      <c r="E295" s="94" t="str">
        <f>Lists!B181</f>
        <v>Thailand</v>
      </c>
    </row>
    <row r="296" spans="5:5" x14ac:dyDescent="0.35">
      <c r="E296" s="94" t="str">
        <f>Lists!B182</f>
        <v>The Former Yugoslav Republic of Macedonia</v>
      </c>
    </row>
    <row r="297" spans="5:5" x14ac:dyDescent="0.35">
      <c r="E297" s="94" t="str">
        <f>Lists!B183</f>
        <v>Timor-Leste</v>
      </c>
    </row>
    <row r="298" spans="5:5" x14ac:dyDescent="0.35">
      <c r="E298" s="94" t="str">
        <f>Lists!B184</f>
        <v>Togo</v>
      </c>
    </row>
    <row r="299" spans="5:5" x14ac:dyDescent="0.35">
      <c r="E299" s="94" t="str">
        <f>Lists!B185</f>
        <v>Tonga</v>
      </c>
    </row>
    <row r="300" spans="5:5" x14ac:dyDescent="0.35">
      <c r="E300" s="94" t="str">
        <f>Lists!B186</f>
        <v>Trinidad and Tobago</v>
      </c>
    </row>
    <row r="301" spans="5:5" x14ac:dyDescent="0.35">
      <c r="E301" s="94" t="str">
        <f>Lists!B187</f>
        <v>Tunisia</v>
      </c>
    </row>
    <row r="302" spans="5:5" x14ac:dyDescent="0.35">
      <c r="E302" s="94" t="str">
        <f>Lists!B188</f>
        <v>Turkey</v>
      </c>
    </row>
    <row r="303" spans="5:5" x14ac:dyDescent="0.35">
      <c r="E303" s="94" t="str">
        <f>Lists!B189</f>
        <v>Turkmenistan</v>
      </c>
    </row>
    <row r="304" spans="5:5" x14ac:dyDescent="0.35">
      <c r="E304" s="94" t="str">
        <f>Lists!B190</f>
        <v>Tuvalu</v>
      </c>
    </row>
    <row r="305" spans="5:5" x14ac:dyDescent="0.35">
      <c r="E305" s="94" t="str">
        <f>Lists!B191</f>
        <v>Uganda</v>
      </c>
    </row>
    <row r="306" spans="5:5" x14ac:dyDescent="0.35">
      <c r="E306" s="94" t="str">
        <f>Lists!B192</f>
        <v>Ukraine</v>
      </c>
    </row>
    <row r="307" spans="5:5" x14ac:dyDescent="0.35">
      <c r="E307" s="94" t="str">
        <f>Lists!B193</f>
        <v>United Arab Emirates</v>
      </c>
    </row>
    <row r="308" spans="5:5" x14ac:dyDescent="0.35">
      <c r="E308" s="94" t="str">
        <f>Lists!B194</f>
        <v>United Kingdom of Great Britain and Northern Ireland</v>
      </c>
    </row>
    <row r="309" spans="5:5" x14ac:dyDescent="0.35">
      <c r="E309" s="94" t="str">
        <f>Lists!B195</f>
        <v>United Republic of Tanzania</v>
      </c>
    </row>
    <row r="310" spans="5:5" x14ac:dyDescent="0.35">
      <c r="E310" s="94" t="e">
        <f>Lists!#REF!</f>
        <v>#REF!</v>
      </c>
    </row>
    <row r="311" spans="5:5" x14ac:dyDescent="0.35">
      <c r="E311" s="94" t="str">
        <f>Lists!B196</f>
        <v>Uruguay</v>
      </c>
    </row>
    <row r="312" spans="5:5" x14ac:dyDescent="0.35">
      <c r="E312" s="94" t="str">
        <f>Lists!B197</f>
        <v>Uzbekistan</v>
      </c>
    </row>
  </sheetData>
  <sheetProtection algorithmName="SHA-512" hashValue="4SLidcmU9RKQwsZ0E2URxbMKyAorKEzvZXpnTc8Uoj2H/0PkGWdFi853BNPUSHjSEx8texjlx+CtoycrsUb+1w==" saltValue="7DIwAfLbRptqtVdMXcUExQ==" spinCount="100000" sheet="1" objects="1" scenarios="1"/>
  <dataConsolidate/>
  <mergeCells count="4">
    <mergeCell ref="C7:D7"/>
    <mergeCell ref="C8:D8"/>
    <mergeCell ref="C11:M11"/>
    <mergeCell ref="C12:J12"/>
  </mergeCells>
  <dataValidations count="19">
    <dataValidation errorStyle="warning" allowBlank="1" errorTitle="U.S. EPA" error="Warning!  The form has auto calculated this value for you.  If you change the value in this cell, you may be misreporting data.  Press cancel to exit this cell without changing the data." sqref="JA15:JI15 SW15:TE15 ACS15:ADA15 AMO15:AMW15 AWK15:AWS15 BGG15:BGO15 BQC15:BQK15 BZY15:CAG15 CJU15:CKC15 CTQ15:CTY15 DDM15:DDU15 DNI15:DNQ15 DXE15:DXM15 EHA15:EHI15 EQW15:ERE15 FAS15:FBA15 FKO15:FKW15 FUK15:FUS15 GEG15:GEO15 GOC15:GOK15 GXY15:GYG15 HHU15:HIC15 HRQ15:HRY15 IBM15:IBU15 ILI15:ILQ15 IVE15:IVM15 JFA15:JFI15 JOW15:JPE15 JYS15:JZA15 KIO15:KIW15 KSK15:KSS15 LCG15:LCO15 LMC15:LMK15 LVY15:LWG15 MFU15:MGC15 MPQ15:MPY15 MZM15:MZU15 NJI15:NJQ15 NTE15:NTM15 ODA15:ODI15 OMW15:ONE15 OWS15:OXA15 PGO15:PGW15 PQK15:PQS15 QAG15:QAO15 QKC15:QKK15 QTY15:QUG15 RDU15:REC15 RNQ15:RNY15 RXM15:RXU15 SHI15:SHQ15 SRE15:SRM15 TBA15:TBI15 TKW15:TLE15 TUS15:TVA15 UEO15:UEW15 UOK15:UOS15 UYG15:UYO15 VIC15:VIK15 VRY15:VSG15 WBU15:WCC15 WLQ15:WLY15 WVM15:WVU15 K13 C13 JA115 SW115 ACS115 AMO115 AWK115 BGG115 BQC115 BZY115 CJU115 CTQ115 DDM115 DNI115 DXE115 EHA115 EQW115 FAS115 FKO115 FUK115 GEG115 GOC115 GXY115 HHU115 HRQ115 IBM115 ILI115 IVE115 JFA115 JOW115 JYS115 KIO115 KSK115 LCG115 LMC115 LVY115 MFU115 MPQ115 MZM115 NJI115 NTE115 ODA115 OMW115 OWS115 PGO115 PQK115 QAG115 QKC115 QTY115 RDU115 RNQ115 RXM115 SHI115 SRE115 TBA115 TKW115 TUS115 UEO115 UOK115 UYG115 VIC115 VRY115 WBU115 WLQ115 WVM115 G15 C15:D15 JA16:JA31 I15:K15 WVM16:WVM31 WLQ16:WLQ31 WBU16:WBU31 VRY16:VRY31 VIC16:VIC31 UYG16:UYG31 UOK16:UOK31 UEO16:UEO31 TUS16:TUS31 TKW16:TKW31 TBA16:TBA31 SRE16:SRE31 SHI16:SHI31 RXM16:RXM31 RNQ16:RNQ31 RDU16:RDU31 QTY16:QTY31 QKC16:QKC31 QAG16:QAG31 PQK16:PQK31 PGO16:PGO31 OWS16:OWS31 OMW16:OMW31 ODA16:ODA31 NTE16:NTE31 NJI16:NJI31 MZM16:MZM31 MPQ16:MPQ31 MFU16:MFU31 LVY16:LVY31 LMC16:LMC31 LCG16:LCG31 KSK16:KSK31 KIO16:KIO31 JYS16:JYS31 JOW16:JOW31 JFA16:JFA31 IVE16:IVE31 ILI16:ILI31 IBM16:IBM31 HRQ16:HRQ31 HHU16:HHU31 GXY16:GXY31 GOC16:GOC31 GEG16:GEG31 FUK16:FUK31 FKO16:FKO31 FAS16:FAS31 EQW16:EQW31 EHA16:EHA31 DXE16:DXE31 DNI16:DNI31 DDM16:DDM31 CTQ16:CTQ31 CJU16:CJU31 BZY16:BZY31 BQC16:BQC31 BGG16:BGG31 AWK16:AWK31 AMO16:AMO31 ACS16:ACS31 SW16:SW31 E13:H13" xr:uid="{00000000-0002-0000-0200-000000000000}"/>
    <dataValidation type="decimal" operator="greaterThanOrEqual" allowBlank="1" showInputMessage="1" showErrorMessage="1" prompt="Quantity of gross chemical produced (kg)" sqref="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WVO16:WVO17 WLS16:WLS17 WBW16:WBW17 VSA16:VSA17 VIE16:VIE17 UYI16:UYI17 UOM16:UOM17 UEQ16:UEQ17 TUU16:TUU17 TKY16:TKY17 TBC16:TBC17 SRG16:SRG17 SHK16:SHK17 RXO16:RXO17 RNS16:RNS17 RDW16:RDW17 QUA16:QUA17 QKE16:QKE17 QAI16:QAI17 PQM16:PQM17 PGQ16:PGQ17 OWU16:OWU17 OMY16:OMY17 ODC16:ODC17 NTG16:NTG17 NJK16:NJK17 MZO16:MZO17 MPS16:MPS17 MFW16:MFW17 LWA16:LWA17 LME16:LME17 LCI16:LCI17 KSM16:KSM17 KIQ16:KIQ17 JYU16:JYU17 JOY16:JOY17 JFC16:JFC17 IVG16:IVG17 ILK16:ILK17 IBO16:IBO17 HRS16:HRS17 HHW16:HHW17 GYA16:GYA17 GOE16:GOE17 GEI16:GEI17 FUM16:FUM17 FKQ16:FKQ17 FAU16:FAU17 EQY16:EQY17 EHC16:EHC17 DXG16:DXG17 DNK16:DNK17 DDO16:DDO17 CTS16:CTS17 CJW16:CJW17 CAA16:CAA17 BQE16:BQE17 BGI16:BGI17 AWM16:AWM17 AMQ16:AMQ17 ACU16:ACU17 SY16:SY17 JC16:JC17" xr:uid="{00000000-0002-0000-0200-000001000000}">
      <formula1>0</formula1>
    </dataValidation>
    <dataValidation type="decimal" operator="greaterThanOrEqual" allowBlank="1" showInputMessage="1" showErrorMessage="1" sqref="JC115:JI115 JC25:JC31 WVO115:WVU115 WVO25:WVO31 WLS115:WLY115 WLS25:WLS31 WBW115:WCC115 WBW25:WBW31 VSA115:VSG115 VSA25:VSA31 VIE115:VIK115 VIE25:VIE31 UYI115:UYO115 UYI25:UYI31 UOM115:UOS115 UOM25:UOM31 UEQ115:UEW115 UEQ25:UEQ31 TUU115:TVA115 TUU25:TUU31 TKY115:TLE115 TKY25:TKY31 TBC115:TBI115 TBC25:TBC31 SRG115:SRM115 SRG25:SRG31 SHK115:SHQ115 SHK25:SHK31 RXO115:RXU115 RXO25:RXO31 RNS115:RNY115 RNS25:RNS31 RDW115:REC115 RDW25:RDW31 QUA115:QUG115 QUA25:QUA31 QKE115:QKK115 QKE25:QKE31 QAI115:QAO115 QAI25:QAI31 PQM115:PQS115 PQM25:PQM31 PGQ115:PGW115 PGQ25:PGQ31 OWU115:OXA115 OWU25:OWU31 OMY115:ONE115 OMY25:OMY31 ODC115:ODI115 ODC25:ODC31 NTG115:NTM115 NTG25:NTG31 NJK115:NJQ115 NJK25:NJK31 MZO115:MZU115 MZO25:MZO31 MPS115:MPY115 MPS25:MPS31 MFW115:MGC115 MFW25:MFW31 LWA115:LWG115 LWA25:LWA31 LME115:LMK115 LME25:LME31 LCI115:LCO115 LCI25:LCI31 KSM115:KSS115 KSM25:KSM31 KIQ115:KIW115 KIQ25:KIQ31 JYU115:JZA115 JYU25:JYU31 JOY115:JPE115 JOY25:JOY31 JFC115:JFI115 JFC25:JFC31 IVG115:IVM115 IVG25:IVG31 ILK115:ILQ115 ILK25:ILK31 IBO115:IBU115 IBO25:IBO31 HRS115:HRY115 HRS25:HRS31 HHW115:HIC115 HHW25:HHW31 GYA115:GYG115 GYA25:GYA31 GOE115:GOK115 GOE25:GOE31 GEI115:GEO115 GEI25:GEI31 FUM115:FUS115 FUM25:FUM31 FKQ115:FKW115 FKQ25:FKQ31 FAU115:FBA115 FAU25:FAU31 EQY115:ERE115 EQY25:EQY31 EHC115:EHI115 EHC25:EHC31 DXG115:DXM115 DXG25:DXG31 DNK115:DNQ115 DNK25:DNK31 DDO115:DDU115 DDO25:DDO31 CTS115:CTY115 CTS25:CTS31 CJW115:CKC115 CJW25:CJW31 CAA115:CAG115 CAA25:CAA31 BQE115:BQK115 BQE25:BQE31 BGI115:BGO115 BGI25:BGI31 AWM115:AWS115 AWM25:AWM31 AMQ115:AMW115 AMQ25:AMQ31 ACU115:ADA115 ACU25:ACU31 SY115:TE115 SY25:SY31 WVP16:WVU31 WLT16:WLY31 WBX16:WCC31 VSB16:VSG31 VIF16:VIK31 UYJ16:UYO31 UON16:UOS31 UER16:UEW31 TUV16:TVA31 TKZ16:TLE31 TBD16:TBI31 SRH16:SRM31 SHL16:SHQ31 RXP16:RXU31 RNT16:RNY31 RDX16:REC31 QUB16:QUG31 QKF16:QKK31 QAJ16:QAO31 PQN16:PQS31 PGR16:PGW31 OWV16:OXA31 OMZ16:ONE31 ODD16:ODI31 NTH16:NTM31 NJL16:NJQ31 MZP16:MZU31 MPT16:MPY31 MFX16:MGC31 LWB16:LWG31 LMF16:LMK31 LCJ16:LCO31 KSN16:KSS31 KIR16:KIW31 JYV16:JZA31 JOZ16:JPE31 JFD16:JFI31 IVH16:IVM31 ILL16:ILQ31 IBP16:IBU31 HRT16:HRY31 HHX16:HIC31 GYB16:GYG31 GOF16:GOK31 GEJ16:GEO31 FUN16:FUS31 FKR16:FKW31 FAV16:FBA31 EQZ16:ERE31 EHD16:EHI31 DXH16:DXM31 DNL16:DNQ31 DDP16:DDU31 CTT16:CTY31 CJX16:CKC31 CAB16:CAG31 BQF16:BQK31 BGJ16:BGO31 AWN16:AWS31 AMR16:AMW31 ACV16:ADA31 SZ16:TE31 JD16:JI31 WVO18:WVO23 WLS18:WLS23 WBW18:WBW23 VSA18:VSA23 VIE18:VIE23 UYI18:UYI23 UOM18:UOM23 UEQ18:UEQ23 TUU18:TUU23 TKY18:TKY23 TBC18:TBC23 SRG18:SRG23 SHK18:SHK23 RXO18:RXO23 RNS18:RNS23 RDW18:RDW23 QUA18:QUA23 QKE18:QKE23 QAI18:QAI23 PQM18:PQM23 PGQ18:PGQ23 OWU18:OWU23 OMY18:OMY23 ODC18:ODC23 NTG18:NTG23 NJK18:NJK23 MZO18:MZO23 MPS18:MPS23 MFW18:MFW23 LWA18:LWA23 LME18:LME23 LCI18:LCI23 KSM18:KSM23 KIQ18:KIQ23 JYU18:JYU23 JOY18:JOY23 JFC18:JFC23 IVG18:IVG23 ILK18:ILK23 IBO18:IBO23 HRS18:HRS23 HHW18:HHW23 GYA18:GYA23 GOE18:GOE23 GEI18:GEI23 FUM18:FUM23 FKQ18:FKQ23 FAU18:FAU23 EQY18:EQY23 EHC18:EHC23 DXG18:DXG23 DNK18:DNK23 DDO18:DDO23 CTS18:CTS23 CJW18:CJW23 CAA18:CAA23 BQE18:BQE23 BGI18:BGI23 AWM18:AWM23 AMQ18:AMQ23 ACU18:ACU23 SY18:SY23 JC18:JC23" xr:uid="{00000000-0002-0000-0200-000002000000}">
      <formula1>0</formula1>
    </dataValidation>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prompt="Cell is automatically calculated to be the difference: B-C-D-E-F-G-H" sqref="WVV1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xr:uid="{00000000-0002-0000-0200-000003000000}"/>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JJ115 TF115 ADB115 AMX115 AWT115 BGP115 BQL115 CAH115 CKD115 CTZ115 DDV115 DNR115 DXN115 EHJ115 ERF115 FBB115 FKX115 FUT115 GEP115 GOL115 GYH115 HID115 HRZ115 IBV115 ILR115 IVN115 JFJ115 JPF115 JZB115 KIX115 KST115 LCP115 LML115 LWH115 MGD115 MPZ115 MZV115 NJR115 NTN115 ODJ115 ONF115 OXB115 PGX115 PQT115 QAP115 QKL115 QUH115 RED115 RNZ115 RXV115 SHR115 SRN115 TBJ115 TLF115 TVB115 UEX115 UOT115 UYP115 VIL115 VSH115 WCD115 WLZ115 WVV115 WLZ16:WLZ31 WCD16:WCD31 VSH16:VSH31 VIL16:VIL31 UYP16:UYP31 UOT16:UOT31 UEX16:UEX31 TVB16:TVB31 TLF16:TLF31 TBJ16:TBJ31 SRN16:SRN31 SHR16:SHR31 RXV16:RXV31 RNZ16:RNZ31 RED16:RED31 QUH16:QUH31 QKL16:QKL31 QAP16:QAP31 PQT16:PQT31 PGX16:PGX31 OXB16:OXB31 ONF16:ONF31 ODJ16:ODJ31 NTN16:NTN31 NJR16:NJR31 MZV16:MZV31 MPZ16:MPZ31 MGD16:MGD31 LWH16:LWH31 LML16:LML31 LCP16:LCP31 KST16:KST31 KIX16:KIX31 JZB16:JZB31 JPF16:JPF31 JFJ16:JFJ31 IVN16:IVN31 ILR16:ILR31 IBV16:IBV31 HRZ16:HRZ31 HID16:HID31 GYH16:GYH31 GOL16:GOL31 GEP16:GEP31 FUT16:FUT31 FKX16:FKX31 FBB16:FBB31 ERF16:ERF31 EHJ16:EHJ31 DXN16:DXN31 DNR16:DNR31 DDV16:DDV31 CTZ16:CTZ31 CKD16:CKD31 CAH16:CAH31 BQL16:BQL31 BGP16:BGP31 AWT16:AWT31 AMX16:AMX31 ADB16:ADB31 TF16:TF31 JJ16:JJ31 WVV16:WVV31" xr:uid="{00000000-0002-0000-0200-000004000000}">
      <formula1>"sdasdfsd"</formula1>
    </dataValidation>
    <dataValidation type="list" allowBlank="1" showInputMessage="1" showErrorMessage="1" sqref="JB115 SX115 ACT115 AMP115 AWL115 BGH115 BQD115 BZZ115 CJV115 CTR115 DDN115 DNJ115 DXF115 EHB115 EQX115 FAT115 FKP115 FUL115 GEH115 GOD115 GXZ115 HHV115 HRR115 IBN115 ILJ115 IVF115 JFB115 JOX115 JYT115 KIP115 KSL115 LCH115 LMD115 LVZ115 MFV115 MPR115 MZN115 NJJ115 NTF115 ODB115 OMX115 OWT115 PGP115 PQL115 QAH115 QKD115 QTZ115 RDV115 RNR115 RXN115 SHJ115 SRF115 TBB115 TKX115 TUT115 UEP115 UOL115 UYH115 VID115 VRZ115 WBV115 WLR115 WVN115 WVN16:WVN31 WLR16:WLR31 WBV16:WBV31 VRZ16:VRZ31 VID16:VID31 UYH16:UYH31 UOL16:UOL31 UEP16:UEP31 TUT16:TUT31 TKX16:TKX31 TBB16:TBB31 SRF16:SRF31 SHJ16:SHJ31 RXN16:RXN31 RNR16:RNR31 RDV16:RDV31 QTZ16:QTZ31 QKD16:QKD31 QAH16:QAH31 PQL16:PQL31 PGP16:PGP31 OWT16:OWT31 OMX16:OMX31 ODB16:ODB31 NTF16:NTF31 NJJ16:NJJ31 MZN16:MZN31 MPR16:MPR31 MFV16:MFV31 LVZ16:LVZ31 LMD16:LMD31 LCH16:LCH31 KSL16:KSL31 KIP16:KIP31 JYT16:JYT31 JOX16:JOX31 JFB16:JFB31 IVF16:IVF31 ILJ16:ILJ31 IBN16:IBN31 HRR16:HRR31 HHV16:HHV31 GXZ16:GXZ31 GOD16:GOD31 GEH16:GEH31 FUL16:FUL31 FKP16:FKP31 FAT16:FAT31 EQX16:EQX31 EHB16:EHB31 DXF16:DXF31 DNJ16:DNJ31 DDN16:DDN31 CTR16:CTR31 CJV16:CJV31 BZZ16:BZZ31 BQD16:BQD31 BGH16:BGH31 AWL16:AWL31 AMP16:AMP31 ACT16:ACT31 SX16:SX31 JB16:JB31" xr:uid="{00000000-0002-0000-0200-000005000000}">
      <formula1>ClassIIChemicals</formula1>
    </dataValidation>
    <dataValidation type="list" allowBlank="1" showInputMessage="1" showErrorMessage="1" sqref="F116:F314" xr:uid="{00000000-0002-0000-0200-000006000000}">
      <formula1>Class1Chem</formula1>
    </dataValidation>
    <dataValidation type="list" allowBlank="1" showInputMessage="1" showErrorMessage="1" sqref="E314 E15 L119:L314" xr:uid="{00000000-0002-0000-0200-000007000000}">
      <formula1>#REF!</formula1>
    </dataValidation>
    <dataValidation type="textLength" operator="lessThanOrEqual" allowBlank="1" showInputMessage="1" showErrorMessage="1" error="Please restrict the Customs Entry Summary Number to 20 letters" prompt="Enter the Customs Entry Summary Number for the shipment." sqref="J16:J115" xr:uid="{00000000-0002-0000-0200-000008000000}">
      <formula1>20</formula1>
    </dataValidation>
    <dataValidation type="textLength" operator="lessThanOrEqual" allowBlank="1" showInputMessage="1" showErrorMessage="1" error="Please keep the Port of Entry name to within 200 letters." prompt="Port of entry of the shipment." sqref="I16:I115" xr:uid="{00000000-0002-0000-0200-000009000000}">
      <formula1>200</formula1>
    </dataValidation>
    <dataValidation type="date" allowBlank="1" showInputMessage="1" showErrorMessage="1" error="Please enter a date within the quarter and year you have specified in Section 1" prompt="Date when the shipment entered the United States." sqref="D16:D115" xr:uid="{00000000-0002-0000-0200-00000A000000}">
      <formula1>StartDate</formula1>
      <formula2>EndDate</formula2>
    </dataValidation>
    <dataValidation type="decimal" operator="greaterThanOrEqual" allowBlank="1" showInputMessage="1" showErrorMessage="1" prompt="Total quantity (kg) imported." sqref="G16:G115" xr:uid="{00000000-0002-0000-0200-00000B000000}">
      <formula1>0</formula1>
    </dataValidation>
    <dataValidation type="custom" allowBlank="1" showInputMessage="1" showErrorMessage="1" error="Please enter a 9 or 11-digit number." prompt="Enter the 9 to 11-digit importer number of the shipment." sqref="K16:K115" xr:uid="{00000000-0002-0000-0200-00000C000000}">
      <formula1>AND(ISNUMBER(VALUE(K16)),OR(LEN(K16)=9,LEN(K16)=10,LEN(K16)=11))</formula1>
    </dataValidation>
    <dataValidation type="list" allowBlank="1" showInputMessage="1" showErrorMessage="1" sqref="L15" xr:uid="{00000000-0002-0000-0200-00000D000000}">
      <formula1>MeBrTransactionType</formula1>
    </dataValidation>
    <dataValidation allowBlank="1" showInputMessage="1" showErrorMessage="1" prompt="This field is auto-populated." sqref="F16:F115" xr:uid="{00000000-0002-0000-0200-00000E000000}"/>
    <dataValidation errorStyle="warning" allowBlank="1" showInputMessage="1" errorTitle="U.S. EPA" error="Warning!  The form has auto calculated this value for you.  If you change the value in this cell, you may be misreporting data.  Press cancel to exit this cell without changing the data." prompt="This field is auto-populated." sqref="C16:C115" xr:uid="{00000000-0002-0000-0200-00000F000000}"/>
    <dataValidation type="list" allowBlank="1" showInputMessage="1" showErrorMessage="1" prompt="Select the transaction type of the material." sqref="L16:L115" xr:uid="{00000000-0002-0000-0200-000010000000}">
      <formula1>MeBrTransactionType</formula1>
    </dataValidation>
    <dataValidation type="textLength" allowBlank="1" showInputMessage="1" showErrorMessage="1" error="Enter a 10-digit number." prompt="Enter the 10-digit commodity code of the chemical imported. View the Reference List for a list of commonly use commodity codes." sqref="H16:H115" xr:uid="{00000000-0002-0000-0200-000011000000}">
      <formula1>10</formula1>
      <formula2>12</formula2>
    </dataValidation>
    <dataValidation type="list" allowBlank="1" showInputMessage="1" showErrorMessage="1" prompt="Select the country from which the shipment was imported. View the Reference List for a valid list of company names." sqref="E16:E115" xr:uid="{00000000-0002-0000-0200-000012000000}">
      <formula1>Countries</formula1>
    </dataValidation>
  </dataValidations>
  <hyperlinks>
    <hyperlink ref="C12:J12" location="'Reference List'!A1" display="If copying and pasting data into the table, please refer to the Reference List and the accompanying instructions." xr:uid="{00000000-0004-0000-0200-000000000000}"/>
  </hyperlinks>
  <pageMargins left="0.7" right="0.7" top="0.75" bottom="0.75" header="0.3" footer="0.3"/>
  <pageSetup scale="54" orientation="landscape" r:id="rId1"/>
  <drawing r:id="rId2"/>
  <legacyDrawing r:id="rId3"/>
  <extLst>
    <ext xmlns:x14="http://schemas.microsoft.com/office/spreadsheetml/2009/9/main" uri="{CCE6A557-97BC-4b89-ADB6-D9C93CAAB3DF}">
      <x14:dataValidations xmlns:xm="http://schemas.microsoft.com/office/excel/2006/main" count="2">
        <x14:dataValidation type="list" errorStyle="warning" allowBlank="1" errorTitle="U.S. EPA" error="Warning!  The form has auto calculated this value for you.  If you change the value in this cell, you may be misreporting data.  Press cancel to exit this cell without changing the data." xr:uid="{00000000-0002-0000-0200-000013000000}">
          <x14:formula1>
            <xm:f>INDIRECT(HLOOKUP($L15,Lists!$J$3:$K$4,2,0))</xm:f>
          </x14:formula1>
          <xm:sqref>M15</xm:sqref>
        </x14:dataValidation>
        <x14:dataValidation type="list" operator="greaterThanOrEqual" allowBlank="1" showInputMessage="1" showErrorMessage="1" prompt="Select the intended use of the material. Note that the Transaction Type must be selected prior to completing this field." xr:uid="{00000000-0002-0000-0200-000014000000}">
          <x14:formula1>
            <xm:f>INDIRECT(HLOOKUP($L16,Lists!$J$3:$K$4,2,0))</xm:f>
          </x14:formula1>
          <xm:sqref>M16:M115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39997558519241921"/>
  </sheetPr>
  <dimension ref="A2:Z35"/>
  <sheetViews>
    <sheetView showGridLines="0" topLeftCell="B1" zoomScaleNormal="100" zoomScaleSheetLayoutView="100" workbookViewId="0">
      <selection activeCell="B1" sqref="B1"/>
    </sheetView>
  </sheetViews>
  <sheetFormatPr defaultColWidth="9.1796875" defaultRowHeight="14.5" x14ac:dyDescent="0.35"/>
  <cols>
    <col min="1" max="1" width="4.453125" style="23" hidden="1" customWidth="1"/>
    <col min="2" max="2" width="3.54296875" style="23" customWidth="1"/>
    <col min="3" max="3" width="2.54296875" style="23" customWidth="1"/>
    <col min="4" max="4" width="15.453125" style="23" customWidth="1"/>
    <col min="5" max="5" width="52.1796875" style="23" customWidth="1"/>
    <col min="6" max="6" width="18.1796875" style="23" customWidth="1"/>
    <col min="7" max="7" width="19.453125" style="23" customWidth="1"/>
    <col min="8" max="8" width="2.54296875" style="23" customWidth="1"/>
    <col min="9" max="9" width="5.54296875" style="23" customWidth="1"/>
    <col min="10" max="10" width="13.54296875" style="23" hidden="1" customWidth="1"/>
    <col min="11" max="11" width="23.1796875" style="23" hidden="1" customWidth="1"/>
    <col min="12" max="12" width="19" style="23" hidden="1" customWidth="1"/>
    <col min="13" max="13" width="12.54296875" style="23" hidden="1" customWidth="1"/>
    <col min="14" max="14" width="8.453125" style="23" hidden="1" customWidth="1"/>
    <col min="15" max="15" width="3.453125" style="23" hidden="1" customWidth="1"/>
    <col min="16" max="16" width="2.1796875" style="23" hidden="1" customWidth="1"/>
    <col min="17" max="17" width="14.453125" style="23" hidden="1" customWidth="1"/>
    <col min="18" max="18" width="9.1796875" style="23" customWidth="1"/>
    <col min="19" max="16384" width="9.1796875" style="23"/>
  </cols>
  <sheetData>
    <row r="2" spans="1:26" s="24" customFormat="1" ht="27.75" customHeight="1" x14ac:dyDescent="0.45">
      <c r="C2" s="27"/>
      <c r="D2" s="28" t="s">
        <v>1</v>
      </c>
      <c r="E2" s="29"/>
      <c r="F2" s="29"/>
      <c r="G2" s="29"/>
      <c r="H2" s="30"/>
    </row>
    <row r="3" spans="1:26" s="24" customFormat="1" ht="18.5" x14ac:dyDescent="0.45">
      <c r="C3" s="31"/>
      <c r="D3" s="32" t="s">
        <v>365</v>
      </c>
      <c r="E3" s="33"/>
      <c r="F3" s="33"/>
      <c r="G3" s="33"/>
      <c r="H3" s="34"/>
    </row>
    <row r="4" spans="1:26" x14ac:dyDescent="0.35">
      <c r="C4" s="35"/>
      <c r="D4" s="36"/>
      <c r="E4" s="36"/>
      <c r="F4" s="36"/>
      <c r="G4" s="36"/>
      <c r="H4" s="37"/>
    </row>
    <row r="5" spans="1:26" ht="15" customHeight="1" x14ac:dyDescent="0.45">
      <c r="C5" s="10"/>
      <c r="D5" s="51" t="s">
        <v>240</v>
      </c>
      <c r="E5" s="52" t="str">
        <f>IF('Section 1'!D9=0,"",'Section 1'!D9)</f>
        <v/>
      </c>
      <c r="F5" s="36"/>
      <c r="G5" s="36"/>
      <c r="H5" s="34"/>
      <c r="I5" s="24"/>
      <c r="J5" s="24"/>
      <c r="K5" s="24"/>
      <c r="L5" s="24"/>
      <c r="M5" s="24"/>
      <c r="N5" s="24"/>
      <c r="O5" s="24"/>
      <c r="P5" s="24"/>
      <c r="Q5" s="24"/>
      <c r="R5" s="24"/>
    </row>
    <row r="6" spans="1:26" x14ac:dyDescent="0.35">
      <c r="C6" s="10"/>
      <c r="D6" s="51" t="s">
        <v>241</v>
      </c>
      <c r="E6" s="52" t="str">
        <f>IF(OR('Section 1'!D11=0,'Section 1'!D12=0),"","Quarter "&amp;'Section 1'!D12&amp;", "&amp;'Section 1'!D11)</f>
        <v/>
      </c>
      <c r="F6" s="36"/>
      <c r="G6" s="36"/>
      <c r="H6" s="37"/>
    </row>
    <row r="7" spans="1:26" ht="17.25" customHeight="1" x14ac:dyDescent="0.45">
      <c r="C7" s="35"/>
      <c r="D7" s="36"/>
      <c r="E7" s="36"/>
      <c r="F7" s="36"/>
      <c r="G7" s="36"/>
      <c r="H7" s="34"/>
      <c r="I7" s="24"/>
      <c r="J7" s="24"/>
      <c r="K7" s="24"/>
      <c r="L7" s="24"/>
      <c r="M7" s="24"/>
      <c r="N7" s="24"/>
      <c r="O7" s="24"/>
      <c r="P7" s="24"/>
      <c r="Q7" s="24"/>
      <c r="R7" s="24"/>
    </row>
    <row r="8" spans="1:26" ht="18" customHeight="1" x14ac:dyDescent="0.35">
      <c r="C8" s="35"/>
      <c r="D8" s="38" t="s">
        <v>389</v>
      </c>
      <c r="E8" s="36"/>
      <c r="F8" s="36"/>
      <c r="G8" s="36"/>
      <c r="H8" s="37"/>
    </row>
    <row r="9" spans="1:26" ht="32.25" customHeight="1" x14ac:dyDescent="0.35">
      <c r="C9" s="35"/>
      <c r="D9" s="227" t="s">
        <v>392</v>
      </c>
      <c r="E9" s="227"/>
      <c r="F9" s="227"/>
      <c r="G9" s="227"/>
      <c r="H9" s="37"/>
      <c r="Q9" s="41"/>
    </row>
    <row r="10" spans="1:26" ht="57" customHeight="1" x14ac:dyDescent="0.35">
      <c r="C10" s="35"/>
      <c r="D10" s="227" t="s">
        <v>444</v>
      </c>
      <c r="E10" s="227"/>
      <c r="F10" s="227"/>
      <c r="G10" s="227"/>
      <c r="H10" s="37"/>
      <c r="Q10" s="41"/>
    </row>
    <row r="11" spans="1:26" ht="33.75" customHeight="1" x14ac:dyDescent="0.35">
      <c r="C11" s="35"/>
      <c r="D11" s="234" t="s">
        <v>400</v>
      </c>
      <c r="E11" s="234"/>
      <c r="F11" s="234"/>
      <c r="G11" s="234"/>
      <c r="H11" s="109"/>
      <c r="I11" s="42"/>
      <c r="J11" s="42"/>
      <c r="K11" s="42"/>
      <c r="L11" s="42"/>
      <c r="M11" s="42"/>
      <c r="N11" s="42"/>
      <c r="O11" s="42"/>
      <c r="P11" s="42"/>
      <c r="Q11" s="42"/>
      <c r="R11" s="65"/>
      <c r="S11" s="65"/>
      <c r="T11" s="65"/>
    </row>
    <row r="12" spans="1:26" x14ac:dyDescent="0.35">
      <c r="C12" s="35"/>
      <c r="D12" s="235" t="s">
        <v>7</v>
      </c>
      <c r="E12" s="235"/>
      <c r="F12" s="206" t="s">
        <v>8</v>
      </c>
      <c r="G12" s="206" t="s">
        <v>9</v>
      </c>
      <c r="H12" s="37"/>
    </row>
    <row r="13" spans="1:26" s="41" customFormat="1" x14ac:dyDescent="0.35">
      <c r="C13" s="43"/>
      <c r="D13" s="236" t="s">
        <v>10</v>
      </c>
      <c r="E13" s="236"/>
      <c r="F13" s="198" t="s">
        <v>6</v>
      </c>
      <c r="G13" s="198" t="s">
        <v>5</v>
      </c>
      <c r="H13" s="37"/>
      <c r="J13" s="70"/>
      <c r="K13" s="70"/>
      <c r="L13" s="70"/>
      <c r="M13" s="70"/>
      <c r="N13" s="70"/>
      <c r="O13" s="70"/>
      <c r="P13" s="70"/>
      <c r="Q13" s="70"/>
      <c r="R13" s="70"/>
      <c r="S13" s="70"/>
      <c r="T13" s="70"/>
      <c r="U13" s="70"/>
      <c r="V13" s="70"/>
      <c r="W13" s="70"/>
      <c r="X13" s="70"/>
      <c r="Y13" s="70"/>
      <c r="Z13" s="70"/>
    </row>
    <row r="14" spans="1:26" s="46" customFormat="1" x14ac:dyDescent="0.35">
      <c r="C14" s="47"/>
      <c r="D14" s="233" t="s">
        <v>11</v>
      </c>
      <c r="E14" s="233"/>
      <c r="F14" s="203">
        <v>500</v>
      </c>
      <c r="G14" s="203" t="s">
        <v>327</v>
      </c>
      <c r="H14" s="37"/>
      <c r="J14" s="69" t="s">
        <v>316</v>
      </c>
      <c r="K14" s="69" t="s">
        <v>342</v>
      </c>
      <c r="L14" s="69" t="s">
        <v>347</v>
      </c>
      <c r="M14" s="69" t="s">
        <v>343</v>
      </c>
      <c r="N14" s="69" t="s">
        <v>344</v>
      </c>
      <c r="O14" s="69" t="s">
        <v>335</v>
      </c>
      <c r="P14" s="69" t="s">
        <v>397</v>
      </c>
      <c r="Q14" s="69" t="s">
        <v>310</v>
      </c>
      <c r="R14" s="69"/>
      <c r="S14" s="68"/>
      <c r="T14" s="68"/>
      <c r="U14" s="68"/>
      <c r="V14" s="68"/>
      <c r="W14" s="68"/>
      <c r="X14" s="68"/>
      <c r="Y14" s="68"/>
      <c r="Z14" s="68"/>
    </row>
    <row r="15" spans="1:26" s="42" customFormat="1" x14ac:dyDescent="0.35">
      <c r="A15" s="96" t="str">
        <f>IF(D15=0,"",1)</f>
        <v/>
      </c>
      <c r="C15" s="44"/>
      <c r="D15" s="232"/>
      <c r="E15" s="232"/>
      <c r="F15" s="48"/>
      <c r="G15" s="221"/>
      <c r="H15" s="37"/>
      <c r="J15" s="69" t="str">
        <f>IF(A15="","N","Y")</f>
        <v>N</v>
      </c>
      <c r="K15" s="69">
        <f>IF(G15=Lists!$H$7,IF(COUNTIF('Section 2'!$M$16:$M$115,Lists!$J$10)&gt;0,0,1),0)</f>
        <v>0</v>
      </c>
      <c r="L15" s="69">
        <f>SUM(M15:O15)</f>
        <v>0</v>
      </c>
      <c r="M15" s="69">
        <f>IF(G15=Lists!$H$5,IF(COUNTIF('Section 2'!$M$16:$M$115,Lists!$J$6)&gt;0,0,1), 0)</f>
        <v>0</v>
      </c>
      <c r="N15" s="122">
        <f>IF(G15=Lists!$H$6,IF(COUNTIF('Section 2'!$M$16:$M$115,Lists!$J$8)&gt;0,0,1), 0)</f>
        <v>0</v>
      </c>
      <c r="O15" s="69">
        <f>IF(G15=Lists!$H$4,IF(COUNTIF('Section 2'!$M$16:$M$115,Lists!$J$9)&gt;0,0,1), 0)</f>
        <v>0</v>
      </c>
      <c r="P15" s="69">
        <f t="shared" ref="P15:P26" si="0">IF(G15=0,0,IF(COUNTIF(MeBrPurpose,G15)&gt;0,0,1))</f>
        <v>0</v>
      </c>
      <c r="Q15" s="71">
        <f>IF(D15="",0,IF(OR(F15=0,G15=0),1,0))</f>
        <v>0</v>
      </c>
      <c r="R15" s="69"/>
      <c r="S15" s="65"/>
      <c r="T15" s="65"/>
      <c r="U15" s="65"/>
      <c r="V15" s="65"/>
      <c r="W15" s="65"/>
      <c r="X15" s="65"/>
      <c r="Y15" s="65"/>
      <c r="Z15" s="65"/>
    </row>
    <row r="16" spans="1:26" s="42" customFormat="1" x14ac:dyDescent="0.35">
      <c r="A16" s="97" t="str">
        <f>IF(D16=0,"",MAX($A$15:A15)+1)</f>
        <v/>
      </c>
      <c r="C16" s="44"/>
      <c r="D16" s="232"/>
      <c r="E16" s="232"/>
      <c r="F16" s="48"/>
      <c r="G16" s="221"/>
      <c r="H16" s="37"/>
      <c r="J16" s="69" t="str">
        <f t="shared" ref="J16:J24" si="1">IF(A16="","N","Y")</f>
        <v>N</v>
      </c>
      <c r="K16" s="69">
        <f>IF(G16=Lists!$H$7,IF(COUNTIF('Section 2'!$M$16:$M$115,Lists!$J$10)&gt;0,0,1),0)</f>
        <v>0</v>
      </c>
      <c r="L16" s="69">
        <f t="shared" ref="L16:L24" si="2">SUM(M16:O16)</f>
        <v>0</v>
      </c>
      <c r="M16" s="69">
        <f>IF(G16=Lists!$H$5,IF(COUNTIF('Section 2'!$M$16:$M$115,Lists!$J$6)&gt;0,0,1), 0)</f>
        <v>0</v>
      </c>
      <c r="N16" s="122">
        <f>IF(G16=Lists!$H$6,IF(COUNTIF('Section 2'!$M$16:$M$115,Lists!$J$8)&gt;0,0,1), 0)</f>
        <v>0</v>
      </c>
      <c r="O16" s="69">
        <f>IF(G16=Lists!$H$4,IF(COUNTIF('Section 2'!$M$16:$M$115,Lists!$J$9)&gt;0,0,1), 0)</f>
        <v>0</v>
      </c>
      <c r="P16" s="69">
        <f t="shared" si="0"/>
        <v>0</v>
      </c>
      <c r="Q16" s="71">
        <f t="shared" ref="Q16:Q24" si="3">IF(D16="",0,IF(OR(F16=0,G16=0),1,0))</f>
        <v>0</v>
      </c>
      <c r="R16" s="69"/>
      <c r="S16" s="65"/>
      <c r="T16" s="65"/>
      <c r="U16" s="65"/>
      <c r="V16" s="65"/>
      <c r="W16" s="65"/>
      <c r="X16" s="65"/>
      <c r="Y16" s="65"/>
      <c r="Z16" s="65"/>
    </row>
    <row r="17" spans="1:26" s="42" customFormat="1" x14ac:dyDescent="0.35">
      <c r="A17" s="97" t="str">
        <f>IF(D17=0,"",MAX($A$15:A16)+1)</f>
        <v/>
      </c>
      <c r="C17" s="44"/>
      <c r="D17" s="232"/>
      <c r="E17" s="232"/>
      <c r="F17" s="48"/>
      <c r="G17" s="221"/>
      <c r="H17" s="37"/>
      <c r="J17" s="69" t="str">
        <f t="shared" si="1"/>
        <v>N</v>
      </c>
      <c r="K17" s="69">
        <f>IF(G17=Lists!$H$7,IF(COUNTIF('Section 2'!$M$16:$M$115,Lists!$J$10)&gt;0,0,1),0)</f>
        <v>0</v>
      </c>
      <c r="L17" s="69">
        <f t="shared" si="2"/>
        <v>0</v>
      </c>
      <c r="M17" s="69">
        <f>IF(G17=Lists!$H$5,IF(COUNTIF('Section 2'!$M$16:$M$115,Lists!$J$6)&gt;0,0,1), 0)</f>
        <v>0</v>
      </c>
      <c r="N17" s="122">
        <f>IF(G17=Lists!$H$6,IF(COUNTIF('Section 2'!$M$16:$M$115,Lists!$J$8)&gt;0,0,1), 0)</f>
        <v>0</v>
      </c>
      <c r="O17" s="69">
        <f>IF(G17=Lists!$H$4,IF(COUNTIF('Section 2'!$M$16:$M$115,Lists!$J$9)&gt;0,0,1), 0)</f>
        <v>0</v>
      </c>
      <c r="P17" s="69">
        <f t="shared" si="0"/>
        <v>0</v>
      </c>
      <c r="Q17" s="71">
        <f t="shared" si="3"/>
        <v>0</v>
      </c>
      <c r="R17" s="69"/>
      <c r="S17" s="65"/>
      <c r="T17" s="65"/>
      <c r="U17" s="65"/>
      <c r="V17" s="65"/>
      <c r="W17" s="65"/>
      <c r="X17" s="65"/>
      <c r="Y17" s="65"/>
      <c r="Z17" s="65"/>
    </row>
    <row r="18" spans="1:26" s="42" customFormat="1" x14ac:dyDescent="0.35">
      <c r="A18" s="97" t="str">
        <f>IF(D18=0,"",MAX($A$15:A17)+1)</f>
        <v/>
      </c>
      <c r="C18" s="44"/>
      <c r="D18" s="232"/>
      <c r="E18" s="232"/>
      <c r="F18" s="48"/>
      <c r="G18" s="221"/>
      <c r="H18" s="37"/>
      <c r="J18" s="69" t="str">
        <f t="shared" si="1"/>
        <v>N</v>
      </c>
      <c r="K18" s="69">
        <f>IF(G18=Lists!$H$7,IF(COUNTIF('Section 2'!$M$16:$M$115,Lists!$J$10)&gt;0,0,1),0)</f>
        <v>0</v>
      </c>
      <c r="L18" s="69">
        <f t="shared" si="2"/>
        <v>0</v>
      </c>
      <c r="M18" s="69">
        <f>IF(G18=Lists!$H$5,IF(COUNTIF('Section 2'!$M$16:$M$115,Lists!$J$6)&gt;0,0,1), 0)</f>
        <v>0</v>
      </c>
      <c r="N18" s="122">
        <f>IF(G18=Lists!$H$6,IF(COUNTIF('Section 2'!$M$16:$M$115,Lists!$J$8)&gt;0,0,1), 0)</f>
        <v>0</v>
      </c>
      <c r="O18" s="69">
        <f>IF(G18=Lists!$H$4,IF(COUNTIF('Section 2'!$M$16:$M$115,Lists!$J$9)&gt;0,0,1), 0)</f>
        <v>0</v>
      </c>
      <c r="P18" s="69">
        <f t="shared" si="0"/>
        <v>0</v>
      </c>
      <c r="Q18" s="71">
        <f t="shared" si="3"/>
        <v>0</v>
      </c>
      <c r="R18" s="69"/>
      <c r="S18" s="65"/>
      <c r="T18" s="65"/>
      <c r="U18" s="65"/>
      <c r="V18" s="65"/>
      <c r="W18" s="65"/>
      <c r="X18" s="65"/>
      <c r="Y18" s="65"/>
      <c r="Z18" s="65"/>
    </row>
    <row r="19" spans="1:26" s="42" customFormat="1" x14ac:dyDescent="0.35">
      <c r="A19" s="97" t="str">
        <f>IF(D19=0,"",MAX($A$15:A18)+1)</f>
        <v/>
      </c>
      <c r="C19" s="44"/>
      <c r="D19" s="232"/>
      <c r="E19" s="232"/>
      <c r="F19" s="48"/>
      <c r="G19" s="221"/>
      <c r="H19" s="37"/>
      <c r="J19" s="69" t="str">
        <f t="shared" si="1"/>
        <v>N</v>
      </c>
      <c r="K19" s="69">
        <f>IF(G19=Lists!$H$7,IF(COUNTIF('Section 2'!$M$16:$M$115,Lists!$J$10)&gt;0,0,1),0)</f>
        <v>0</v>
      </c>
      <c r="L19" s="69">
        <f t="shared" si="2"/>
        <v>0</v>
      </c>
      <c r="M19" s="69">
        <f>IF(G19=Lists!$H$5,IF(COUNTIF('Section 2'!$M$16:$M$115,Lists!$J$6)&gt;0,0,1), 0)</f>
        <v>0</v>
      </c>
      <c r="N19" s="122">
        <f>IF(G19=Lists!$H$6,IF(COUNTIF('Section 2'!$M$16:$M$115,Lists!$J$8)&gt;0,0,1), 0)</f>
        <v>0</v>
      </c>
      <c r="O19" s="69">
        <f>IF(G19=Lists!$H$4,IF(COUNTIF('Section 2'!$M$16:$M$115,Lists!$J$9)&gt;0,0,1), 0)</f>
        <v>0</v>
      </c>
      <c r="P19" s="69">
        <f t="shared" si="0"/>
        <v>0</v>
      </c>
      <c r="Q19" s="71">
        <f t="shared" si="3"/>
        <v>0</v>
      </c>
      <c r="R19" s="69"/>
      <c r="S19" s="65"/>
      <c r="T19" s="65"/>
      <c r="U19" s="65"/>
      <c r="V19" s="65"/>
      <c r="W19" s="65"/>
      <c r="X19" s="65"/>
      <c r="Y19" s="65"/>
      <c r="Z19" s="65"/>
    </row>
    <row r="20" spans="1:26" s="42" customFormat="1" x14ac:dyDescent="0.35">
      <c r="A20" s="97" t="str">
        <f>IF(D20=0,"",MAX($A$15:A19)+1)</f>
        <v/>
      </c>
      <c r="C20" s="44"/>
      <c r="D20" s="232"/>
      <c r="E20" s="232"/>
      <c r="F20" s="48"/>
      <c r="G20" s="221"/>
      <c r="H20" s="37"/>
      <c r="J20" s="69" t="str">
        <f t="shared" si="1"/>
        <v>N</v>
      </c>
      <c r="K20" s="69">
        <f>IF(G20=Lists!$H$7,IF(COUNTIF('Section 2'!$M$16:$M$115,Lists!$J$10)&gt;0,0,1),0)</f>
        <v>0</v>
      </c>
      <c r="L20" s="69">
        <f t="shared" si="2"/>
        <v>0</v>
      </c>
      <c r="M20" s="69">
        <f>IF(G20=Lists!$H$5,IF(COUNTIF('Section 2'!$M$16:$M$115,Lists!$J$6)&gt;0,0,1), 0)</f>
        <v>0</v>
      </c>
      <c r="N20" s="122">
        <f>IF(G20=Lists!$H$6,IF(COUNTIF('Section 2'!$M$16:$M$115,Lists!$J$8)&gt;0,0,1), 0)</f>
        <v>0</v>
      </c>
      <c r="O20" s="69">
        <f>IF(G20=Lists!$H$4,IF(COUNTIF('Section 2'!$M$16:$M$115,Lists!$J$9)&gt;0,0,1), 0)</f>
        <v>0</v>
      </c>
      <c r="P20" s="69">
        <f t="shared" si="0"/>
        <v>0</v>
      </c>
      <c r="Q20" s="71">
        <f t="shared" si="3"/>
        <v>0</v>
      </c>
      <c r="R20" s="69"/>
      <c r="S20" s="65"/>
      <c r="T20" s="65"/>
      <c r="U20" s="65"/>
      <c r="V20" s="65"/>
      <c r="W20" s="65"/>
      <c r="X20" s="65"/>
      <c r="Y20" s="65"/>
      <c r="Z20" s="65"/>
    </row>
    <row r="21" spans="1:26" s="42" customFormat="1" x14ac:dyDescent="0.35">
      <c r="A21" s="97" t="str">
        <f>IF(D21=0,"",MAX($A$15:A20)+1)</f>
        <v/>
      </c>
      <c r="C21" s="44"/>
      <c r="D21" s="232"/>
      <c r="E21" s="232"/>
      <c r="F21" s="48"/>
      <c r="G21" s="221"/>
      <c r="H21" s="37"/>
      <c r="J21" s="69" t="str">
        <f t="shared" si="1"/>
        <v>N</v>
      </c>
      <c r="K21" s="69">
        <f>IF(G21=Lists!$H$7,IF(COUNTIF('Section 2'!$M$16:$M$115,Lists!$J$10)&gt;0,0,1),0)</f>
        <v>0</v>
      </c>
      <c r="L21" s="69">
        <f t="shared" si="2"/>
        <v>0</v>
      </c>
      <c r="M21" s="69">
        <f>IF(G21=Lists!$H$5,IF(COUNTIF('Section 2'!$M$16:$M$115,Lists!$J$6)&gt;0,0,1), 0)</f>
        <v>0</v>
      </c>
      <c r="N21" s="122">
        <f>IF(G21=Lists!$H$6,IF(COUNTIF('Section 2'!$M$16:$M$115,Lists!$J$8)&gt;0,0,1), 0)</f>
        <v>0</v>
      </c>
      <c r="O21" s="69">
        <f>IF(G21=Lists!$H$4,IF(COUNTIF('Section 2'!$M$16:$M$115,Lists!$J$9)&gt;0,0,1), 0)</f>
        <v>0</v>
      </c>
      <c r="P21" s="69">
        <f t="shared" si="0"/>
        <v>0</v>
      </c>
      <c r="Q21" s="71">
        <f t="shared" si="3"/>
        <v>0</v>
      </c>
      <c r="R21" s="69"/>
      <c r="S21" s="65"/>
      <c r="T21" s="65"/>
      <c r="U21" s="65"/>
      <c r="V21" s="65"/>
      <c r="W21" s="65"/>
      <c r="X21" s="65"/>
      <c r="Y21" s="65"/>
      <c r="Z21" s="65"/>
    </row>
    <row r="22" spans="1:26" s="42" customFormat="1" x14ac:dyDescent="0.35">
      <c r="A22" s="97" t="str">
        <f>IF(D22=0,"",MAX($A$15:A21)+1)</f>
        <v/>
      </c>
      <c r="C22" s="44"/>
      <c r="D22" s="232"/>
      <c r="E22" s="232"/>
      <c r="F22" s="48"/>
      <c r="G22" s="221"/>
      <c r="H22" s="37"/>
      <c r="J22" s="69" t="str">
        <f t="shared" si="1"/>
        <v>N</v>
      </c>
      <c r="K22" s="69">
        <f>IF(G22=Lists!$H$7,IF(COUNTIF('Section 2'!$M$16:$M$115,Lists!$J$10)&gt;0,0,1),0)</f>
        <v>0</v>
      </c>
      <c r="L22" s="69">
        <f t="shared" si="2"/>
        <v>0</v>
      </c>
      <c r="M22" s="69">
        <f>IF(G22=Lists!$H$5,IF(COUNTIF('Section 2'!$M$16:$M$115,Lists!$J$6)&gt;0,0,1), 0)</f>
        <v>0</v>
      </c>
      <c r="N22" s="122">
        <f>IF(G22=Lists!$H$6,IF(COUNTIF('Section 2'!$M$16:$M$115,Lists!$J$8)&gt;0,0,1), 0)</f>
        <v>0</v>
      </c>
      <c r="O22" s="69">
        <f>IF(G22=Lists!$H$4,IF(COUNTIF('Section 2'!$M$16:$M$115,Lists!$J$9)&gt;0,0,1), 0)</f>
        <v>0</v>
      </c>
      <c r="P22" s="69">
        <f t="shared" si="0"/>
        <v>0</v>
      </c>
      <c r="Q22" s="71">
        <f t="shared" si="3"/>
        <v>0</v>
      </c>
      <c r="R22" s="69"/>
      <c r="S22" s="65"/>
      <c r="T22" s="65"/>
      <c r="U22" s="65"/>
      <c r="V22" s="65"/>
      <c r="W22" s="65"/>
      <c r="X22" s="65"/>
      <c r="Y22" s="65"/>
      <c r="Z22" s="65"/>
    </row>
    <row r="23" spans="1:26" s="42" customFormat="1" x14ac:dyDescent="0.35">
      <c r="A23" s="97" t="str">
        <f>IF(D23=0,"",MAX($A$15:A22)+1)</f>
        <v/>
      </c>
      <c r="C23" s="44"/>
      <c r="D23" s="232"/>
      <c r="E23" s="232"/>
      <c r="F23" s="48"/>
      <c r="G23" s="221"/>
      <c r="H23" s="37"/>
      <c r="J23" s="69" t="str">
        <f t="shared" si="1"/>
        <v>N</v>
      </c>
      <c r="K23" s="69">
        <f>IF(G23=Lists!$H$7,IF(COUNTIF('Section 2'!$M$16:$M$115,Lists!$J$10)&gt;0,0,1),0)</f>
        <v>0</v>
      </c>
      <c r="L23" s="69">
        <f t="shared" si="2"/>
        <v>0</v>
      </c>
      <c r="M23" s="69">
        <f>IF(G23=Lists!$H$5,IF(COUNTIF('Section 2'!$M$16:$M$115,Lists!$J$6)&gt;0,0,1), 0)</f>
        <v>0</v>
      </c>
      <c r="N23" s="122">
        <f>IF(G23=Lists!$H$6,IF(COUNTIF('Section 2'!$M$16:$M$115,Lists!$J$8)&gt;0,0,1), 0)</f>
        <v>0</v>
      </c>
      <c r="O23" s="69">
        <f>IF(G23=Lists!$H$4,IF(COUNTIF('Section 2'!$M$16:$M$115,Lists!$J$9)&gt;0,0,1), 0)</f>
        <v>0</v>
      </c>
      <c r="P23" s="69">
        <f t="shared" si="0"/>
        <v>0</v>
      </c>
      <c r="Q23" s="71">
        <f t="shared" si="3"/>
        <v>0</v>
      </c>
      <c r="R23" s="69"/>
      <c r="S23" s="65"/>
      <c r="T23" s="65"/>
      <c r="U23" s="65"/>
      <c r="V23" s="65"/>
      <c r="W23" s="65"/>
      <c r="X23" s="65"/>
      <c r="Y23" s="65"/>
      <c r="Z23" s="65"/>
    </row>
    <row r="24" spans="1:26" s="42" customFormat="1" x14ac:dyDescent="0.35">
      <c r="A24" s="98" t="str">
        <f>IF(D24=0,"",MAX($A$15:A23)+1)</f>
        <v/>
      </c>
      <c r="C24" s="44"/>
      <c r="D24" s="232"/>
      <c r="E24" s="232"/>
      <c r="F24" s="48"/>
      <c r="G24" s="221"/>
      <c r="H24" s="37"/>
      <c r="J24" s="69" t="str">
        <f t="shared" si="1"/>
        <v>N</v>
      </c>
      <c r="K24" s="69">
        <f>IF(G24=Lists!$H$7,IF(COUNTIF('Section 2'!$M$16:$M$115,Lists!$J$10)&gt;0,0,1),0)</f>
        <v>0</v>
      </c>
      <c r="L24" s="69">
        <f t="shared" si="2"/>
        <v>0</v>
      </c>
      <c r="M24" s="69">
        <f>IF(G24=Lists!$H$5,IF(COUNTIF('Section 2'!$M$16:$M$115,Lists!$J$6)&gt;0,0,1), 0)</f>
        <v>0</v>
      </c>
      <c r="N24" s="122">
        <f>IF(G24=Lists!$H$6,IF(COUNTIF('Section 2'!$M$16:$M$115,Lists!$J$8)&gt;0,0,1), 0)</f>
        <v>0</v>
      </c>
      <c r="O24" s="69">
        <f>IF(G24=Lists!$H$4,IF(COUNTIF('Section 2'!$M$16:$M$115,Lists!$J$9)&gt;0,0,1), 0)</f>
        <v>0</v>
      </c>
      <c r="P24" s="69">
        <f t="shared" si="0"/>
        <v>0</v>
      </c>
      <c r="Q24" s="71">
        <f t="shared" si="3"/>
        <v>0</v>
      </c>
      <c r="R24" s="69"/>
      <c r="S24" s="65"/>
      <c r="T24" s="65"/>
      <c r="U24" s="65"/>
      <c r="V24" s="65"/>
      <c r="W24" s="65"/>
      <c r="X24" s="65"/>
      <c r="Y24" s="65"/>
      <c r="Z24" s="65"/>
    </row>
    <row r="25" spans="1:26" s="42" customFormat="1" hidden="1" x14ac:dyDescent="0.35">
      <c r="A25" s="112"/>
      <c r="C25" s="44"/>
      <c r="D25" s="115"/>
      <c r="E25" s="114"/>
      <c r="F25" s="114"/>
      <c r="G25" s="114"/>
      <c r="H25" s="37"/>
      <c r="J25" s="69"/>
      <c r="K25" s="69"/>
      <c r="L25" s="69"/>
      <c r="M25" s="69">
        <f>IF(G25=Lists!$H$5,IF(COUNTIFS('Section 2'!$F$16:$F$115,D25,'Section 2'!$M$16:$M$115,Lists!$J$6)&gt;0,0,1), 0)</f>
        <v>0</v>
      </c>
      <c r="N25" s="122">
        <f>IF(G25=Lists!$H$5,IF(COUNTIFS('Section 2'!$F$16:$F$115,D25,'Section 2'!$M$16:$M$115,Lists!$J$6)&gt;0,0,1), 0)</f>
        <v>0</v>
      </c>
      <c r="O25" s="69">
        <f>IF(G25=Lists!$H$4,IF(COUNTIFS('Section 2'!$F$16:$F$115,D25,'Section 2'!$M$16:$M$115,Lists!$J$9)&gt;0,0,1), 0)</f>
        <v>0</v>
      </c>
      <c r="P25" s="69">
        <f t="shared" si="0"/>
        <v>0</v>
      </c>
      <c r="Q25" s="71"/>
      <c r="R25" s="69"/>
      <c r="S25" s="65"/>
      <c r="T25" s="65"/>
      <c r="U25" s="65"/>
      <c r="V25" s="65"/>
      <c r="W25" s="65"/>
      <c r="X25" s="65"/>
      <c r="Y25" s="65"/>
      <c r="Z25" s="65"/>
    </row>
    <row r="26" spans="1:26" s="42" customFormat="1" hidden="1" x14ac:dyDescent="0.35">
      <c r="A26" s="112"/>
      <c r="C26" s="44"/>
      <c r="D26" s="115">
        <v>0</v>
      </c>
      <c r="E26" s="114"/>
      <c r="F26" s="114"/>
      <c r="G26" s="114"/>
      <c r="H26" s="37"/>
      <c r="J26" s="69"/>
      <c r="K26" s="69"/>
      <c r="L26" s="69"/>
      <c r="M26" s="69">
        <f>IF(G26=Lists!$H$5,IF(COUNTIFS('Section 2'!$F$16:$F$115,D26,'Section 2'!$M$16:$M$115,Lists!$J$6)&gt;0,0,1), 0)</f>
        <v>0</v>
      </c>
      <c r="N26" s="122">
        <f>IF(G26=Lists!$H$5,IF(COUNTIFS('Section 2'!$F$16:$F$115,D26,'Section 2'!$M$16:$M$115,Lists!$J$6)&gt;0,0,1), 0)</f>
        <v>0</v>
      </c>
      <c r="O26" s="69">
        <f>IF(G26=Lists!$H$4,IF(COUNTIFS('Section 2'!$F$16:$F$115,D26,'Section 2'!$M$16:$M$115,Lists!$J$9)&gt;0,0,1), 0)</f>
        <v>0</v>
      </c>
      <c r="P26" s="69">
        <f t="shared" si="0"/>
        <v>0</v>
      </c>
      <c r="Q26" s="71"/>
      <c r="R26" s="69"/>
      <c r="S26" s="65"/>
      <c r="T26" s="65"/>
      <c r="U26" s="65"/>
      <c r="V26" s="65"/>
      <c r="W26" s="65"/>
      <c r="X26" s="65"/>
      <c r="Y26" s="65"/>
      <c r="Z26" s="65"/>
    </row>
    <row r="27" spans="1:26" ht="15" customHeight="1" x14ac:dyDescent="0.35">
      <c r="C27" s="39"/>
      <c r="D27" s="113"/>
      <c r="E27" s="113"/>
      <c r="F27" s="113"/>
      <c r="G27" s="191" t="s">
        <v>419</v>
      </c>
      <c r="H27" s="40"/>
      <c r="J27" s="65"/>
      <c r="K27" s="65"/>
      <c r="L27" s="65"/>
      <c r="M27" s="65"/>
      <c r="N27" s="65"/>
      <c r="O27" s="65"/>
      <c r="P27" s="65"/>
      <c r="Q27" s="65"/>
      <c r="R27" s="65"/>
      <c r="S27" s="65"/>
      <c r="T27" s="65"/>
      <c r="U27" s="65"/>
      <c r="V27" s="65"/>
      <c r="W27" s="65"/>
      <c r="X27" s="65"/>
      <c r="Y27" s="65"/>
      <c r="Z27" s="65"/>
    </row>
    <row r="28" spans="1:26" x14ac:dyDescent="0.35">
      <c r="C28" s="25"/>
      <c r="D28" s="110"/>
      <c r="E28" s="110"/>
      <c r="F28" s="25"/>
      <c r="G28" s="190" t="str">
        <f>Lists!H3</f>
        <v>Global Lab</v>
      </c>
      <c r="H28" s="25"/>
    </row>
    <row r="29" spans="1:26" x14ac:dyDescent="0.35">
      <c r="C29" s="25"/>
      <c r="D29" s="111"/>
      <c r="E29" s="111"/>
      <c r="F29" s="25"/>
      <c r="G29" s="190" t="str">
        <f>Lists!H4</f>
        <v>QPS</v>
      </c>
      <c r="H29" s="25"/>
    </row>
    <row r="30" spans="1:26" x14ac:dyDescent="0.35">
      <c r="C30" s="25"/>
      <c r="D30" s="111"/>
      <c r="E30" s="111"/>
      <c r="F30" s="25"/>
      <c r="G30" s="190" t="str">
        <f>Lists!H5</f>
        <v>Transformation</v>
      </c>
      <c r="H30" s="25"/>
    </row>
    <row r="31" spans="1:26" x14ac:dyDescent="0.35">
      <c r="C31" s="25"/>
      <c r="D31" s="111"/>
      <c r="E31" s="111"/>
      <c r="F31" s="25"/>
      <c r="G31" s="190" t="str">
        <f>Lists!H6</f>
        <v>Destruction</v>
      </c>
      <c r="H31" s="25"/>
    </row>
    <row r="32" spans="1:26" x14ac:dyDescent="0.35">
      <c r="C32" s="25"/>
      <c r="D32" s="111"/>
      <c r="E32" s="111"/>
      <c r="F32" s="25"/>
      <c r="G32" s="190" t="str">
        <f>Lists!H7</f>
        <v>Emergency Use</v>
      </c>
      <c r="H32" s="25"/>
    </row>
    <row r="33" spans="3:8" x14ac:dyDescent="0.35">
      <c r="C33" s="25"/>
      <c r="D33" s="45"/>
      <c r="E33" s="45"/>
      <c r="F33" s="25"/>
      <c r="G33" s="25"/>
      <c r="H33" s="25"/>
    </row>
    <row r="34" spans="3:8" x14ac:dyDescent="0.35">
      <c r="C34" s="25"/>
      <c r="D34" s="45"/>
      <c r="E34" s="45"/>
      <c r="F34" s="25"/>
      <c r="G34" s="25"/>
      <c r="H34" s="25"/>
    </row>
    <row r="35" spans="3:8" ht="14.25" customHeight="1" x14ac:dyDescent="0.35">
      <c r="C35" s="25"/>
      <c r="D35" s="25"/>
      <c r="E35" s="25"/>
      <c r="F35" s="25"/>
      <c r="G35" s="25"/>
      <c r="H35" s="25"/>
    </row>
  </sheetData>
  <sheetProtection algorithmName="SHA-512" hashValue="3BL9foYnSrQgfwdhT2theBGfh8Kfpgmal6bLors7fOm+wJgOBR2+b1cQ40NSxiIBQCGnaNHK3cEqmTuf38VlGw==" saltValue="sBw3a3Tu847ss2/XmI1UXg==" spinCount="100000" sheet="1" objects="1" scenarios="1"/>
  <mergeCells count="16">
    <mergeCell ref="D9:G9"/>
    <mergeCell ref="D11:G11"/>
    <mergeCell ref="D10:G10"/>
    <mergeCell ref="D12:E12"/>
    <mergeCell ref="D13:E13"/>
    <mergeCell ref="D14:E14"/>
    <mergeCell ref="D15:E15"/>
    <mergeCell ref="D16:E16"/>
    <mergeCell ref="D17:E17"/>
    <mergeCell ref="D23:E23"/>
    <mergeCell ref="D24:E24"/>
    <mergeCell ref="D18:E18"/>
    <mergeCell ref="D19:E19"/>
    <mergeCell ref="D20:E20"/>
    <mergeCell ref="D21:E21"/>
    <mergeCell ref="D22:E22"/>
  </mergeCells>
  <dataValidations count="10">
    <dataValidation type="list" allowBlank="1" showInputMessage="1" showErrorMessage="1" sqref="IX15:IX26 ST15:ST26 ACP15:ACP26 AML15:AML26 AWH15:AWH26 BGD15:BGD26 BPZ15:BPZ26 BZV15:BZV26 CJR15:CJR26 CTN15:CTN26 DDJ15:DDJ26 DNF15:DNF26 DXB15:DXB26 EGX15:EGX26 EQT15:EQT26 FAP15:FAP26 FKL15:FKL26 FUH15:FUH26 GED15:GED26 GNZ15:GNZ26 GXV15:GXV26 HHR15:HHR26 HRN15:HRN26 IBJ15:IBJ26 ILF15:ILF26 IVB15:IVB26 JEX15:JEX26 JOT15:JOT26 JYP15:JYP26 KIL15:KIL26 KSH15:KSH26 LCD15:LCD26 LLZ15:LLZ26 LVV15:LVV26 MFR15:MFR26 MPN15:MPN26 MZJ15:MZJ26 NJF15:NJF26 NTB15:NTB26 OCX15:OCX26 OMT15:OMT26 OWP15:OWP26 PGL15:PGL26 PQH15:PQH26 QAD15:QAD26 QJZ15:QJZ26 QTV15:QTV26 RDR15:RDR26 RNN15:RNN26 RXJ15:RXJ26 SHF15:SHF26 SRB15:SRB26 TAX15:TAX26 TKT15:TKT26 TUP15:TUP26 UEL15:UEL26 UOH15:UOH26 UYD15:UYD26 VHZ15:VHZ26 VRV15:VRV26 WBR15:WBR26 WLN15:WLN26 WVJ15:WVJ26" xr:uid="{00000000-0002-0000-0300-000000000000}">
      <formula1>ClassIIChemicals</formula1>
    </dataValidation>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prompt="Cell is automatically calculated to be the difference: B-C-D-E-F-G-H" sqref="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xr:uid="{00000000-0002-0000-0300-000001000000}"/>
    <dataValidation type="decimal" operator="greaterThanOrEqual" allowBlank="1" showInputMessage="1" showErrorMessage="1" sqref="IY17:IY26 SU17:SU26 ACQ17:ACQ26 AMM17:AMM26 AWI17:AWI26 BGE17:BGE26 BQA17:BQA26 BZW17:BZW26 CJS17:CJS26 CTO17:CTO26 DDK17:DDK26 DNG17:DNG26 DXC17:DXC26 EGY17:EGY26 EQU17:EQU26 FAQ17:FAQ26 FKM17:FKM26 FUI17:FUI26 GEE17:GEE26 GOA17:GOA26 GXW17:GXW26 HHS17:HHS26 HRO17:HRO26 IBK17:IBK26 ILG17:ILG26 IVC17:IVC26 JEY17:JEY26 JOU17:JOU26 JYQ17:JYQ26 KIM17:KIM26 KSI17:KSI26 LCE17:LCE26 LMA17:LMA26 LVW17:LVW26 MFS17:MFS26 MPO17:MPO26 MZK17:MZK26 NJG17:NJG26 NTC17:NTC26 OCY17:OCY26 OMU17:OMU26 OWQ17:OWQ26 PGM17:PGM26 PQI17:PQI26 QAE17:QAE26 QKA17:QKA26 QTW17:QTW26 RDS17:RDS26 RNO17:RNO26 RXK17:RXK26 SHG17:SHG26 SRC17:SRC26 TAY17:TAY26 TKU17:TKU26 TUQ17:TUQ26 UEM17:UEM26 UOI17:UOI26 UYE17:UYE26 VIA17:VIA26 VRW17:VRW26 WBS17:WBS26 WLO17:WLO26 WVK17:WVK26 WVL15:WVQ26 IZ15:JE26 SV15:TA26 ACR15:ACW26 AMN15:AMS26 AWJ15:AWO26 BGF15:BGK26 BQB15:BQG26 BZX15:CAC26 CJT15:CJY26 CTP15:CTU26 DDL15:DDQ26 DNH15:DNM26 DXD15:DXI26 EGZ15:EHE26 EQV15:ERA26 FAR15:FAW26 FKN15:FKS26 FUJ15:FUO26 GEF15:GEK26 GOB15:GOG26 GXX15:GYC26 HHT15:HHY26 HRP15:HRU26 IBL15:IBQ26 ILH15:ILM26 IVD15:IVI26 JEZ15:JFE26 JOV15:JPA26 JYR15:JYW26 KIN15:KIS26 KSJ15:KSO26 LCF15:LCK26 LMB15:LMG26 LVX15:LWC26 MFT15:MFY26 MPP15:MPU26 MZL15:MZQ26 NJH15:NJM26 NTD15:NTI26 OCZ15:ODE26 OMV15:ONA26 OWR15:OWW26 PGN15:PGS26 PQJ15:PQO26 QAF15:QAK26 QKB15:QKG26 QTX15:QUC26 RDT15:RDY26 RNP15:RNU26 RXL15:RXQ26 SHH15:SHM26 SRD15:SRI26 TAZ15:TBE26 TKV15:TLA26 TUR15:TUW26 UEN15:UES26 UOJ15:UOO26 UYF15:UYK26 VIB15:VIG26 VRX15:VSC26 WBT15:WBY26 WLP15:WLU26" xr:uid="{00000000-0002-0000-0300-000002000000}">
      <formula1>0</formula1>
    </dataValidation>
    <dataValidation type="decimal" operator="greaterThanOrEqual" allowBlank="1" showInputMessage="1" showErrorMessage="1" prompt="Quantity of gross chemical produced (kg)" sqref="WVK15:WVK16 IY15:IY16 SU15:SU16 ACQ15:ACQ16 AMM15:AMM16 AWI15:AWI16 BGE15:BGE16 BQA15:BQA16 BZW15:BZW16 CJS15:CJS16 CTO15:CTO16 DDK15:DDK16 DNG15:DNG16 DXC15:DXC16 EGY15:EGY16 EQU15:EQU16 FAQ15:FAQ16 FKM15:FKM16 FUI15:FUI16 GEE15:GEE16 GOA15:GOA16 GXW15:GXW16 HHS15:HHS16 HRO15:HRO16 IBK15:IBK16 ILG15:ILG16 IVC15:IVC16 JEY15:JEY16 JOU15:JOU16 JYQ15:JYQ16 KIM15:KIM16 KSI15:KSI16 LCE15:LCE16 LMA15:LMA16 LVW15:LVW16 MFS15:MFS16 MPO15:MPO16 MZK15:MZK16 NJG15:NJG16 NTC15:NTC16 OCY15:OCY16 OMU15:OMU16 OWQ15:OWQ16 PGM15:PGM16 PQI15:PQI16 QAE15:QAE16 QKA15:QKA16 QTW15:QTW16 RDS15:RDS16 RNO15:RNO16 RXK15:RXK16 SHG15:SHG16 SRC15:SRC16 TAY15:TAY16 TKU15:TKU16 TUQ15:TUQ16 UEM15:UEM16 UOI15:UOI16 UYE15:UYE16 VIA15:VIA16 VRW15:VRW16 WBS15:WBS16 WLO15:WLO16" xr:uid="{00000000-0002-0000-0300-000003000000}">
      <formula1>0</formula1>
    </dataValidation>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JF15:JF26 TB15:TB26 ACX15:ACX26 AMT15:AMT26 AWP15:AWP26 BGL15:BGL26 BQH15:BQH26 CAD15:CAD26 CJZ15:CJZ26 CTV15:CTV26 DDR15:DDR26 DNN15:DNN26 DXJ15:DXJ26 EHF15:EHF26 ERB15:ERB26 FAX15:FAX26 FKT15:FKT26 FUP15:FUP26 GEL15:GEL26 GOH15:GOH26 GYD15:GYD26 HHZ15:HHZ26 HRV15:HRV26 IBR15:IBR26 ILN15:ILN26 IVJ15:IVJ26 JFF15:JFF26 JPB15:JPB26 JYX15:JYX26 KIT15:KIT26 KSP15:KSP26 LCL15:LCL26 LMH15:LMH26 LWD15:LWD26 MFZ15:MFZ26 MPV15:MPV26 MZR15:MZR26 NJN15:NJN26 NTJ15:NTJ26 ODF15:ODF26 ONB15:ONB26 OWX15:OWX26 PGT15:PGT26 PQP15:PQP26 QAL15:QAL26 QKH15:QKH26 QUD15:QUD26 RDZ15:RDZ26 RNV15:RNV26 RXR15:RXR26 SHN15:SHN26 SRJ15:SRJ26 TBF15:TBF26 TLB15:TLB26 TUX15:TUX26 UET15:UET26 UOP15:UOP26 UYL15:UYL26 VIH15:VIH26 VSD15:VSD26 WBZ15:WBZ26 WLV15:WLV26 WVR15:WVR26" xr:uid="{00000000-0002-0000-0300-000004000000}">
      <formula1>"sdasdfsd"</formula1>
    </dataValidation>
    <dataValidation errorStyle="warning" allowBlank="1" errorTitle="U.S. EPA" error="Warning!  The form has auto calculated this value for you.  If you change the value in this cell, you may be misreporting data.  Press cancel to exit this cell without changing the data." sqref="IW14:JE14 SS14:TA14 ACO14:ACW14 AMK14:AMS14 AWG14:AWO14 BGC14:BGK14 BPY14:BQG14 BZU14:CAC14 CJQ14:CJY14 CTM14:CTU14 DDI14:DDQ14 DNE14:DNM14 DXA14:DXI14 EGW14:EHE14 EQS14:ERA14 FAO14:FAW14 FKK14:FKS14 FUG14:FUO14 GEC14:GEK14 GNY14:GOG14 GXU14:GYC14 HHQ14:HHY14 HRM14:HRU14 IBI14:IBQ14 ILE14:ILM14 IVA14:IVI14 JEW14:JFE14 JOS14:JPA14 JYO14:JYW14 KIK14:KIS14 KSG14:KSO14 LCC14:LCK14 LLY14:LMG14 LVU14:LWC14 MFQ14:MFY14 MPM14:MPU14 MZI14:MZQ14 NJE14:NJM14 NTA14:NTI14 OCW14:ODE14 OMS14:ONA14 OWO14:OWW14 PGK14:PGS14 PQG14:PQO14 QAC14:QAK14 QJY14:QKG14 QTU14:QUC14 RDQ14:RDY14 RNM14:RNU14 RXI14:RXQ14 SHE14:SHM14 SRA14:SRI14 TAW14:TBE14 TKS14:TLA14 TUO14:TUW14 UEK14:UES14 UOG14:UOO14 UYC14:UYK14 VHY14:VIG14 VRU14:VSC14 WBQ14:WBY14 WLM14:WLU14 WVI14:WVQ14 IW15:IW26 SS15:SS26 ACO15:ACO26 AMK15:AMK26 AWG15:AWG26 BGC15:BGC26 BPY15:BPY26 BZU15:BZU26 CJQ15:CJQ26 CTM15:CTM26 DDI15:DDI26 DNE15:DNE26 DXA15:DXA26 EGW15:EGW26 EQS15:EQS26 FAO15:FAO26 FKK15:FKK26 FUG15:FUG26 GEC15:GEC26 GNY15:GNY26 GXU15:GXU26 HHQ15:HHQ26 HRM15:HRM26 IBI15:IBI26 ILE15:ILE26 IVA15:IVA26 JEW15:JEW26 JOS15:JOS26 JYO15:JYO26 KIK15:KIK26 KSG15:KSG26 LCC15:LCC26 LLY15:LLY26 LVU15:LVU26 MFQ15:MFQ26 MPM15:MPM26 MZI15:MZI26 NJE15:NJE26 NTA15:NTA26 OCW15:OCW26 OMS15:OMS26 OWO15:OWO26 PGK15:PGK26 PQG15:PQG26 QAC15:QAC26 QJY15:QJY26 QTU15:QTU26 RDQ15:RDQ26 RNM15:RNM26 RXI15:RXI26 SHE15:SHE26 SRA15:SRA26 TAW15:TAW26 TKS15:TKS26 TUO15:TUO26 UEK15:UEK26 UOG15:UOG26 UYC15:UYC26 VHY15:VHY26 VRU15:VRU26 WBQ15:WBQ26 WLM15:WLM26 WVI15:WVI26 D12 F12:G12 D14 F14" xr:uid="{00000000-0002-0000-0300-000005000000}"/>
    <dataValidation type="decimal" operator="greaterThanOrEqual" allowBlank="1" showInputMessage="1" showErrorMessage="1" prompt="Quantity (kg) of methyl bromide shipped to or purchased by the recipient company." sqref="F15:F24" xr:uid="{00000000-0002-0000-0300-000006000000}">
      <formula1>0</formula1>
    </dataValidation>
    <dataValidation type="list" allowBlank="1" showInputMessage="1" showErrorMessage="1" sqref="G14" xr:uid="{00000000-0002-0000-0300-000007000000}">
      <formula1>MeBrPurpose</formula1>
    </dataValidation>
    <dataValidation type="list" allowBlank="1" showInputMessage="1" showErrorMessage="1" prompt="Identify whether the methyl bromide will be transformed, destroyed, used for QPS, distributed for global lab, or emergency use." sqref="G15:G24" xr:uid="{00000000-0002-0000-0300-000008000000}">
      <formula1>MeBrPurpose</formula1>
    </dataValidation>
    <dataValidation type="textLength" operator="lessThanOrEqual" allowBlank="1" showInputMessage="1" showErrorMessage="1" prompt="Name of the company that received or purchased methyl bromide during the reporting period for transformation, destruction, QPS, global lab, or emergency use." sqref="D15:E24" xr:uid="{00000000-0002-0000-0300-000009000000}">
      <formula1>200</formula1>
    </dataValidation>
  </dataValidations>
  <pageMargins left="0.7" right="0.7" top="0.75" bottom="0.75" header="0.3" footer="0.3"/>
  <pageSetup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4" tint="0.39997558519241921"/>
  </sheetPr>
  <dimension ref="A2:O18"/>
  <sheetViews>
    <sheetView showGridLines="0" topLeftCell="B1" zoomScaleNormal="100" zoomScaleSheetLayoutView="100" workbookViewId="0">
      <selection activeCell="M14" sqref="M14"/>
    </sheetView>
  </sheetViews>
  <sheetFormatPr defaultColWidth="9.1796875" defaultRowHeight="14.5" x14ac:dyDescent="0.35"/>
  <cols>
    <col min="1" max="1" width="6.54296875" style="23" hidden="1" customWidth="1"/>
    <col min="2" max="2" width="3.81640625" style="23" customWidth="1"/>
    <col min="3" max="3" width="2.54296875" style="23" customWidth="1"/>
    <col min="4" max="4" width="24" style="23" customWidth="1"/>
    <col min="5" max="5" width="28.1796875" style="23" customWidth="1"/>
    <col min="6" max="6" width="27.81640625" style="23" customWidth="1"/>
    <col min="7" max="7" width="23.453125" style="23" customWidth="1"/>
    <col min="8" max="9" width="2.54296875" style="23" customWidth="1"/>
    <col min="10" max="10" width="9.1796875" style="23"/>
    <col min="11" max="13" width="9.1796875" style="23" customWidth="1"/>
    <col min="14" max="16384" width="9.1796875" style="23"/>
  </cols>
  <sheetData>
    <row r="2" spans="1:15" s="24" customFormat="1" ht="27.75" customHeight="1" x14ac:dyDescent="0.45">
      <c r="C2" s="27"/>
      <c r="D2" s="28" t="s">
        <v>1</v>
      </c>
      <c r="E2" s="28"/>
      <c r="F2" s="29"/>
      <c r="G2" s="29"/>
      <c r="H2" s="29"/>
      <c r="I2" s="30"/>
    </row>
    <row r="3" spans="1:15" s="24" customFormat="1" ht="18.5" x14ac:dyDescent="0.45">
      <c r="C3" s="31"/>
      <c r="D3" s="32" t="s">
        <v>365</v>
      </c>
      <c r="E3" s="32"/>
      <c r="F3" s="33"/>
      <c r="G3" s="33"/>
      <c r="H3" s="33"/>
      <c r="I3" s="34"/>
    </row>
    <row r="4" spans="1:15" x14ac:dyDescent="0.35">
      <c r="C4" s="35"/>
      <c r="D4" s="36"/>
      <c r="E4" s="36"/>
      <c r="F4" s="36"/>
      <c r="G4" s="36"/>
      <c r="H4" s="36"/>
      <c r="I4" s="37"/>
    </row>
    <row r="5" spans="1:15" ht="15" customHeight="1" x14ac:dyDescent="0.45">
      <c r="C5" s="10"/>
      <c r="D5" s="51" t="s">
        <v>240</v>
      </c>
      <c r="E5" s="53" t="str">
        <f>IF('Section 1'!D9=0,"",'Section 1'!D9)</f>
        <v/>
      </c>
      <c r="F5" s="52"/>
      <c r="G5" s="36"/>
      <c r="H5" s="36"/>
      <c r="I5" s="37"/>
      <c r="L5" s="24"/>
      <c r="M5" s="24"/>
      <c r="N5" s="24"/>
      <c r="O5" s="24"/>
    </row>
    <row r="6" spans="1:15" ht="15" customHeight="1" x14ac:dyDescent="0.35">
      <c r="C6" s="10"/>
      <c r="D6" s="51" t="s">
        <v>241</v>
      </c>
      <c r="E6" s="53" t="str">
        <f>IF(OR('Section 1'!D11=0,'Section 1'!D12=0),"","Quarter "&amp;'Section 1'!D12&amp;", "&amp;'Section 1'!D11)</f>
        <v/>
      </c>
      <c r="F6" s="52"/>
      <c r="G6" s="36"/>
      <c r="H6" s="36"/>
      <c r="I6" s="37"/>
    </row>
    <row r="7" spans="1:15" ht="15" customHeight="1" x14ac:dyDescent="0.35">
      <c r="C7" s="10"/>
      <c r="D7" s="53"/>
      <c r="E7" s="53"/>
      <c r="F7" s="52"/>
      <c r="G7" s="36"/>
      <c r="H7" s="36"/>
      <c r="I7" s="37"/>
    </row>
    <row r="8" spans="1:15" ht="18.75" customHeight="1" x14ac:dyDescent="0.35">
      <c r="C8" s="35"/>
      <c r="D8" s="38" t="s">
        <v>387</v>
      </c>
      <c r="E8" s="38"/>
      <c r="F8" s="36"/>
      <c r="G8" s="36"/>
      <c r="H8" s="36"/>
      <c r="I8" s="37"/>
    </row>
    <row r="9" spans="1:15" ht="22.5" customHeight="1" x14ac:dyDescent="0.35">
      <c r="C9" s="35"/>
      <c r="D9" s="227" t="s">
        <v>378</v>
      </c>
      <c r="E9" s="227"/>
      <c r="F9" s="227"/>
      <c r="G9" s="227"/>
      <c r="H9" s="227"/>
      <c r="I9" s="37"/>
      <c r="L9" s="140" t="s">
        <v>379</v>
      </c>
      <c r="M9" s="140" t="s">
        <v>363</v>
      </c>
    </row>
    <row r="10" spans="1:15" ht="18" customHeight="1" x14ac:dyDescent="0.35">
      <c r="C10" s="35"/>
      <c r="D10" s="207"/>
      <c r="E10" s="208" t="s">
        <v>380</v>
      </c>
      <c r="F10" s="136"/>
      <c r="G10" s="136"/>
      <c r="H10" s="136"/>
      <c r="I10" s="37"/>
      <c r="L10" s="140" t="s">
        <v>422</v>
      </c>
      <c r="M10" s="140">
        <f>IF(ReportQtr&lt;4,IF(D10&lt;&gt;0,1,0),0)</f>
        <v>0</v>
      </c>
    </row>
    <row r="11" spans="1:15" ht="10.5" customHeight="1" x14ac:dyDescent="0.35">
      <c r="C11" s="35"/>
      <c r="D11" s="38"/>
      <c r="E11" s="38"/>
      <c r="F11" s="36"/>
      <c r="G11" s="36"/>
      <c r="H11" s="36"/>
      <c r="I11" s="37"/>
    </row>
    <row r="12" spans="1:15" ht="33.75" customHeight="1" x14ac:dyDescent="0.35">
      <c r="C12" s="35"/>
      <c r="D12" s="238" t="s">
        <v>381</v>
      </c>
      <c r="E12" s="238"/>
      <c r="F12" s="238"/>
      <c r="G12" s="238"/>
      <c r="H12" s="238"/>
      <c r="I12" s="37"/>
    </row>
    <row r="13" spans="1:15" x14ac:dyDescent="0.35">
      <c r="C13" s="35"/>
      <c r="D13" s="239" t="s">
        <v>382</v>
      </c>
      <c r="E13" s="239"/>
      <c r="F13" s="209" t="s">
        <v>383</v>
      </c>
      <c r="G13" s="209" t="s">
        <v>384</v>
      </c>
      <c r="H13" s="141"/>
      <c r="I13" s="37"/>
    </row>
    <row r="14" spans="1:15" x14ac:dyDescent="0.35">
      <c r="C14" s="10"/>
      <c r="D14" s="236" t="s">
        <v>10</v>
      </c>
      <c r="E14" s="236"/>
      <c r="F14" s="198" t="s">
        <v>6</v>
      </c>
      <c r="G14" s="198" t="s">
        <v>6</v>
      </c>
      <c r="H14" s="142"/>
      <c r="I14" s="11"/>
      <c r="K14" s="140" t="s">
        <v>385</v>
      </c>
      <c r="L14" s="140" t="s">
        <v>386</v>
      </c>
      <c r="M14" s="140" t="s">
        <v>363</v>
      </c>
    </row>
    <row r="15" spans="1:15" x14ac:dyDescent="0.35">
      <c r="A15" s="96" t="str">
        <f>IF(D15=0,"",1)</f>
        <v/>
      </c>
      <c r="C15" s="10"/>
      <c r="D15" s="237"/>
      <c r="E15" s="237"/>
      <c r="F15" s="210"/>
      <c r="G15" s="210"/>
      <c r="H15" s="143"/>
      <c r="I15" s="11"/>
      <c r="K15" s="140" t="str">
        <f>IF(D15="","N","Y")</f>
        <v>N</v>
      </c>
      <c r="L15" s="140">
        <f>IF(K15="y",IF(AND(ISBLANK(F15),ISBLANK(G15)),1,0),0)</f>
        <v>0</v>
      </c>
      <c r="M15" s="140">
        <f>IF(ReportQtr&lt;4,IF(OR(K15="Y",F15&gt;0,G15&gt;0),1,0),0)</f>
        <v>0</v>
      </c>
    </row>
    <row r="16" spans="1:15" x14ac:dyDescent="0.35">
      <c r="A16" s="97" t="str">
        <f>IF(D16=0,"",MAX($A$15:A15)+1)</f>
        <v/>
      </c>
      <c r="C16" s="10"/>
      <c r="D16" s="237"/>
      <c r="E16" s="237"/>
      <c r="F16" s="210"/>
      <c r="G16" s="210"/>
      <c r="H16" s="143"/>
      <c r="I16" s="11"/>
      <c r="K16" s="140" t="str">
        <f>IF(D16="","N","Y")</f>
        <v>N</v>
      </c>
      <c r="L16" s="140">
        <f>IF(K16="y",IF(AND(ISBLANK(F16),ISBLANK(G16)),1,0),0)</f>
        <v>0</v>
      </c>
      <c r="M16" s="140">
        <f>IF(ReportQtr&lt;4,IF(OR(K16="Y",F16&gt;0,G16&gt;0),1,0),0)</f>
        <v>0</v>
      </c>
    </row>
    <row r="17" spans="1:13" x14ac:dyDescent="0.35">
      <c r="A17" s="98" t="str">
        <f>IF(D17=0,"",MAX($A$15:A16)+1)</f>
        <v/>
      </c>
      <c r="C17" s="10"/>
      <c r="D17" s="237"/>
      <c r="E17" s="237"/>
      <c r="F17" s="210"/>
      <c r="G17" s="210"/>
      <c r="H17" s="143"/>
      <c r="I17" s="11"/>
      <c r="K17" s="140" t="str">
        <f>IF(D17="","N","Y")</f>
        <v>N</v>
      </c>
      <c r="L17" s="140">
        <f>IF(K17="y",IF(AND(ISBLANK(F17),ISBLANK(G17)),1,0),0)</f>
        <v>0</v>
      </c>
      <c r="M17" s="140">
        <f>IF(ReportQtr&lt;4,IF(OR(K17="Y",F17&gt;0,G17&gt;0),1,0),0)</f>
        <v>0</v>
      </c>
    </row>
    <row r="18" spans="1:13" ht="15" customHeight="1" x14ac:dyDescent="0.35">
      <c r="C18" s="16"/>
      <c r="D18" s="17"/>
      <c r="E18" s="17"/>
      <c r="F18" s="17"/>
      <c r="G18" s="17"/>
      <c r="H18" s="17"/>
      <c r="I18" s="18"/>
    </row>
  </sheetData>
  <sheetProtection algorithmName="SHA-512" hashValue="up65XXoNBAGYD2rCR4tgYPGp8nZLvEMcFk7+JZeKrVAebEhlnGrvT71djdcJyyG6dZN0eewtf2ZSzEuVild8wg==" saltValue="GgIlYQ7UNbS8woWaKck5kQ==" spinCount="100000" sheet="1" objects="1" scenarios="1"/>
  <mergeCells count="7">
    <mergeCell ref="D17:E17"/>
    <mergeCell ref="D9:H9"/>
    <mergeCell ref="D12:H12"/>
    <mergeCell ref="D13:E13"/>
    <mergeCell ref="D14:E14"/>
    <mergeCell ref="D15:E15"/>
    <mergeCell ref="D16:E16"/>
  </mergeCells>
  <dataValidations count="5">
    <dataValidation type="textLength" operator="lessThanOrEqual" allowBlank="1" showInputMessage="1" showErrorMessage="1" prompt="Name of the company for which criticial use methyl bromide is being held." sqref="D15:E17" xr:uid="{00000000-0002-0000-0400-000000000000}">
      <formula1>200</formula1>
    </dataValidation>
    <dataValidation type="decimal" operator="greaterThanOrEqual" allowBlank="1" showInputMessage="1" showErrorMessage="1" error="Please enter a positive number." prompt="Quantity (kg) of critical use methyl bromide owned by the reporting company at the end of the control period." sqref="D10" xr:uid="{00000000-0002-0000-0400-000001000000}">
      <formula1>0</formula1>
    </dataValidation>
    <dataValidation type="decimal" operator="greaterThanOrEqual" allowBlank="1" showInputMessage="1" showErrorMessage="1" prompt="Quantity (kg) of post-harvest methyl bromide being held for the company." sqref="G15:G17" xr:uid="{00000000-0002-0000-0400-000002000000}">
      <formula1>0</formula1>
    </dataValidation>
    <dataValidation type="decimal" operator="greaterThanOrEqual" allowBlank="1" showInputMessage="1" showErrorMessage="1" prompt="Quantity (kg) of pre-plant methyl bromide being held for the company." sqref="F15:F17" xr:uid="{00000000-0002-0000-0400-000003000000}">
      <formula1>0</formula1>
    </dataValidation>
    <dataValidation errorStyle="warning" allowBlank="1" errorTitle="U.S. EPA" error="Warning!  The form has auto calculated this value for you.  If you change the value in this cell, you may be misreporting data.  Press cancel to exit this cell without changing the data." sqref="H14 D13" xr:uid="{00000000-0002-0000-0400-000004000000}"/>
  </dataValidations>
  <pageMargins left="0.7" right="0.7" top="0.75" bottom="0.75" header="0.3" footer="0.3"/>
  <pageSetup scale="81"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249977111117893"/>
  </sheetPr>
  <dimension ref="A2:Q19"/>
  <sheetViews>
    <sheetView showGridLines="0" topLeftCell="B1" zoomScaleNormal="100" zoomScaleSheetLayoutView="100" workbookViewId="0">
      <selection activeCell="B1" sqref="B1"/>
    </sheetView>
  </sheetViews>
  <sheetFormatPr defaultColWidth="9.1796875" defaultRowHeight="14.5" x14ac:dyDescent="0.35"/>
  <cols>
    <col min="1" max="1" width="4.453125" style="23" hidden="1" customWidth="1"/>
    <col min="2" max="2" width="4.453125" style="23" customWidth="1"/>
    <col min="3" max="3" width="2.54296875" style="23" customWidth="1"/>
    <col min="4" max="4" width="14.453125" style="23" customWidth="1"/>
    <col min="5" max="5" width="14" style="23" customWidth="1"/>
    <col min="6" max="6" width="13.1796875" style="23" customWidth="1"/>
    <col min="7" max="8" width="13.54296875" style="23" customWidth="1"/>
    <col min="9" max="9" width="11.453125" style="23" customWidth="1"/>
    <col min="10" max="10" width="12.453125" style="23" hidden="1" customWidth="1"/>
    <col min="11" max="11" width="13.54296875" style="23" hidden="1" customWidth="1"/>
    <col min="12" max="14" width="13.54296875" style="23" customWidth="1"/>
    <col min="15" max="15" width="14.453125" style="23" customWidth="1"/>
    <col min="16" max="16" width="2.54296875" style="23" customWidth="1"/>
    <col min="17" max="16384" width="9.1796875" style="23"/>
  </cols>
  <sheetData>
    <row r="2" spans="1:17" s="24" customFormat="1" ht="27.75" customHeight="1" x14ac:dyDescent="0.45">
      <c r="C2" s="27"/>
      <c r="D2" s="28" t="s">
        <v>1</v>
      </c>
      <c r="E2" s="28"/>
      <c r="F2" s="28"/>
      <c r="G2" s="29"/>
      <c r="H2" s="29"/>
      <c r="I2" s="29"/>
      <c r="J2" s="29"/>
      <c r="K2" s="29"/>
      <c r="L2" s="29"/>
      <c r="M2" s="29"/>
      <c r="N2" s="29"/>
      <c r="O2" s="29"/>
      <c r="P2" s="30"/>
    </row>
    <row r="3" spans="1:17" s="24" customFormat="1" ht="18.5" x14ac:dyDescent="0.45">
      <c r="C3" s="31"/>
      <c r="D3" s="32" t="s">
        <v>365</v>
      </c>
      <c r="E3" s="32"/>
      <c r="F3" s="32"/>
      <c r="G3" s="33"/>
      <c r="H3" s="33"/>
      <c r="I3" s="33"/>
      <c r="J3" s="33"/>
      <c r="K3" s="33"/>
      <c r="L3" s="33"/>
      <c r="M3" s="33"/>
      <c r="N3" s="33"/>
      <c r="O3" s="33"/>
      <c r="P3" s="34"/>
    </row>
    <row r="4" spans="1:17" x14ac:dyDescent="0.35">
      <c r="C4" s="35"/>
      <c r="D4" s="36"/>
      <c r="E4" s="36"/>
      <c r="F4" s="36"/>
      <c r="G4" s="36"/>
      <c r="H4" s="36"/>
      <c r="I4" s="36"/>
      <c r="J4" s="36"/>
      <c r="K4" s="36"/>
      <c r="L4" s="36"/>
      <c r="M4" s="36"/>
      <c r="N4" s="36"/>
      <c r="O4" s="36"/>
      <c r="P4" s="37"/>
    </row>
    <row r="5" spans="1:17" ht="15" customHeight="1" x14ac:dyDescent="0.45">
      <c r="C5" s="10"/>
      <c r="D5" s="51" t="s">
        <v>240</v>
      </c>
      <c r="E5" s="53" t="str">
        <f>IF('Section 1'!D9=0,"",'Section 1'!D9)</f>
        <v/>
      </c>
      <c r="F5" s="51"/>
      <c r="G5" s="36"/>
      <c r="H5" s="36"/>
      <c r="I5" s="36"/>
      <c r="J5" s="36"/>
      <c r="K5" s="36"/>
      <c r="L5" s="36"/>
      <c r="M5" s="36"/>
      <c r="N5" s="36"/>
      <c r="O5" s="33"/>
      <c r="P5" s="34"/>
      <c r="Q5" s="24"/>
    </row>
    <row r="6" spans="1:17" ht="15" customHeight="1" x14ac:dyDescent="0.35">
      <c r="C6" s="10"/>
      <c r="D6" s="51" t="s">
        <v>241</v>
      </c>
      <c r="E6" s="53" t="str">
        <f>IF(OR('Section 1'!D11=0,'Section 1'!D12=0),"","Quarter "&amp;'Section 1'!D12&amp;", "&amp;'Section 1'!D11)</f>
        <v/>
      </c>
      <c r="F6" s="51"/>
      <c r="G6" s="36"/>
      <c r="H6" s="36"/>
      <c r="I6" s="36"/>
      <c r="J6" s="36"/>
      <c r="K6" s="36"/>
      <c r="L6" s="36"/>
      <c r="M6" s="36"/>
      <c r="N6" s="36"/>
      <c r="O6" s="36"/>
      <c r="P6" s="37"/>
    </row>
    <row r="7" spans="1:17" ht="15" customHeight="1" x14ac:dyDescent="0.35">
      <c r="C7" s="10"/>
      <c r="D7" s="53"/>
      <c r="E7" s="53"/>
      <c r="F7" s="53"/>
      <c r="G7" s="36"/>
      <c r="H7" s="36"/>
      <c r="I7" s="36"/>
      <c r="J7" s="36"/>
      <c r="K7" s="36"/>
      <c r="L7" s="36"/>
      <c r="M7" s="36"/>
      <c r="N7" s="36"/>
      <c r="O7" s="36"/>
      <c r="P7" s="37"/>
    </row>
    <row r="8" spans="1:17" ht="15.5" x14ac:dyDescent="0.35">
      <c r="C8" s="35"/>
      <c r="D8" s="38" t="s">
        <v>36</v>
      </c>
      <c r="E8" s="38"/>
      <c r="F8" s="38"/>
      <c r="G8" s="36"/>
      <c r="H8" s="36"/>
      <c r="I8" s="36"/>
      <c r="J8" s="36"/>
      <c r="K8" s="36"/>
      <c r="L8" s="36"/>
      <c r="M8" s="36"/>
      <c r="N8" s="36"/>
      <c r="O8" s="36"/>
      <c r="P8" s="37"/>
    </row>
    <row r="9" spans="1:17" ht="19.5" customHeight="1" x14ac:dyDescent="0.35">
      <c r="C9" s="35"/>
      <c r="D9" s="227" t="s">
        <v>23</v>
      </c>
      <c r="E9" s="227"/>
      <c r="F9" s="227"/>
      <c r="G9" s="227"/>
      <c r="H9" s="227"/>
      <c r="I9" s="227"/>
      <c r="J9" s="227"/>
      <c r="K9" s="227"/>
      <c r="L9" s="227"/>
      <c r="M9" s="227"/>
      <c r="N9" s="227"/>
      <c r="O9" s="227"/>
      <c r="P9" s="37"/>
    </row>
    <row r="10" spans="1:17" ht="15.75" customHeight="1" x14ac:dyDescent="0.35">
      <c r="C10" s="35"/>
      <c r="D10" s="239" t="s">
        <v>4</v>
      </c>
      <c r="E10" s="241" t="s">
        <v>420</v>
      </c>
      <c r="F10" s="241"/>
      <c r="G10" s="241"/>
      <c r="H10" s="241"/>
      <c r="I10" s="241"/>
      <c r="J10" s="241"/>
      <c r="K10" s="241"/>
      <c r="L10" s="241"/>
      <c r="M10" s="241"/>
      <c r="N10" s="241"/>
      <c r="O10" s="235" t="s">
        <v>421</v>
      </c>
      <c r="P10" s="37"/>
    </row>
    <row r="11" spans="1:17" ht="35.25" customHeight="1" x14ac:dyDescent="0.35">
      <c r="C11" s="35"/>
      <c r="D11" s="239"/>
      <c r="E11" s="72" t="s">
        <v>332</v>
      </c>
      <c r="F11" s="72" t="s">
        <v>333</v>
      </c>
      <c r="G11" s="206" t="s">
        <v>38</v>
      </c>
      <c r="H11" s="206" t="s">
        <v>334</v>
      </c>
      <c r="I11" s="206" t="s">
        <v>335</v>
      </c>
      <c r="J11" s="206" t="s">
        <v>336</v>
      </c>
      <c r="K11" s="206" t="s">
        <v>337</v>
      </c>
      <c r="L11" s="206" t="s">
        <v>338</v>
      </c>
      <c r="M11" s="206" t="s">
        <v>327</v>
      </c>
      <c r="N11" s="206" t="s">
        <v>37</v>
      </c>
      <c r="O11" s="235"/>
      <c r="P11" s="37"/>
    </row>
    <row r="12" spans="1:17" x14ac:dyDescent="0.35">
      <c r="A12" s="75">
        <v>1</v>
      </c>
      <c r="C12" s="10"/>
      <c r="D12" s="205" t="s">
        <v>376</v>
      </c>
      <c r="E12" s="211">
        <f>IF($D12="","",SUMIFS('Data for Summary'!$D$3:$D$102,'Data for Summary'!$C$3:$C$102,$D12,'Data for Summary'!$F$3:$F$102,Lists!$J$5, 'Data for Summary'!$E$3:$E$102, Lists!$I$3))</f>
        <v>0</v>
      </c>
      <c r="F12" s="211">
        <f>IF($D12="","",SUMIFS('Data for Summary'!$D$3:$D$102,'Data for Summary'!$C$3:$C$102,$D12,'Data for Summary'!$F$3:$F$102,Lists!$J$6, 'Data for Summary'!$E$3:$E$102, Lists!$I$3))</f>
        <v>0</v>
      </c>
      <c r="G12" s="211">
        <f>IF($D12="","",SUMIFS('Data for Summary'!$D$3:$D$102,'Data for Summary'!$C$3:$C$102,$D12,'Data for Summary'!$F$3:$F$102,Lists!$J$7, 'Data for Summary'!$E$3:$E$102, Lists!$I$3))</f>
        <v>0</v>
      </c>
      <c r="H12" s="211">
        <f>IF($D12="","",SUMIFS('Data for Summary'!$D$3:$D$102,'Data for Summary'!$C$3:$C$102,$D12,'Data for Summary'!$F$3:$F$102,Lists!$J$8, 'Data for Summary'!$E$3:$E$102, Lists!$I$3))</f>
        <v>0</v>
      </c>
      <c r="I12" s="211">
        <f>IF($D12="","",SUMIFS('Data for Summary'!$D$3:$D$102,'Data for Summary'!$C$3:$C$102,$D12,'Data for Summary'!$F$3:$F$102,Lists!$J$9, 'Data for Summary'!$E$3:$E$102, Lists!$I$3))</f>
        <v>0</v>
      </c>
      <c r="J12" s="211">
        <f>IF($D12="","",SUMIFS('Data for Summary'!$D$3:$D$102,'Data for Summary'!$C$3:$C$102,$D12,'Data for Summary'!$F$3:$F$102,Lists!$J$12, 'Data for Summary'!$E$3:$E$102, Lists!$I$3))</f>
        <v>0</v>
      </c>
      <c r="K12" s="211">
        <f>IF($D12="","",SUMIFS('Data for Summary'!$D$3:$D$102,'Data for Summary'!$C$3:$C$102,$D12,'Data for Summary'!$F$3:$F$102,Lists!$J$13, 'Data for Summary'!$E$3:$E$102, Lists!$I$3))</f>
        <v>0</v>
      </c>
      <c r="L12" s="211">
        <f>IF($D12="","",SUMIFS('Data for Summary'!$D$3:$D$102,'Data for Summary'!$C$3:$C$102,$D12,'Data for Summary'!$F$3:$F$102,Lists!$J$10, 'Data for Summary'!$E$3:$E$102, Lists!$I$3))</f>
        <v>0</v>
      </c>
      <c r="M12" s="211">
        <f>IF($D12="","",SUMIFS('Data for Summary'!$D$3:$D$102,'Data for Summary'!$C$3:$C$102,$D12,'Data for Summary'!$F$3:$F$102,Lists!$J$11, 'Data for Summary'!$E$3:$E$102, Lists!$I$3))</f>
        <v>0</v>
      </c>
      <c r="N12" s="211">
        <f>IF($D12="","",SUM(E12:M12))</f>
        <v>0</v>
      </c>
      <c r="O12" s="211">
        <f>IF($D12="","",SUMIFS('Data for Summary'!$D$3:$D$102,'Data for Summary'!$C$3:$C$102,$D12,'Data for Summary'!$E$3:$E$102,Lists!$K$3))</f>
        <v>0</v>
      </c>
      <c r="P12" s="37"/>
    </row>
    <row r="13" spans="1:17" hidden="1" x14ac:dyDescent="0.35">
      <c r="A13" s="25"/>
      <c r="C13" s="10"/>
      <c r="D13" s="123"/>
      <c r="E13" s="124"/>
      <c r="F13" s="124"/>
      <c r="G13" s="124"/>
      <c r="H13" s="124"/>
      <c r="I13" s="124"/>
      <c r="J13" s="124"/>
      <c r="K13" s="124"/>
      <c r="L13" s="124"/>
      <c r="M13" s="124"/>
      <c r="N13" s="124"/>
      <c r="O13" s="124"/>
      <c r="P13" s="37"/>
    </row>
    <row r="14" spans="1:17" ht="15.5" hidden="1" x14ac:dyDescent="0.35">
      <c r="A14" s="25"/>
      <c r="C14" s="10"/>
      <c r="D14" s="38" t="s">
        <v>377</v>
      </c>
      <c r="E14" s="36"/>
      <c r="F14" s="36"/>
      <c r="G14" s="124"/>
      <c r="H14" s="124"/>
      <c r="I14" s="124"/>
      <c r="J14" s="124"/>
      <c r="K14" s="124"/>
      <c r="L14" s="124"/>
      <c r="M14" s="124"/>
      <c r="N14" s="124"/>
      <c r="O14" s="124"/>
      <c r="P14" s="37"/>
    </row>
    <row r="15" spans="1:17" ht="32.15" hidden="1" customHeight="1" x14ac:dyDescent="0.35">
      <c r="A15" s="25"/>
      <c r="C15" s="10"/>
      <c r="D15" s="227" t="s">
        <v>23</v>
      </c>
      <c r="E15" s="227"/>
      <c r="F15" s="227"/>
      <c r="G15" s="227"/>
      <c r="H15" s="227"/>
      <c r="I15" s="124"/>
      <c r="J15" s="124"/>
      <c r="K15" s="124"/>
      <c r="L15" s="124"/>
      <c r="M15" s="124"/>
      <c r="N15" s="124"/>
      <c r="O15" s="124"/>
      <c r="P15" s="37"/>
    </row>
    <row r="16" spans="1:17" ht="15.75" hidden="1" customHeight="1" x14ac:dyDescent="0.35">
      <c r="A16" s="25"/>
      <c r="C16" s="10"/>
      <c r="D16" s="239" t="s">
        <v>4</v>
      </c>
      <c r="E16" s="235" t="s">
        <v>350</v>
      </c>
      <c r="F16" s="235"/>
      <c r="G16" s="235"/>
      <c r="H16" s="235"/>
      <c r="I16" s="124"/>
      <c r="J16" s="124"/>
      <c r="K16" s="124"/>
      <c r="L16" s="124"/>
      <c r="M16" s="124"/>
      <c r="N16" s="124"/>
      <c r="O16" s="124"/>
      <c r="P16" s="37"/>
    </row>
    <row r="17" spans="1:16" ht="15.75" hidden="1" customHeight="1" x14ac:dyDescent="0.35">
      <c r="A17" s="25"/>
      <c r="C17" s="10"/>
      <c r="D17" s="239"/>
      <c r="E17" s="235" t="s">
        <v>336</v>
      </c>
      <c r="F17" s="235"/>
      <c r="G17" s="235" t="s">
        <v>337</v>
      </c>
      <c r="H17" s="235"/>
      <c r="I17" s="124"/>
      <c r="J17" s="124"/>
      <c r="K17" s="124"/>
      <c r="L17" s="124"/>
      <c r="M17" s="124"/>
      <c r="N17" s="124"/>
      <c r="O17" s="124"/>
      <c r="P17" s="37"/>
    </row>
    <row r="18" spans="1:16" ht="15.75" hidden="1" customHeight="1" x14ac:dyDescent="0.35">
      <c r="A18" s="25"/>
      <c r="C18" s="10"/>
      <c r="D18" s="212" t="s">
        <v>376</v>
      </c>
      <c r="E18" s="240">
        <f>J12</f>
        <v>0</v>
      </c>
      <c r="F18" s="240"/>
      <c r="G18" s="240">
        <f>K12</f>
        <v>0</v>
      </c>
      <c r="H18" s="240"/>
      <c r="I18" s="124"/>
      <c r="J18" s="124"/>
      <c r="K18" s="124"/>
      <c r="L18" s="124"/>
      <c r="M18" s="124"/>
      <c r="N18" s="124"/>
      <c r="O18" s="124"/>
      <c r="P18" s="37"/>
    </row>
    <row r="19" spans="1:16" ht="15" customHeight="1" x14ac:dyDescent="0.35">
      <c r="C19" s="16"/>
      <c r="D19" s="17"/>
      <c r="E19" s="17"/>
      <c r="F19" s="17"/>
      <c r="G19" s="17"/>
      <c r="H19" s="17"/>
      <c r="I19" s="17"/>
      <c r="J19" s="17"/>
      <c r="K19" s="17"/>
      <c r="L19" s="17"/>
      <c r="M19" s="17"/>
      <c r="N19" s="17"/>
      <c r="O19" s="17"/>
      <c r="P19" s="18"/>
    </row>
  </sheetData>
  <sheetProtection algorithmName="SHA-512" hashValue="cIqAfC93RS2PuogO9nTzmipeuNaSFOjaa5NJLo4DzsFikfdAKSNuWO2/jl2igAvqD28KbpgYiHIE0PjG/74spg==" saltValue="sovTETC3vgAvob5mGzKgvQ==" spinCount="100000" sheet="1" objects="1" scenarios="1"/>
  <mergeCells count="11">
    <mergeCell ref="G18:H18"/>
    <mergeCell ref="E17:F17"/>
    <mergeCell ref="E18:F18"/>
    <mergeCell ref="D15:H15"/>
    <mergeCell ref="D9:O9"/>
    <mergeCell ref="D10:D11"/>
    <mergeCell ref="O10:O11"/>
    <mergeCell ref="E10:N10"/>
    <mergeCell ref="D16:D17"/>
    <mergeCell ref="E16:H16"/>
    <mergeCell ref="G17:H17"/>
  </mergeCells>
  <dataValidations count="4">
    <dataValidation errorStyle="warning" allowBlank="1" errorTitle="U.S. EPA" error="Warning!  The form has auto calculated this value for you.  If you change the value in this cell, you may be misreporting data.  Press cancel to exit this cell without changing the data." sqref="G11:M11 D10 O10 D16 E17 G17 D13 E13 F13" xr:uid="{00000000-0002-0000-0500-000000000000}"/>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sqref="N11" xr:uid="{00000000-0002-0000-0500-000001000000}"/>
    <dataValidation allowBlank="1" showInputMessage="1" showErrorMessage="1" prompt="This field is auto-populated." sqref="G18:H18 E18:F18 G12 H12 I12 J12 K12 L12 M12 N12 O12" xr:uid="{00000000-0002-0000-0500-000002000000}"/>
    <dataValidation errorStyle="warning" allowBlank="1" showInputMessage="1" errorTitle="U.S. EPA" error="Warning!  The form has auto calculated this value for you.  If you change the value in this cell, you may be misreporting data.  Press cancel to exit this cell without changing the data." prompt="This field is auto-populated." sqref="D18 D12 E12 F12" xr:uid="{00000000-0002-0000-0500-000003000000}"/>
  </dataValidations>
  <pageMargins left="0.7" right="0.7" top="0.75" bottom="0.75" header="0.3" footer="0.3"/>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tabColor theme="0" tint="-0.34998626667073579"/>
  </sheetPr>
  <dimension ref="A1:AZ222"/>
  <sheetViews>
    <sheetView showGridLines="0" zoomScaleNormal="100" zoomScaleSheetLayoutView="100" workbookViewId="0"/>
  </sheetViews>
  <sheetFormatPr defaultColWidth="8.81640625" defaultRowHeight="14.5" x14ac:dyDescent="0.35"/>
  <cols>
    <col min="1" max="1" width="3.54296875" customWidth="1"/>
    <col min="2" max="2" width="3.81640625" customWidth="1"/>
    <col min="3" max="3" width="15.453125" customWidth="1"/>
    <col min="4" max="4" width="18.54296875" customWidth="1"/>
    <col min="5" max="5" width="20.54296875" customWidth="1"/>
    <col min="6" max="6" width="16.453125" customWidth="1"/>
    <col min="7" max="7" width="9.453125" customWidth="1"/>
    <col min="8" max="10" width="27.81640625" customWidth="1"/>
    <col min="11" max="11" width="3.81640625" customWidth="1"/>
  </cols>
  <sheetData>
    <row r="1" spans="1:52" x14ac:dyDescent="0.3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row>
    <row r="2" spans="1:52" ht="27.75" customHeight="1" x14ac:dyDescent="0.45">
      <c r="A2" s="24"/>
      <c r="B2" s="27"/>
      <c r="C2" s="28" t="s">
        <v>1</v>
      </c>
      <c r="D2" s="29"/>
      <c r="E2" s="29"/>
      <c r="F2" s="29"/>
      <c r="G2" s="29"/>
      <c r="H2" s="29"/>
      <c r="I2" s="29"/>
      <c r="J2" s="29"/>
      <c r="K2" s="30"/>
      <c r="L2" s="24"/>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row>
    <row r="3" spans="1:52" ht="18.5" x14ac:dyDescent="0.45">
      <c r="A3" s="24"/>
      <c r="B3" s="31"/>
      <c r="C3" s="32" t="s">
        <v>365</v>
      </c>
      <c r="D3" s="33"/>
      <c r="E3" s="33"/>
      <c r="F3" s="33"/>
      <c r="G3" s="1"/>
      <c r="H3" s="1"/>
      <c r="I3" s="1"/>
      <c r="J3" s="1"/>
      <c r="K3" s="34"/>
      <c r="L3" s="24"/>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row>
    <row r="4" spans="1:52" ht="17.25" customHeight="1" x14ac:dyDescent="0.45">
      <c r="A4" s="24"/>
      <c r="B4" s="31"/>
      <c r="C4" s="106" t="s">
        <v>322</v>
      </c>
      <c r="D4" s="32"/>
      <c r="E4" s="32"/>
      <c r="F4" s="1"/>
      <c r="G4" s="33"/>
      <c r="H4" s="33"/>
      <c r="I4" s="33"/>
      <c r="J4" s="33"/>
      <c r="K4" s="34"/>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row>
    <row r="5" spans="1:52" ht="11.25" customHeight="1" x14ac:dyDescent="0.45">
      <c r="A5" s="24"/>
      <c r="B5" s="31"/>
      <c r="C5" s="1"/>
      <c r="D5" s="1"/>
      <c r="E5" s="1"/>
      <c r="F5" s="1"/>
      <c r="G5" s="33"/>
      <c r="H5" s="33"/>
      <c r="I5" s="33"/>
      <c r="J5" s="33"/>
      <c r="K5" s="34"/>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row>
    <row r="6" spans="1:52" ht="33" customHeight="1" x14ac:dyDescent="0.45">
      <c r="A6" s="24"/>
      <c r="B6" s="31"/>
      <c r="C6" s="245" t="s">
        <v>412</v>
      </c>
      <c r="D6" s="245"/>
      <c r="E6" s="245"/>
      <c r="F6" s="245"/>
      <c r="G6" s="245"/>
      <c r="H6" s="245"/>
      <c r="I6" s="245"/>
      <c r="J6" s="245"/>
      <c r="K6" s="34"/>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row>
    <row r="7" spans="1:52" ht="29.5" customHeight="1" x14ac:dyDescent="0.45">
      <c r="A7" s="24"/>
      <c r="B7" s="31"/>
      <c r="C7" s="246" t="s">
        <v>410</v>
      </c>
      <c r="D7" s="246"/>
      <c r="E7" s="246"/>
      <c r="F7" s="246"/>
      <c r="G7" s="33"/>
      <c r="H7" s="249" t="s">
        <v>411</v>
      </c>
      <c r="I7" s="250"/>
      <c r="J7" s="250"/>
      <c r="K7" s="34"/>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row>
    <row r="8" spans="1:52" ht="9" customHeight="1" x14ac:dyDescent="0.45">
      <c r="A8" s="24"/>
      <c r="B8" s="31"/>
      <c r="C8" s="139"/>
      <c r="D8" s="139"/>
      <c r="E8" s="139"/>
      <c r="F8" s="139"/>
      <c r="G8" s="1"/>
      <c r="H8" s="1"/>
      <c r="I8" s="1"/>
      <c r="J8" s="1"/>
      <c r="K8" s="34"/>
      <c r="L8" s="24"/>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row>
    <row r="9" spans="1:52" ht="14.25" customHeight="1" x14ac:dyDescent="0.45">
      <c r="A9" s="24"/>
      <c r="B9" s="31"/>
      <c r="C9" s="251" t="s">
        <v>32</v>
      </c>
      <c r="D9" s="251"/>
      <c r="H9" s="247" t="s">
        <v>325</v>
      </c>
      <c r="I9" s="247"/>
      <c r="J9" s="247"/>
      <c r="K9" s="34"/>
      <c r="L9" s="24"/>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row>
    <row r="10" spans="1:52" ht="13.5" customHeight="1" x14ac:dyDescent="0.45">
      <c r="A10" s="24"/>
      <c r="B10" s="31"/>
      <c r="C10" s="138" t="s">
        <v>234</v>
      </c>
      <c r="D10" s="138" t="s">
        <v>235</v>
      </c>
      <c r="H10" s="108" t="s">
        <v>40</v>
      </c>
      <c r="I10" s="108" t="s">
        <v>102</v>
      </c>
      <c r="J10" s="108" t="s">
        <v>165</v>
      </c>
      <c r="K10" s="34"/>
      <c r="L10" s="24"/>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row>
    <row r="11" spans="1:52" ht="13.5" customHeight="1" x14ac:dyDescent="0.45">
      <c r="A11" s="24"/>
      <c r="B11" s="31"/>
      <c r="H11" s="108" t="s">
        <v>41</v>
      </c>
      <c r="I11" s="108" t="s">
        <v>103</v>
      </c>
      <c r="J11" s="108" t="s">
        <v>166</v>
      </c>
      <c r="K11" s="34"/>
      <c r="L11" s="24"/>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row>
    <row r="12" spans="1:52" ht="13.5" customHeight="1" x14ac:dyDescent="0.45">
      <c r="A12" s="24"/>
      <c r="B12" s="31"/>
      <c r="C12" s="246" t="s">
        <v>409</v>
      </c>
      <c r="D12" s="246"/>
      <c r="E12" s="246"/>
      <c r="F12" s="246"/>
      <c r="H12" s="108" t="s">
        <v>42</v>
      </c>
      <c r="I12" s="108" t="s">
        <v>104</v>
      </c>
      <c r="J12" s="108" t="s">
        <v>167</v>
      </c>
      <c r="K12" s="34"/>
      <c r="L12" s="24"/>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row>
    <row r="13" spans="1:52" ht="13.5" customHeight="1" x14ac:dyDescent="0.45">
      <c r="A13" s="24"/>
      <c r="B13" s="31"/>
      <c r="C13" s="246"/>
      <c r="D13" s="246"/>
      <c r="E13" s="246"/>
      <c r="F13" s="246"/>
      <c r="H13" s="108" t="s">
        <v>223</v>
      </c>
      <c r="I13" s="108" t="s">
        <v>105</v>
      </c>
      <c r="J13" s="108" t="s">
        <v>168</v>
      </c>
      <c r="K13" s="34"/>
      <c r="L13" s="24"/>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row>
    <row r="14" spans="1:52" ht="13.5" customHeight="1" x14ac:dyDescent="0.45">
      <c r="A14" s="24"/>
      <c r="B14" s="31"/>
      <c r="F14" s="76"/>
      <c r="H14" s="108" t="s">
        <v>43</v>
      </c>
      <c r="I14" s="108" t="s">
        <v>106</v>
      </c>
      <c r="J14" s="108" t="s">
        <v>169</v>
      </c>
      <c r="K14" s="34"/>
      <c r="L14" s="24"/>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row>
    <row r="15" spans="1:52" ht="13.5" customHeight="1" x14ac:dyDescent="0.45">
      <c r="A15" s="24"/>
      <c r="B15" s="31"/>
      <c r="C15" s="256" t="s">
        <v>323</v>
      </c>
      <c r="D15" s="257"/>
      <c r="E15" s="257"/>
      <c r="F15" s="258"/>
      <c r="G15" s="1"/>
      <c r="H15" s="108" t="s">
        <v>44</v>
      </c>
      <c r="I15" s="108" t="s">
        <v>107</v>
      </c>
      <c r="J15" s="108" t="s">
        <v>170</v>
      </c>
      <c r="K15" s="34"/>
      <c r="L15" s="24"/>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row>
    <row r="16" spans="1:52" ht="13.5" customHeight="1" x14ac:dyDescent="0.45">
      <c r="A16" s="24"/>
      <c r="B16" s="31"/>
      <c r="C16" s="138" t="s">
        <v>327</v>
      </c>
      <c r="D16" s="138" t="s">
        <v>374</v>
      </c>
      <c r="E16" s="138" t="s">
        <v>372</v>
      </c>
      <c r="F16" s="138" t="s">
        <v>335</v>
      </c>
      <c r="G16" s="1"/>
      <c r="H16" s="108" t="s">
        <v>45</v>
      </c>
      <c r="I16" s="108" t="s">
        <v>108</v>
      </c>
      <c r="J16" s="108" t="s">
        <v>171</v>
      </c>
      <c r="K16" s="34"/>
      <c r="L16" s="24"/>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row>
    <row r="17" spans="1:52" ht="13.5" customHeight="1" x14ac:dyDescent="0.45">
      <c r="A17" s="24"/>
      <c r="B17" s="31"/>
      <c r="C17" s="138" t="s">
        <v>338</v>
      </c>
      <c r="D17" s="138" t="s">
        <v>375</v>
      </c>
      <c r="E17" s="138" t="s">
        <v>373</v>
      </c>
      <c r="F17" s="138"/>
      <c r="G17" s="1"/>
      <c r="H17" s="108" t="s">
        <v>46</v>
      </c>
      <c r="I17" s="108" t="s">
        <v>431</v>
      </c>
      <c r="J17" s="108" t="s">
        <v>172</v>
      </c>
      <c r="K17" s="34"/>
      <c r="L17" s="24"/>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row>
    <row r="18" spans="1:52" ht="13.5" customHeight="1" x14ac:dyDescent="0.45">
      <c r="A18" s="24"/>
      <c r="B18" s="31"/>
      <c r="G18" s="1"/>
      <c r="H18" s="108" t="s">
        <v>47</v>
      </c>
      <c r="I18" s="108" t="s">
        <v>109</v>
      </c>
      <c r="J18" s="108" t="s">
        <v>173</v>
      </c>
      <c r="K18" s="34"/>
      <c r="L18" s="24"/>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row>
    <row r="19" spans="1:52" ht="13.5" customHeight="1" x14ac:dyDescent="0.45">
      <c r="A19" s="24"/>
      <c r="B19" s="31"/>
      <c r="C19" s="248" t="s">
        <v>324</v>
      </c>
      <c r="D19" s="248"/>
      <c r="E19" s="248"/>
      <c r="F19" s="248"/>
      <c r="G19" s="1"/>
      <c r="H19" s="108" t="s">
        <v>48</v>
      </c>
      <c r="I19" s="108" t="s">
        <v>369</v>
      </c>
      <c r="J19" s="108" t="s">
        <v>174</v>
      </c>
      <c r="K19" s="34"/>
      <c r="L19" s="24"/>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row>
    <row r="20" spans="1:52" ht="13.5" customHeight="1" x14ac:dyDescent="0.45">
      <c r="A20" s="24"/>
      <c r="B20" s="31"/>
      <c r="C20" s="138" t="s">
        <v>239</v>
      </c>
      <c r="D20" s="138" t="s">
        <v>12</v>
      </c>
      <c r="E20" s="138" t="s">
        <v>21</v>
      </c>
      <c r="F20" s="138" t="s">
        <v>238</v>
      </c>
      <c r="G20" s="1"/>
      <c r="H20" s="108" t="s">
        <v>49</v>
      </c>
      <c r="I20" s="108" t="s">
        <v>110</v>
      </c>
      <c r="J20" s="108" t="s">
        <v>175</v>
      </c>
      <c r="K20" s="34"/>
      <c r="L20" s="24"/>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row>
    <row r="21" spans="1:52" ht="13.5" customHeight="1" x14ac:dyDescent="0.45">
      <c r="A21" s="24"/>
      <c r="B21" s="31"/>
      <c r="C21" s="76"/>
      <c r="D21" s="76"/>
      <c r="E21" s="76"/>
      <c r="F21" s="76"/>
      <c r="G21" s="1"/>
      <c r="H21" s="108" t="s">
        <v>50</v>
      </c>
      <c r="I21" s="108" t="s">
        <v>111</v>
      </c>
      <c r="J21" s="108" t="s">
        <v>176</v>
      </c>
      <c r="K21" s="34"/>
      <c r="L21" s="24"/>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row>
    <row r="22" spans="1:52" ht="13.5" customHeight="1" x14ac:dyDescent="0.45">
      <c r="A22" s="24"/>
      <c r="B22" s="31"/>
      <c r="C22" s="252" t="s">
        <v>414</v>
      </c>
      <c r="D22" s="253"/>
      <c r="E22" s="253"/>
      <c r="G22" s="1"/>
      <c r="H22" s="108" t="s">
        <v>51</v>
      </c>
      <c r="I22" s="108" t="s">
        <v>112</v>
      </c>
      <c r="J22" s="108" t="s">
        <v>177</v>
      </c>
      <c r="K22" s="34"/>
      <c r="L22" s="24"/>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row>
    <row r="23" spans="1:52" ht="13.5" customHeight="1" x14ac:dyDescent="0.45">
      <c r="A23" s="24"/>
      <c r="B23" s="31"/>
      <c r="C23" s="253"/>
      <c r="D23" s="253"/>
      <c r="E23" s="253"/>
      <c r="G23" s="1"/>
      <c r="H23" s="108" t="s">
        <v>52</v>
      </c>
      <c r="I23" s="108" t="s">
        <v>113</v>
      </c>
      <c r="J23" s="108" t="s">
        <v>178</v>
      </c>
      <c r="K23" s="34"/>
      <c r="L23" s="24"/>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row>
    <row r="24" spans="1:52" ht="13.5" customHeight="1" x14ac:dyDescent="0.45">
      <c r="A24" s="24"/>
      <c r="B24" s="31"/>
      <c r="C24" s="253"/>
      <c r="D24" s="253"/>
      <c r="E24" s="253"/>
      <c r="F24" s="107"/>
      <c r="G24" s="1"/>
      <c r="H24" s="108" t="s">
        <v>53</v>
      </c>
      <c r="I24" s="108" t="s">
        <v>114</v>
      </c>
      <c r="J24" s="108" t="s">
        <v>179</v>
      </c>
      <c r="K24" s="34"/>
      <c r="L24" s="24"/>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row>
    <row r="25" spans="1:52" ht="13.5" customHeight="1" x14ac:dyDescent="0.45">
      <c r="A25" s="24"/>
      <c r="B25" s="31"/>
      <c r="C25" s="253"/>
      <c r="D25" s="253"/>
      <c r="E25" s="253"/>
      <c r="G25" s="1"/>
      <c r="H25" s="108" t="s">
        <v>54</v>
      </c>
      <c r="I25" s="108" t="s">
        <v>225</v>
      </c>
      <c r="J25" s="108" t="s">
        <v>434</v>
      </c>
      <c r="K25" s="34"/>
      <c r="L25" s="24"/>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row>
    <row r="26" spans="1:52" ht="13.5" customHeight="1" x14ac:dyDescent="0.45">
      <c r="A26" s="24"/>
      <c r="B26" s="31"/>
      <c r="G26" s="1"/>
      <c r="H26" s="108" t="s">
        <v>55</v>
      </c>
      <c r="I26" s="108" t="s">
        <v>115</v>
      </c>
      <c r="J26" s="108" t="s">
        <v>180</v>
      </c>
      <c r="K26" s="34"/>
      <c r="L26" s="24"/>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row>
    <row r="27" spans="1:52" ht="13.5" customHeight="1" x14ac:dyDescent="0.45">
      <c r="A27" s="24"/>
      <c r="B27" s="31"/>
      <c r="C27" s="254" t="s">
        <v>415</v>
      </c>
      <c r="D27" s="254"/>
      <c r="E27" s="254"/>
      <c r="F27" s="1"/>
      <c r="G27" s="1"/>
      <c r="H27" s="108" t="s">
        <v>56</v>
      </c>
      <c r="I27" s="108" t="s">
        <v>116</v>
      </c>
      <c r="J27" s="108" t="s">
        <v>181</v>
      </c>
      <c r="K27" s="34"/>
      <c r="L27" s="24"/>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row>
    <row r="28" spans="1:52" ht="13.5" customHeight="1" x14ac:dyDescent="0.45">
      <c r="A28" s="24"/>
      <c r="B28" s="31"/>
      <c r="C28" s="213" t="s">
        <v>364</v>
      </c>
      <c r="D28" s="255" t="s">
        <v>416</v>
      </c>
      <c r="E28" s="255"/>
      <c r="F28" s="1"/>
      <c r="G28" s="1"/>
      <c r="H28" s="108" t="s">
        <v>57</v>
      </c>
      <c r="I28" s="108" t="s">
        <v>117</v>
      </c>
      <c r="J28" s="108" t="s">
        <v>182</v>
      </c>
      <c r="K28" s="34"/>
      <c r="L28" s="24"/>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row>
    <row r="29" spans="1:52" ht="13.5" customHeight="1" x14ac:dyDescent="0.45">
      <c r="A29" s="24"/>
      <c r="B29" s="31"/>
      <c r="C29" s="213" t="s">
        <v>417</v>
      </c>
      <c r="D29" s="255" t="s">
        <v>418</v>
      </c>
      <c r="E29" s="255"/>
      <c r="F29" s="1"/>
      <c r="G29" s="1"/>
      <c r="H29" s="108" t="s">
        <v>428</v>
      </c>
      <c r="I29" s="108" t="s">
        <v>118</v>
      </c>
      <c r="J29" s="108" t="s">
        <v>226</v>
      </c>
      <c r="K29" s="34"/>
      <c r="L29" s="24"/>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row>
    <row r="30" spans="1:52" ht="13.5" customHeight="1" x14ac:dyDescent="0.45">
      <c r="A30" s="24"/>
      <c r="B30" s="31"/>
      <c r="D30" s="1"/>
      <c r="F30" s="1"/>
      <c r="G30" s="1"/>
      <c r="H30" s="108" t="s">
        <v>58</v>
      </c>
      <c r="I30" s="108" t="s">
        <v>119</v>
      </c>
      <c r="J30" s="108" t="s">
        <v>183</v>
      </c>
      <c r="K30" s="34"/>
      <c r="L30" s="24"/>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row>
    <row r="31" spans="1:52" ht="13.5" customHeight="1" x14ac:dyDescent="0.45">
      <c r="A31" s="24"/>
      <c r="B31" s="31"/>
      <c r="D31" s="1"/>
      <c r="F31" s="1"/>
      <c r="G31" s="1"/>
      <c r="H31" s="108" t="s">
        <v>429</v>
      </c>
      <c r="I31" s="108" t="s">
        <v>120</v>
      </c>
      <c r="J31" s="108" t="s">
        <v>184</v>
      </c>
      <c r="K31" s="34"/>
      <c r="L31" s="24"/>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row>
    <row r="32" spans="1:52" ht="13.5" customHeight="1" x14ac:dyDescent="0.45">
      <c r="A32" s="24"/>
      <c r="B32" s="31"/>
      <c r="D32" s="1"/>
      <c r="F32" s="1"/>
      <c r="G32" s="1"/>
      <c r="H32" s="108" t="s">
        <v>59</v>
      </c>
      <c r="I32" s="108" t="s">
        <v>121</v>
      </c>
      <c r="J32" s="108" t="s">
        <v>185</v>
      </c>
      <c r="K32" s="34"/>
      <c r="L32" s="24"/>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row>
    <row r="33" spans="1:52" ht="13.5" customHeight="1" x14ac:dyDescent="0.45">
      <c r="A33" s="24"/>
      <c r="B33" s="31"/>
      <c r="D33" s="1"/>
      <c r="F33" s="1"/>
      <c r="G33" s="1"/>
      <c r="H33" s="108" t="s">
        <v>60</v>
      </c>
      <c r="I33" s="108" t="s">
        <v>122</v>
      </c>
      <c r="J33" s="108" t="s">
        <v>186</v>
      </c>
      <c r="K33" s="34"/>
      <c r="L33" s="24"/>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row>
    <row r="34" spans="1:52" ht="13.5" customHeight="1" x14ac:dyDescent="0.45">
      <c r="A34" s="24"/>
      <c r="B34" s="31"/>
      <c r="D34" s="1"/>
      <c r="F34" s="1"/>
      <c r="G34" s="1"/>
      <c r="H34" s="108" t="s">
        <v>61</v>
      </c>
      <c r="I34" s="108" t="s">
        <v>123</v>
      </c>
      <c r="J34" s="108" t="s">
        <v>187</v>
      </c>
      <c r="K34" s="34"/>
      <c r="L34" s="24"/>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row>
    <row r="35" spans="1:52" ht="13.5" customHeight="1" x14ac:dyDescent="0.45">
      <c r="A35" s="24"/>
      <c r="B35" s="31"/>
      <c r="D35" s="1"/>
      <c r="F35" s="1"/>
      <c r="G35" s="1"/>
      <c r="H35" s="108" t="s">
        <v>62</v>
      </c>
      <c r="I35" s="108" t="s">
        <v>124</v>
      </c>
      <c r="J35" s="108" t="s">
        <v>188</v>
      </c>
      <c r="K35" s="34"/>
      <c r="L35" s="24"/>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row>
    <row r="36" spans="1:52" ht="13.5" customHeight="1" x14ac:dyDescent="0.45">
      <c r="A36" s="24"/>
      <c r="B36" s="31"/>
      <c r="D36" s="1"/>
      <c r="F36" s="1"/>
      <c r="G36" s="1"/>
      <c r="H36" s="108" t="s">
        <v>370</v>
      </c>
      <c r="I36" s="108" t="s">
        <v>125</v>
      </c>
      <c r="J36" s="108" t="s">
        <v>435</v>
      </c>
      <c r="K36" s="34"/>
      <c r="L36" s="24"/>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row>
    <row r="37" spans="1:52" ht="13.5" customHeight="1" x14ac:dyDescent="0.45">
      <c r="A37" s="24"/>
      <c r="B37" s="31"/>
      <c r="D37" s="1"/>
      <c r="F37" s="1"/>
      <c r="G37" s="1"/>
      <c r="H37" s="108" t="s">
        <v>63</v>
      </c>
      <c r="I37" s="108" t="s">
        <v>126</v>
      </c>
      <c r="J37" s="108" t="s">
        <v>189</v>
      </c>
      <c r="K37" s="34"/>
      <c r="L37" s="24"/>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row>
    <row r="38" spans="1:52" ht="13.5" customHeight="1" x14ac:dyDescent="0.45">
      <c r="A38" s="24"/>
      <c r="B38" s="31"/>
      <c r="D38" s="1"/>
      <c r="F38" s="1"/>
      <c r="G38" s="1"/>
      <c r="H38" s="108" t="s">
        <v>64</v>
      </c>
      <c r="I38" s="108" t="s">
        <v>127</v>
      </c>
      <c r="J38" s="108" t="s">
        <v>190</v>
      </c>
      <c r="K38" s="34"/>
      <c r="L38" s="24"/>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row>
    <row r="39" spans="1:52" ht="13.5" customHeight="1" x14ac:dyDescent="0.45">
      <c r="A39" s="24"/>
      <c r="B39" s="31"/>
      <c r="D39" s="1"/>
      <c r="E39" s="1"/>
      <c r="F39" s="1"/>
      <c r="G39" s="1"/>
      <c r="H39" s="108" t="s">
        <v>65</v>
      </c>
      <c r="I39" s="108" t="s">
        <v>128</v>
      </c>
      <c r="J39" s="108" t="s">
        <v>227</v>
      </c>
      <c r="K39" s="34"/>
      <c r="L39" s="24"/>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row>
    <row r="40" spans="1:52" ht="13.5" customHeight="1" x14ac:dyDescent="0.45">
      <c r="A40" s="24"/>
      <c r="B40" s="31"/>
      <c r="D40" s="1"/>
      <c r="E40" s="1"/>
      <c r="F40" s="1"/>
      <c r="G40" s="1"/>
      <c r="H40" s="108" t="s">
        <v>66</v>
      </c>
      <c r="I40" s="108" t="s">
        <v>129</v>
      </c>
      <c r="J40" s="108" t="s">
        <v>191</v>
      </c>
      <c r="K40" s="34"/>
      <c r="L40" s="24"/>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row>
    <row r="41" spans="1:52" ht="13.5" customHeight="1" x14ac:dyDescent="0.45">
      <c r="A41" s="24"/>
      <c r="B41" s="31"/>
      <c r="D41" s="1"/>
      <c r="E41" s="1"/>
      <c r="F41" s="1"/>
      <c r="G41" s="1"/>
      <c r="H41" s="108" t="s">
        <v>67</v>
      </c>
      <c r="I41" s="108" t="s">
        <v>130</v>
      </c>
      <c r="J41" s="108" t="s">
        <v>192</v>
      </c>
      <c r="K41" s="34"/>
      <c r="L41" s="24"/>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row>
    <row r="42" spans="1:52" ht="13.5" customHeight="1" x14ac:dyDescent="0.45">
      <c r="A42" s="24"/>
      <c r="B42" s="31"/>
      <c r="D42" s="1"/>
      <c r="E42" s="1"/>
      <c r="F42" s="1"/>
      <c r="G42" s="1"/>
      <c r="H42" s="108" t="s">
        <v>68</v>
      </c>
      <c r="I42" s="108" t="s">
        <v>131</v>
      </c>
      <c r="J42" s="108" t="s">
        <v>193</v>
      </c>
      <c r="K42" s="34"/>
      <c r="L42" s="24"/>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row>
    <row r="43" spans="1:52" ht="13.5" customHeight="1" x14ac:dyDescent="0.45">
      <c r="A43" s="24"/>
      <c r="B43" s="31"/>
      <c r="D43" s="1"/>
      <c r="E43" s="1"/>
      <c r="F43" s="1"/>
      <c r="G43" s="1"/>
      <c r="H43" s="108" t="s">
        <v>69</v>
      </c>
      <c r="I43" s="108" t="s">
        <v>132</v>
      </c>
      <c r="J43" s="108" t="s">
        <v>194</v>
      </c>
      <c r="K43" s="34"/>
      <c r="L43" s="24"/>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row>
    <row r="44" spans="1:52" ht="13.5" customHeight="1" x14ac:dyDescent="0.45">
      <c r="A44" s="24"/>
      <c r="B44" s="31"/>
      <c r="D44" s="1"/>
      <c r="E44" s="1"/>
      <c r="F44" s="1"/>
      <c r="G44" s="1"/>
      <c r="H44" s="108" t="s">
        <v>70</v>
      </c>
      <c r="I44" s="108" t="s">
        <v>133</v>
      </c>
      <c r="J44" s="108" t="s">
        <v>195</v>
      </c>
      <c r="K44" s="34"/>
      <c r="L44" s="24"/>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row>
    <row r="45" spans="1:52" ht="13.5" customHeight="1" x14ac:dyDescent="0.45">
      <c r="A45" s="24"/>
      <c r="B45" s="31"/>
      <c r="D45" s="1"/>
      <c r="E45" s="1"/>
      <c r="F45" s="1"/>
      <c r="G45" s="1"/>
      <c r="H45" s="108" t="s">
        <v>71</v>
      </c>
      <c r="I45" s="108" t="s">
        <v>134</v>
      </c>
      <c r="J45" s="108" t="s">
        <v>196</v>
      </c>
      <c r="K45" s="34"/>
      <c r="L45" s="24"/>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row>
    <row r="46" spans="1:52" ht="13.5" customHeight="1" x14ac:dyDescent="0.45">
      <c r="A46" s="24"/>
      <c r="B46" s="31"/>
      <c r="D46" s="1"/>
      <c r="E46" s="1"/>
      <c r="F46" s="1"/>
      <c r="G46" s="1"/>
      <c r="H46" s="108" t="s">
        <v>72</v>
      </c>
      <c r="I46" s="108" t="s">
        <v>135</v>
      </c>
      <c r="J46" s="108" t="s">
        <v>197</v>
      </c>
      <c r="K46" s="34"/>
      <c r="L46" s="24"/>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row>
    <row r="47" spans="1:52" ht="13.5" customHeight="1" x14ac:dyDescent="0.45">
      <c r="A47" s="24"/>
      <c r="B47" s="31"/>
      <c r="D47" s="1"/>
      <c r="E47" s="1"/>
      <c r="F47" s="1"/>
      <c r="G47" s="1"/>
      <c r="H47" s="108" t="s">
        <v>73</v>
      </c>
      <c r="I47" s="108" t="s">
        <v>136</v>
      </c>
      <c r="J47" s="108" t="s">
        <v>198</v>
      </c>
      <c r="K47" s="34"/>
      <c r="L47" s="24"/>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row>
    <row r="48" spans="1:52" ht="13.5" customHeight="1" x14ac:dyDescent="0.45">
      <c r="A48" s="24"/>
      <c r="B48" s="31"/>
      <c r="D48" s="1"/>
      <c r="E48" s="1"/>
      <c r="F48" s="1"/>
      <c r="G48" s="1"/>
      <c r="H48" s="108" t="s">
        <v>74</v>
      </c>
      <c r="I48" s="108" t="s">
        <v>137</v>
      </c>
      <c r="J48" s="108" t="s">
        <v>371</v>
      </c>
      <c r="K48" s="34"/>
      <c r="L48" s="24"/>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row>
    <row r="49" spans="1:52" ht="13.5" customHeight="1" x14ac:dyDescent="0.45">
      <c r="A49" s="24"/>
      <c r="B49" s="31"/>
      <c r="D49" s="1"/>
      <c r="E49" s="1"/>
      <c r="F49" s="1"/>
      <c r="G49" s="1"/>
      <c r="H49" s="108" t="s">
        <v>75</v>
      </c>
      <c r="I49" s="108" t="s">
        <v>138</v>
      </c>
      <c r="J49" s="108" t="s">
        <v>199</v>
      </c>
      <c r="K49" s="34"/>
      <c r="L49" s="24"/>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row>
    <row r="50" spans="1:52" ht="13.5" customHeight="1" x14ac:dyDescent="0.45">
      <c r="A50" s="24"/>
      <c r="B50" s="31"/>
      <c r="D50" s="1"/>
      <c r="E50" s="1"/>
      <c r="F50" s="1"/>
      <c r="G50" s="1"/>
      <c r="H50" s="108" t="s">
        <v>76</v>
      </c>
      <c r="I50" s="108" t="s">
        <v>139</v>
      </c>
      <c r="J50" s="108" t="s">
        <v>200</v>
      </c>
      <c r="K50" s="34"/>
      <c r="L50" s="24"/>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row>
    <row r="51" spans="1:52" ht="13.5" customHeight="1" x14ac:dyDescent="0.45">
      <c r="A51" s="24"/>
      <c r="B51" s="31"/>
      <c r="D51" s="1"/>
      <c r="E51" s="1"/>
      <c r="F51" s="1"/>
      <c r="G51" s="1"/>
      <c r="H51" s="108" t="s">
        <v>77</v>
      </c>
      <c r="I51" s="108" t="s">
        <v>140</v>
      </c>
      <c r="J51" s="108" t="s">
        <v>201</v>
      </c>
      <c r="K51" s="34"/>
      <c r="L51" s="24"/>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row>
    <row r="52" spans="1:52" ht="13.5" customHeight="1" x14ac:dyDescent="0.45">
      <c r="A52" s="24"/>
      <c r="B52" s="31"/>
      <c r="D52" s="1"/>
      <c r="E52" s="1"/>
      <c r="F52" s="1"/>
      <c r="G52" s="1"/>
      <c r="H52" s="108" t="s">
        <v>78</v>
      </c>
      <c r="I52" s="108" t="s">
        <v>141</v>
      </c>
      <c r="J52" s="244" t="s">
        <v>202</v>
      </c>
      <c r="K52" s="34"/>
      <c r="L52" s="24"/>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row>
    <row r="53" spans="1:52" ht="13.5" customHeight="1" x14ac:dyDescent="0.45">
      <c r="A53" s="24"/>
      <c r="B53" s="31"/>
      <c r="D53" s="1"/>
      <c r="E53" s="1"/>
      <c r="F53" s="1"/>
      <c r="G53" s="1"/>
      <c r="H53" s="108" t="s">
        <v>437</v>
      </c>
      <c r="I53" s="108" t="s">
        <v>142</v>
      </c>
      <c r="J53" s="244"/>
      <c r="K53" s="34"/>
      <c r="L53" s="24"/>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row>
    <row r="54" spans="1:52" ht="13.5" customHeight="1" x14ac:dyDescent="0.45">
      <c r="A54" s="24"/>
      <c r="B54" s="31"/>
      <c r="D54" s="1"/>
      <c r="E54" s="1"/>
      <c r="F54" s="1"/>
      <c r="G54" s="1"/>
      <c r="H54" s="108" t="s">
        <v>79</v>
      </c>
      <c r="I54" s="108" t="s">
        <v>143</v>
      </c>
      <c r="J54" s="108" t="s">
        <v>228</v>
      </c>
      <c r="K54" s="34"/>
      <c r="L54" s="24"/>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row>
    <row r="55" spans="1:52" ht="13.5" customHeight="1" x14ac:dyDescent="0.45">
      <c r="A55" s="24"/>
      <c r="B55" s="31"/>
      <c r="G55" s="1"/>
      <c r="H55" s="108" t="s">
        <v>80</v>
      </c>
      <c r="I55" s="108" t="s">
        <v>144</v>
      </c>
      <c r="J55" s="108" t="s">
        <v>203</v>
      </c>
      <c r="K55" s="34"/>
      <c r="L55" s="24"/>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row>
    <row r="56" spans="1:52" ht="13.5" customHeight="1" x14ac:dyDescent="0.45">
      <c r="A56" s="24"/>
      <c r="B56" s="31"/>
      <c r="G56" s="1"/>
      <c r="H56" s="108" t="s">
        <v>81</v>
      </c>
      <c r="I56" s="108" t="s">
        <v>145</v>
      </c>
      <c r="J56" s="108" t="s">
        <v>204</v>
      </c>
      <c r="K56" s="34"/>
      <c r="L56" s="24"/>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row>
    <row r="57" spans="1:52" ht="13.5" customHeight="1" x14ac:dyDescent="0.45">
      <c r="A57" s="24"/>
      <c r="B57" s="31"/>
      <c r="G57" s="1"/>
      <c r="H57" s="108" t="s">
        <v>82</v>
      </c>
      <c r="I57" s="108" t="s">
        <v>146</v>
      </c>
      <c r="J57" s="108" t="s">
        <v>205</v>
      </c>
      <c r="K57" s="34"/>
      <c r="L57" s="24"/>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row>
    <row r="58" spans="1:52" ht="13.5" customHeight="1" x14ac:dyDescent="0.45">
      <c r="A58" s="24"/>
      <c r="B58" s="31"/>
      <c r="G58" s="1"/>
      <c r="H58" s="108" t="s">
        <v>83</v>
      </c>
      <c r="I58" s="108" t="s">
        <v>147</v>
      </c>
      <c r="J58" s="108" t="s">
        <v>206</v>
      </c>
      <c r="K58" s="34"/>
      <c r="L58" s="24"/>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row>
    <row r="59" spans="1:52" ht="13.5" customHeight="1" x14ac:dyDescent="0.45">
      <c r="A59" s="24"/>
      <c r="B59" s="31"/>
      <c r="G59" s="1"/>
      <c r="H59" s="108" t="s">
        <v>84</v>
      </c>
      <c r="I59" s="108" t="s">
        <v>432</v>
      </c>
      <c r="J59" s="108" t="s">
        <v>207</v>
      </c>
      <c r="K59" s="34"/>
      <c r="L59" s="24"/>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row>
    <row r="60" spans="1:52" ht="13.5" customHeight="1" x14ac:dyDescent="0.45">
      <c r="A60" s="24"/>
      <c r="B60" s="31"/>
      <c r="G60" s="1"/>
      <c r="H60" s="108" t="s">
        <v>85</v>
      </c>
      <c r="I60" s="108" t="s">
        <v>148</v>
      </c>
      <c r="J60" s="108" t="s">
        <v>208</v>
      </c>
      <c r="K60" s="34"/>
      <c r="L60" s="24"/>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row>
    <row r="61" spans="1:52" ht="13.5" customHeight="1" x14ac:dyDescent="0.45">
      <c r="A61" s="24"/>
      <c r="B61" s="31"/>
      <c r="G61" s="1"/>
      <c r="H61" s="108" t="s">
        <v>86</v>
      </c>
      <c r="I61" s="108" t="s">
        <v>149</v>
      </c>
      <c r="J61" s="108" t="s">
        <v>209</v>
      </c>
      <c r="K61" s="34"/>
      <c r="L61" s="24"/>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row>
    <row r="62" spans="1:52" ht="13.5" customHeight="1" x14ac:dyDescent="0.45">
      <c r="A62" s="24"/>
      <c r="B62" s="31"/>
      <c r="G62" s="1"/>
      <c r="H62" s="108" t="s">
        <v>87</v>
      </c>
      <c r="I62" s="108" t="s">
        <v>150</v>
      </c>
      <c r="J62" s="108" t="s">
        <v>210</v>
      </c>
      <c r="K62" s="34"/>
      <c r="L62" s="24"/>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row>
    <row r="63" spans="1:52" ht="13.5" customHeight="1" x14ac:dyDescent="0.45">
      <c r="A63" s="24"/>
      <c r="B63" s="31"/>
      <c r="G63" s="1"/>
      <c r="H63" s="108" t="s">
        <v>88</v>
      </c>
      <c r="I63" s="108" t="s">
        <v>151</v>
      </c>
      <c r="J63" s="108" t="s">
        <v>211</v>
      </c>
      <c r="K63" s="34"/>
      <c r="L63" s="24"/>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row>
    <row r="64" spans="1:52" ht="13.5" customHeight="1" x14ac:dyDescent="0.45">
      <c r="A64" s="24"/>
      <c r="B64" s="31"/>
      <c r="G64" s="1"/>
      <c r="H64" s="108" t="s">
        <v>89</v>
      </c>
      <c r="I64" s="108" t="s">
        <v>152</v>
      </c>
      <c r="J64" s="108" t="s">
        <v>212</v>
      </c>
      <c r="K64" s="34"/>
      <c r="L64" s="24"/>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row>
    <row r="65" spans="1:52" ht="13.5" customHeight="1" x14ac:dyDescent="0.45">
      <c r="A65" s="24"/>
      <c r="B65" s="31"/>
      <c r="G65" s="1"/>
      <c r="H65" s="108" t="s">
        <v>90</v>
      </c>
      <c r="I65" s="108" t="s">
        <v>153</v>
      </c>
      <c r="J65" s="242" t="s">
        <v>213</v>
      </c>
      <c r="K65" s="34"/>
      <c r="L65" s="24"/>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row>
    <row r="66" spans="1:52" ht="13.5" customHeight="1" x14ac:dyDescent="0.45">
      <c r="A66" s="24"/>
      <c r="B66" s="31"/>
      <c r="G66" s="1"/>
      <c r="H66" s="108" t="s">
        <v>224</v>
      </c>
      <c r="I66" s="108" t="s">
        <v>154</v>
      </c>
      <c r="J66" s="243"/>
      <c r="K66" s="34"/>
      <c r="L66" s="24"/>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row>
    <row r="67" spans="1:52" ht="13.5" customHeight="1" x14ac:dyDescent="0.45">
      <c r="A67" s="24"/>
      <c r="B67" s="31"/>
      <c r="G67" s="1"/>
      <c r="H67" s="108" t="s">
        <v>91</v>
      </c>
      <c r="I67" s="108" t="s">
        <v>155</v>
      </c>
      <c r="J67" s="108" t="s">
        <v>214</v>
      </c>
      <c r="K67" s="34"/>
      <c r="L67" s="24"/>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row>
    <row r="68" spans="1:52" ht="13.5" customHeight="1" x14ac:dyDescent="0.45">
      <c r="A68" s="24"/>
      <c r="B68" s="31"/>
      <c r="G68" s="1"/>
      <c r="H68" s="108" t="s">
        <v>92</v>
      </c>
      <c r="I68" s="108" t="s">
        <v>156</v>
      </c>
      <c r="J68" s="108" t="s">
        <v>215</v>
      </c>
      <c r="K68" s="34"/>
      <c r="L68" s="24"/>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row>
    <row r="69" spans="1:52" ht="13.5" customHeight="1" x14ac:dyDescent="0.45">
      <c r="A69" s="24"/>
      <c r="B69" s="31"/>
      <c r="G69" s="1"/>
      <c r="H69" s="108" t="s">
        <v>93</v>
      </c>
      <c r="I69" s="108" t="s">
        <v>157</v>
      </c>
      <c r="J69" s="108" t="s">
        <v>216</v>
      </c>
      <c r="K69" s="34"/>
      <c r="L69" s="24"/>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row>
    <row r="70" spans="1:52" ht="13.5" customHeight="1" x14ac:dyDescent="0.45">
      <c r="A70" s="24"/>
      <c r="B70" s="31"/>
      <c r="G70" s="1"/>
      <c r="H70" s="108" t="s">
        <v>430</v>
      </c>
      <c r="I70" s="108" t="s">
        <v>158</v>
      </c>
      <c r="J70" s="108" t="s">
        <v>217</v>
      </c>
      <c r="K70" s="34"/>
      <c r="L70" s="24"/>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row>
    <row r="71" spans="1:52" ht="13.5" customHeight="1" x14ac:dyDescent="0.45">
      <c r="A71" s="24"/>
      <c r="B71" s="31"/>
      <c r="G71" s="1"/>
      <c r="H71" s="108" t="s">
        <v>94</v>
      </c>
      <c r="I71" s="108" t="s">
        <v>159</v>
      </c>
      <c r="J71" s="108" t="s">
        <v>218</v>
      </c>
      <c r="K71" s="34"/>
      <c r="L71" s="24"/>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row>
    <row r="72" spans="1:52" ht="13.5" customHeight="1" x14ac:dyDescent="0.45">
      <c r="A72" s="24"/>
      <c r="B72" s="31"/>
      <c r="G72" s="1"/>
      <c r="H72" s="108" t="s">
        <v>95</v>
      </c>
      <c r="I72" s="242" t="s">
        <v>433</v>
      </c>
      <c r="J72" s="108" t="s">
        <v>219</v>
      </c>
      <c r="K72" s="34"/>
      <c r="L72" s="24"/>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row>
    <row r="73" spans="1:52" ht="13.5" customHeight="1" x14ac:dyDescent="0.45">
      <c r="A73" s="24"/>
      <c r="B73" s="31"/>
      <c r="G73" s="1"/>
      <c r="H73" s="108" t="s">
        <v>96</v>
      </c>
      <c r="I73" s="243"/>
      <c r="J73" s="108" t="s">
        <v>220</v>
      </c>
      <c r="K73" s="34"/>
      <c r="L73" s="24"/>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row>
    <row r="74" spans="1:52" ht="13.5" customHeight="1" x14ac:dyDescent="0.45">
      <c r="A74" s="24"/>
      <c r="B74" s="31"/>
      <c r="G74" s="1"/>
      <c r="H74" s="108" t="s">
        <v>97</v>
      </c>
      <c r="I74" s="108" t="s">
        <v>160</v>
      </c>
      <c r="J74" s="108" t="s">
        <v>221</v>
      </c>
      <c r="K74" s="34"/>
      <c r="L74" s="24"/>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row>
    <row r="75" spans="1:52" ht="13.5" customHeight="1" x14ac:dyDescent="0.45">
      <c r="A75" s="24"/>
      <c r="B75" s="31"/>
      <c r="H75" s="108" t="s">
        <v>98</v>
      </c>
      <c r="I75" s="216" t="s">
        <v>161</v>
      </c>
      <c r="J75" s="108" t="s">
        <v>222</v>
      </c>
      <c r="K75" s="34"/>
      <c r="L75" s="24"/>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row>
    <row r="76" spans="1:52" ht="13.5" customHeight="1" x14ac:dyDescent="0.45">
      <c r="A76" s="24"/>
      <c r="B76" s="31"/>
      <c r="H76" s="108" t="s">
        <v>99</v>
      </c>
      <c r="I76" s="108" t="s">
        <v>162</v>
      </c>
      <c r="J76" s="108"/>
      <c r="K76" s="34"/>
      <c r="L76" s="24"/>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row>
    <row r="77" spans="1:52" ht="13.5" customHeight="1" x14ac:dyDescent="0.45">
      <c r="A77" s="24"/>
      <c r="B77" s="31"/>
      <c r="H77" s="108" t="s">
        <v>100</v>
      </c>
      <c r="I77" s="108" t="s">
        <v>163</v>
      </c>
      <c r="J77" s="214"/>
      <c r="K77" s="34"/>
      <c r="L77" s="24"/>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row>
    <row r="78" spans="1:52" ht="13.5" customHeight="1" x14ac:dyDescent="0.45">
      <c r="A78" s="24"/>
      <c r="B78" s="31"/>
      <c r="H78" s="108" t="s">
        <v>101</v>
      </c>
      <c r="I78" s="108" t="s">
        <v>164</v>
      </c>
      <c r="J78" s="214"/>
      <c r="K78" s="34"/>
      <c r="L78" s="24"/>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row>
    <row r="79" spans="1:52" ht="13.5" customHeight="1" x14ac:dyDescent="0.35">
      <c r="A79" s="23"/>
      <c r="B79" s="39"/>
      <c r="C79" s="17"/>
      <c r="D79" s="17"/>
      <c r="E79" s="17"/>
      <c r="F79" s="17"/>
      <c r="G79" s="17"/>
      <c r="H79" s="17"/>
      <c r="I79" s="17"/>
      <c r="J79" s="17"/>
      <c r="K79" s="18"/>
      <c r="L79" s="42"/>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row>
    <row r="80" spans="1:52" x14ac:dyDescent="0.3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row>
    <row r="81" spans="1:52" x14ac:dyDescent="0.3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row>
    <row r="82" spans="1:52" x14ac:dyDescent="0.3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row>
    <row r="83" spans="1:52" x14ac:dyDescent="0.3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row>
    <row r="84" spans="1:52" x14ac:dyDescent="0.3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row>
    <row r="85" spans="1:52" x14ac:dyDescent="0.3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row>
    <row r="86" spans="1:52" x14ac:dyDescent="0.3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row>
    <row r="87" spans="1:52" x14ac:dyDescent="0.3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row>
    <row r="88" spans="1:52" x14ac:dyDescent="0.3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row>
    <row r="89" spans="1:52" x14ac:dyDescent="0.3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row>
    <row r="90" spans="1:52" x14ac:dyDescent="0.3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row>
    <row r="91" spans="1:52" x14ac:dyDescent="0.3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row>
    <row r="92" spans="1:52" x14ac:dyDescent="0.3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row>
    <row r="93" spans="1:52" x14ac:dyDescent="0.3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row>
    <row r="94" spans="1:52" x14ac:dyDescent="0.3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row>
    <row r="95" spans="1:52" x14ac:dyDescent="0.3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row>
    <row r="96" spans="1:52" x14ac:dyDescent="0.3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row>
    <row r="97" spans="1:52" x14ac:dyDescent="0.3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row>
    <row r="98" spans="1:52" x14ac:dyDescent="0.3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row>
    <row r="99" spans="1:52" x14ac:dyDescent="0.3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row>
    <row r="100" spans="1:52" x14ac:dyDescent="0.3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row>
    <row r="101" spans="1:52" x14ac:dyDescent="0.3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row>
    <row r="102" spans="1:52" x14ac:dyDescent="0.3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row>
    <row r="103" spans="1:52" x14ac:dyDescent="0.3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row>
    <row r="104" spans="1:52" x14ac:dyDescent="0.3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row>
    <row r="105" spans="1:52" x14ac:dyDescent="0.3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row>
    <row r="106" spans="1:52" x14ac:dyDescent="0.3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row>
    <row r="107" spans="1:52" x14ac:dyDescent="0.3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row>
    <row r="108" spans="1:52" x14ac:dyDescent="0.3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row>
    <row r="109" spans="1:52" x14ac:dyDescent="0.3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row>
    <row r="110" spans="1:52" x14ac:dyDescent="0.3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row>
    <row r="111" spans="1:52" x14ac:dyDescent="0.3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row>
    <row r="112" spans="1:52" x14ac:dyDescent="0.3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row>
    <row r="113" spans="1:52" x14ac:dyDescent="0.3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row>
    <row r="114" spans="1:52" x14ac:dyDescent="0.3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row>
    <row r="115" spans="1:52" x14ac:dyDescent="0.3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row>
    <row r="116" spans="1:52" x14ac:dyDescent="0.3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row>
    <row r="117" spans="1:52" x14ac:dyDescent="0.3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row>
    <row r="118" spans="1:52" x14ac:dyDescent="0.3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row>
    <row r="119" spans="1:52" x14ac:dyDescent="0.3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row>
    <row r="120" spans="1:52" x14ac:dyDescent="0.3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row>
    <row r="121" spans="1:52" x14ac:dyDescent="0.3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row>
    <row r="122" spans="1:52" x14ac:dyDescent="0.3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row>
    <row r="123" spans="1:52" x14ac:dyDescent="0.3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row>
    <row r="124" spans="1:52" x14ac:dyDescent="0.3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row>
    <row r="125" spans="1:52" x14ac:dyDescent="0.3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row>
    <row r="126" spans="1:52" x14ac:dyDescent="0.3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row>
    <row r="127" spans="1:52" x14ac:dyDescent="0.3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row>
    <row r="128" spans="1:52" x14ac:dyDescent="0.3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row>
    <row r="129" spans="1:52" x14ac:dyDescent="0.3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row>
    <row r="130" spans="1:52" x14ac:dyDescent="0.3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row>
    <row r="131" spans="1:52" x14ac:dyDescent="0.3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row>
    <row r="132" spans="1:52" x14ac:dyDescent="0.3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row>
    <row r="133" spans="1:52" x14ac:dyDescent="0.3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row>
    <row r="134" spans="1:52" x14ac:dyDescent="0.3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row>
    <row r="135" spans="1:52" x14ac:dyDescent="0.3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row>
    <row r="136" spans="1:52" x14ac:dyDescent="0.3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row>
    <row r="137" spans="1:52" x14ac:dyDescent="0.3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3"/>
      <c r="AQ137" s="23"/>
      <c r="AR137" s="23"/>
      <c r="AS137" s="23"/>
      <c r="AT137" s="23"/>
      <c r="AU137" s="23"/>
      <c r="AV137" s="23"/>
      <c r="AW137" s="23"/>
      <c r="AX137" s="23"/>
      <c r="AY137" s="23"/>
      <c r="AZ137" s="23"/>
    </row>
    <row r="138" spans="1:52" x14ac:dyDescent="0.3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c r="AP138" s="23"/>
      <c r="AQ138" s="23"/>
      <c r="AR138" s="23"/>
      <c r="AS138" s="23"/>
      <c r="AT138" s="23"/>
      <c r="AU138" s="23"/>
      <c r="AV138" s="23"/>
      <c r="AW138" s="23"/>
      <c r="AX138" s="23"/>
      <c r="AY138" s="23"/>
      <c r="AZ138" s="23"/>
    </row>
    <row r="139" spans="1:52" x14ac:dyDescent="0.3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c r="AZ139" s="23"/>
    </row>
    <row r="140" spans="1:52" x14ac:dyDescent="0.3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c r="AX140" s="23"/>
      <c r="AY140" s="23"/>
      <c r="AZ140" s="23"/>
    </row>
    <row r="141" spans="1:52" x14ac:dyDescent="0.3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c r="AX141" s="23"/>
      <c r="AY141" s="23"/>
      <c r="AZ141" s="23"/>
    </row>
    <row r="142" spans="1:52" x14ac:dyDescent="0.3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c r="AU142" s="23"/>
      <c r="AV142" s="23"/>
      <c r="AW142" s="23"/>
      <c r="AX142" s="23"/>
      <c r="AY142" s="23"/>
      <c r="AZ142" s="23"/>
    </row>
    <row r="143" spans="1:52" x14ac:dyDescent="0.3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row>
    <row r="144" spans="1:52" x14ac:dyDescent="0.3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row>
    <row r="145" spans="1:52" x14ac:dyDescent="0.3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3"/>
      <c r="AY145" s="23"/>
      <c r="AZ145" s="23"/>
    </row>
    <row r="146" spans="1:52" x14ac:dyDescent="0.3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3"/>
      <c r="AY146" s="23"/>
      <c r="AZ146" s="23"/>
    </row>
    <row r="147" spans="1:52" x14ac:dyDescent="0.3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3"/>
      <c r="AY147" s="23"/>
      <c r="AZ147" s="23"/>
    </row>
    <row r="148" spans="1:52" x14ac:dyDescent="0.3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c r="AX148" s="23"/>
      <c r="AY148" s="23"/>
      <c r="AZ148" s="23"/>
    </row>
    <row r="149" spans="1:52" x14ac:dyDescent="0.3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3"/>
      <c r="AY149" s="23"/>
      <c r="AZ149" s="23"/>
    </row>
    <row r="150" spans="1:52" x14ac:dyDescent="0.3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3"/>
      <c r="AY150" s="23"/>
      <c r="AZ150" s="23"/>
    </row>
    <row r="151" spans="1:52" x14ac:dyDescent="0.3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3"/>
    </row>
    <row r="152" spans="1:52" x14ac:dyDescent="0.3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3"/>
      <c r="AY152" s="23"/>
      <c r="AZ152" s="23"/>
    </row>
    <row r="153" spans="1:52" x14ac:dyDescent="0.3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3"/>
      <c r="AY153" s="23"/>
      <c r="AZ153" s="23"/>
    </row>
    <row r="154" spans="1:52" x14ac:dyDescent="0.3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c r="AZ154" s="23"/>
    </row>
    <row r="155" spans="1:52" x14ac:dyDescent="0.3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3"/>
      <c r="AY155" s="23"/>
      <c r="AZ155" s="23"/>
    </row>
    <row r="156" spans="1:52" x14ac:dyDescent="0.3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3"/>
      <c r="AY156" s="23"/>
      <c r="AZ156" s="23"/>
    </row>
    <row r="157" spans="1:52" x14ac:dyDescent="0.3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3"/>
      <c r="AY157" s="23"/>
      <c r="AZ157" s="23"/>
    </row>
    <row r="158" spans="1:52" x14ac:dyDescent="0.3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c r="AX158" s="23"/>
      <c r="AY158" s="23"/>
      <c r="AZ158" s="23"/>
    </row>
    <row r="159" spans="1:52" x14ac:dyDescent="0.3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3"/>
      <c r="AY159" s="23"/>
      <c r="AZ159" s="23"/>
    </row>
    <row r="160" spans="1:52" x14ac:dyDescent="0.35">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3"/>
      <c r="AY160" s="23"/>
      <c r="AZ160" s="23"/>
    </row>
    <row r="161" spans="1:52" x14ac:dyDescent="0.3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row>
    <row r="162" spans="1:52" x14ac:dyDescent="0.3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row>
    <row r="163" spans="1:52" x14ac:dyDescent="0.3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row>
    <row r="164" spans="1:52" x14ac:dyDescent="0.3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row>
    <row r="165" spans="1:52" x14ac:dyDescent="0.3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row>
    <row r="166" spans="1:52" x14ac:dyDescent="0.3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row>
    <row r="167" spans="1:52" x14ac:dyDescent="0.3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row>
    <row r="168" spans="1:52" x14ac:dyDescent="0.3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row>
    <row r="169" spans="1:52" x14ac:dyDescent="0.3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row>
    <row r="170" spans="1:52" x14ac:dyDescent="0.35">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row>
    <row r="171" spans="1:52" x14ac:dyDescent="0.35">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row>
    <row r="172" spans="1:52" x14ac:dyDescent="0.3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row>
    <row r="173" spans="1:52" x14ac:dyDescent="0.3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row>
    <row r="174" spans="1:52" x14ac:dyDescent="0.3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row>
    <row r="175" spans="1:52" x14ac:dyDescent="0.3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row>
    <row r="176" spans="1:52" x14ac:dyDescent="0.35">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row>
    <row r="177" spans="1:52" x14ac:dyDescent="0.3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row>
    <row r="178" spans="1:52" x14ac:dyDescent="0.3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row>
    <row r="179" spans="1:52" x14ac:dyDescent="0.3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row>
    <row r="180" spans="1:52" x14ac:dyDescent="0.3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row>
    <row r="181" spans="1:52" x14ac:dyDescent="0.3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row>
    <row r="182" spans="1:52" x14ac:dyDescent="0.3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row>
    <row r="183" spans="1:52" x14ac:dyDescent="0.3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row>
    <row r="184" spans="1:52" x14ac:dyDescent="0.35">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row>
    <row r="185" spans="1:52" x14ac:dyDescent="0.3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row>
    <row r="186" spans="1:52" x14ac:dyDescent="0.3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row>
    <row r="187" spans="1:52" x14ac:dyDescent="0.35">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row>
    <row r="188" spans="1:52" x14ac:dyDescent="0.3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row>
    <row r="189" spans="1:52" x14ac:dyDescent="0.35">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row>
    <row r="190" spans="1:52" x14ac:dyDescent="0.3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row>
    <row r="191" spans="1:52" x14ac:dyDescent="0.3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row>
    <row r="192" spans="1:52" x14ac:dyDescent="0.3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row>
    <row r="193" spans="1:52" x14ac:dyDescent="0.35">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row>
    <row r="194" spans="1:52" x14ac:dyDescent="0.3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row>
    <row r="195" spans="1:52" x14ac:dyDescent="0.35">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row>
    <row r="196" spans="1:52" x14ac:dyDescent="0.3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row>
    <row r="197" spans="1:52" x14ac:dyDescent="0.35">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row>
    <row r="198" spans="1:52" x14ac:dyDescent="0.3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row>
    <row r="199" spans="1:52" x14ac:dyDescent="0.35">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row>
    <row r="200" spans="1:52" x14ac:dyDescent="0.3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row>
    <row r="201" spans="1:52" x14ac:dyDescent="0.35">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row>
    <row r="202" spans="1:52" x14ac:dyDescent="0.35">
      <c r="A202" s="23"/>
      <c r="B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row>
    <row r="203" spans="1:52" x14ac:dyDescent="0.35">
      <c r="A203" s="23"/>
      <c r="B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row>
    <row r="204" spans="1:52" x14ac:dyDescent="0.35">
      <c r="A204" s="23"/>
      <c r="B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row>
    <row r="205" spans="1:52" x14ac:dyDescent="0.35">
      <c r="A205" s="23"/>
      <c r="B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row>
    <row r="206" spans="1:52" x14ac:dyDescent="0.35">
      <c r="A206" s="23"/>
      <c r="B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row>
    <row r="207" spans="1:52" x14ac:dyDescent="0.35">
      <c r="A207" s="23"/>
      <c r="B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row>
    <row r="208" spans="1:52" x14ac:dyDescent="0.35">
      <c r="A208" s="23"/>
      <c r="B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row>
    <row r="209" spans="1:52" x14ac:dyDescent="0.35">
      <c r="A209" s="23"/>
      <c r="B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row>
    <row r="210" spans="1:52" x14ac:dyDescent="0.35">
      <c r="A210" s="23"/>
      <c r="B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row>
    <row r="211" spans="1:52" x14ac:dyDescent="0.35">
      <c r="A211" s="23"/>
      <c r="B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row>
    <row r="212" spans="1:52" x14ac:dyDescent="0.35">
      <c r="A212" s="23"/>
      <c r="B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row>
    <row r="213" spans="1:52" x14ac:dyDescent="0.35">
      <c r="A213" s="23"/>
      <c r="B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row>
    <row r="214" spans="1:52" x14ac:dyDescent="0.35">
      <c r="A214" s="23"/>
      <c r="B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row>
    <row r="215" spans="1:52" x14ac:dyDescent="0.35">
      <c r="A215" s="23"/>
      <c r="B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row>
    <row r="216" spans="1:52" x14ac:dyDescent="0.35">
      <c r="A216" s="23"/>
      <c r="B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row>
    <row r="217" spans="1:52" x14ac:dyDescent="0.35">
      <c r="A217" s="23"/>
      <c r="B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row>
    <row r="218" spans="1:52" x14ac:dyDescent="0.35">
      <c r="A218" s="23"/>
      <c r="B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row>
    <row r="219" spans="1:52" x14ac:dyDescent="0.35">
      <c r="A219" s="23"/>
      <c r="B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row>
    <row r="220" spans="1:52" x14ac:dyDescent="0.35">
      <c r="A220" s="23"/>
      <c r="B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row>
    <row r="221" spans="1:52" x14ac:dyDescent="0.35">
      <c r="A221" s="23"/>
      <c r="B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row>
    <row r="222" spans="1:52" x14ac:dyDescent="0.35">
      <c r="A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row>
  </sheetData>
  <sheetProtection algorithmName="SHA-512" hashValue="Ll+wjYOSDyMq/Jc4uYw+UEi/dTkRgElN97H8boV+enD8kmYoZPO98xXgRGpjkQ0MlpT3gS9DQce+pmSplmdTbQ==" saltValue="zepqEgjkC8RovYE9cwpM7Q==" spinCount="100000" sheet="1" objects="1" scenarios="1"/>
  <mergeCells count="15">
    <mergeCell ref="I72:I73"/>
    <mergeCell ref="J52:J53"/>
    <mergeCell ref="J65:J66"/>
    <mergeCell ref="C6:J6"/>
    <mergeCell ref="C7:F7"/>
    <mergeCell ref="H9:J9"/>
    <mergeCell ref="C19:F19"/>
    <mergeCell ref="H7:J7"/>
    <mergeCell ref="C9:D9"/>
    <mergeCell ref="C12:F13"/>
    <mergeCell ref="C22:E25"/>
    <mergeCell ref="C27:E27"/>
    <mergeCell ref="D28:E28"/>
    <mergeCell ref="D29:E29"/>
    <mergeCell ref="C15:F15"/>
  </mergeCells>
  <dataValidations count="1">
    <dataValidation errorStyle="warning" allowBlank="1" errorTitle="U.S. EPA" error="Warning!  The form has auto calculated this value for you.  If you change the value in this cell, you may be misreporting data.  Press cancel to exit this cell without changing the data." sqref="C28:C29" xr:uid="{00000000-0002-0000-0600-000000000000}"/>
  </dataValidations>
  <hyperlinks>
    <hyperlink ref="C22:E25" r:id="rId1" display="Commodity Code List: The table below lists commonly used methyl bromide commodity codes that may be used when entering data into Section 2 of this form.  A complete list of commodity codes can be found in the Official Harmonized Tariff Schedule." xr:uid="{00000000-0004-0000-0600-000000000000}"/>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B1:S203"/>
  <sheetViews>
    <sheetView workbookViewId="0">
      <selection activeCell="D3" sqref="D3"/>
    </sheetView>
  </sheetViews>
  <sheetFormatPr defaultColWidth="9.1796875" defaultRowHeight="13" x14ac:dyDescent="0.3"/>
  <cols>
    <col min="1" max="1" width="4.54296875" style="3" customWidth="1"/>
    <col min="2" max="2" width="24.453125" style="3" customWidth="1"/>
    <col min="3" max="3" width="17.453125" style="3" bestFit="1" customWidth="1"/>
    <col min="4" max="4" width="12.54296875" style="3" bestFit="1" customWidth="1"/>
    <col min="5" max="5" width="15.453125" style="3" bestFit="1" customWidth="1"/>
    <col min="6" max="7" width="15.453125" style="3" customWidth="1"/>
    <col min="8" max="8" width="14.453125" style="3" customWidth="1"/>
    <col min="9" max="9" width="14.1796875" style="3" bestFit="1" customWidth="1"/>
    <col min="10" max="10" width="22" style="3" customWidth="1"/>
    <col min="11" max="11" width="18.453125" style="3" customWidth="1"/>
    <col min="12" max="12" width="12" style="3" customWidth="1"/>
    <col min="13" max="13" width="13.453125" style="3" bestFit="1" customWidth="1"/>
    <col min="14" max="14" width="9.1796875" style="3"/>
    <col min="15" max="15" width="20.1796875" style="3" bestFit="1" customWidth="1"/>
    <col min="16" max="16" width="9.453125" style="3" bestFit="1" customWidth="1"/>
    <col min="17" max="17" width="9.1796875" style="3"/>
    <col min="18" max="18" width="14" style="3" customWidth="1"/>
    <col min="19" max="16384" width="9.1796875" style="3"/>
  </cols>
  <sheetData>
    <row r="1" spans="2:19" x14ac:dyDescent="0.3">
      <c r="O1" s="259" t="s">
        <v>315</v>
      </c>
      <c r="P1" s="259"/>
      <c r="R1" s="134" t="s">
        <v>353</v>
      </c>
    </row>
    <row r="2" spans="2:19" ht="26.5" x14ac:dyDescent="0.35">
      <c r="B2" s="81" t="s">
        <v>39</v>
      </c>
      <c r="C2" s="99" t="s">
        <v>13</v>
      </c>
      <c r="D2" s="80" t="s">
        <v>15</v>
      </c>
      <c r="E2" s="80" t="s">
        <v>16</v>
      </c>
      <c r="F2" s="100" t="s">
        <v>303</v>
      </c>
      <c r="G2" s="80" t="s">
        <v>302</v>
      </c>
      <c r="H2" s="99" t="s">
        <v>340</v>
      </c>
      <c r="I2" s="99" t="s">
        <v>330</v>
      </c>
      <c r="J2" s="101" t="s">
        <v>331</v>
      </c>
      <c r="K2" s="101" t="s">
        <v>237</v>
      </c>
      <c r="L2" s="146" t="s">
        <v>393</v>
      </c>
      <c r="M2" s="146" t="s">
        <v>394</v>
      </c>
      <c r="O2" s="59" t="s">
        <v>25</v>
      </c>
      <c r="P2" s="59" t="s">
        <v>242</v>
      </c>
      <c r="R2" s="88"/>
      <c r="S2" s="60" t="s">
        <v>352</v>
      </c>
    </row>
    <row r="3" spans="2:19" x14ac:dyDescent="0.3">
      <c r="B3" s="66" t="s">
        <v>40</v>
      </c>
      <c r="C3" s="217" t="s">
        <v>19</v>
      </c>
      <c r="D3" s="56">
        <v>2018</v>
      </c>
      <c r="E3" s="56">
        <v>1</v>
      </c>
      <c r="F3" s="56">
        <v>1</v>
      </c>
      <c r="G3" s="83">
        <f ca="1">IF(SUM('Section 1'!$F$11:$F$12)&gt;0,DATE(2018,1,1),DATE('Section 1'!$D$11,VLOOKUP('Section 1'!D12,Lists!$E$3:$F$6,2,0),1))</f>
        <v>43101</v>
      </c>
      <c r="H3" s="56" t="s">
        <v>327</v>
      </c>
      <c r="I3" s="82" t="s">
        <v>234</v>
      </c>
      <c r="J3" s="84" t="s">
        <v>234</v>
      </c>
      <c r="K3" s="84" t="s">
        <v>235</v>
      </c>
      <c r="L3" s="147" t="str">
        <f ca="1">MONTH('Section 1'!D5)&amp;"-"&amp;DAY('Section 1'!D5)&amp;"-"&amp;YEAR('Section 1'!D5)</f>
        <v>4-16-2020</v>
      </c>
      <c r="M3" s="147" t="s">
        <v>251</v>
      </c>
      <c r="O3" s="56" t="s">
        <v>243</v>
      </c>
      <c r="P3" s="56" t="s">
        <v>244</v>
      </c>
      <c r="R3" s="56" t="s">
        <v>354</v>
      </c>
      <c r="S3" s="60">
        <f>IF(MAX(OutputForCSV!A2:A101)=0,1,MAX(OutputForCSV!A2:A101))</f>
        <v>1</v>
      </c>
    </row>
    <row r="4" spans="2:19" ht="13.5" customHeight="1" x14ac:dyDescent="0.3">
      <c r="B4" s="66" t="s">
        <v>41</v>
      </c>
      <c r="C4" s="217" t="s">
        <v>20</v>
      </c>
      <c r="D4" s="56">
        <v>2019</v>
      </c>
      <c r="E4" s="56">
        <v>2</v>
      </c>
      <c r="F4" s="56">
        <v>4</v>
      </c>
      <c r="G4" s="83">
        <f ca="1">IF(SUM('Section 1'!$F$11:$F$12)&gt;0,DATE(2030,1,1),IF('Section 1'!D12=4,DATE('Section 1'!D11+1,1,1)-1,DATE('Section 1'!$D$11,VLOOKUP('Section 1'!$D$12,Lists!$E$3:$F$6,2,0)+3,1)-1))</f>
        <v>47484</v>
      </c>
      <c r="H4" s="56" t="s">
        <v>335</v>
      </c>
      <c r="I4" s="82" t="s">
        <v>235</v>
      </c>
      <c r="J4" s="85" t="s">
        <v>339</v>
      </c>
      <c r="K4" s="85" t="s">
        <v>307</v>
      </c>
      <c r="O4" s="56" t="s">
        <v>245</v>
      </c>
      <c r="P4" s="56" t="s">
        <v>246</v>
      </c>
      <c r="R4" s="56" t="s">
        <v>355</v>
      </c>
      <c r="S4" s="60" t="str">
        <f>OutputForCSV!A102</f>
        <v/>
      </c>
    </row>
    <row r="5" spans="2:19" x14ac:dyDescent="0.3">
      <c r="B5" s="66" t="s">
        <v>42</v>
      </c>
      <c r="D5" s="56">
        <v>2020</v>
      </c>
      <c r="E5" s="56">
        <v>3</v>
      </c>
      <c r="F5" s="56">
        <v>7</v>
      </c>
      <c r="H5" s="56" t="s">
        <v>12</v>
      </c>
      <c r="J5" s="56" t="s">
        <v>374</v>
      </c>
      <c r="K5" s="56" t="s">
        <v>239</v>
      </c>
      <c r="O5" s="56" t="s">
        <v>247</v>
      </c>
      <c r="P5" s="56" t="s">
        <v>248</v>
      </c>
      <c r="R5" s="56" t="s">
        <v>356</v>
      </c>
      <c r="S5" s="60">
        <f>MAX(OutputForCSV!A102:A111)</f>
        <v>0</v>
      </c>
    </row>
    <row r="6" spans="2:19" x14ac:dyDescent="0.3">
      <c r="B6" s="66" t="s">
        <v>223</v>
      </c>
      <c r="D6" s="56">
        <v>2021</v>
      </c>
      <c r="E6" s="56">
        <v>4</v>
      </c>
      <c r="F6" s="56">
        <v>10</v>
      </c>
      <c r="H6" s="56" t="s">
        <v>21</v>
      </c>
      <c r="J6" s="56" t="s">
        <v>372</v>
      </c>
      <c r="K6" s="56" t="s">
        <v>12</v>
      </c>
      <c r="O6" s="56" t="s">
        <v>249</v>
      </c>
      <c r="P6" s="56" t="s">
        <v>250</v>
      </c>
      <c r="R6" s="56" t="s">
        <v>357</v>
      </c>
      <c r="S6" s="60" t="str">
        <f>OutputForCSV!A112</f>
        <v/>
      </c>
    </row>
    <row r="7" spans="2:19" x14ac:dyDescent="0.3">
      <c r="B7" s="66" t="s">
        <v>43</v>
      </c>
      <c r="D7" s="56">
        <v>2022</v>
      </c>
      <c r="H7" s="56" t="s">
        <v>338</v>
      </c>
      <c r="J7" s="56" t="s">
        <v>375</v>
      </c>
      <c r="K7" s="56" t="s">
        <v>21</v>
      </c>
      <c r="O7" s="56" t="s">
        <v>251</v>
      </c>
      <c r="P7" s="56" t="s">
        <v>252</v>
      </c>
      <c r="R7" s="56" t="s">
        <v>358</v>
      </c>
      <c r="S7" s="60">
        <f>MAX(OutputForCSV!A112:A115)</f>
        <v>0</v>
      </c>
    </row>
    <row r="8" spans="2:19" x14ac:dyDescent="0.3">
      <c r="B8" s="66" t="s">
        <v>44</v>
      </c>
      <c r="D8" s="56">
        <v>2023</v>
      </c>
      <c r="J8" s="120" t="s">
        <v>373</v>
      </c>
      <c r="K8" s="56" t="s">
        <v>438</v>
      </c>
      <c r="O8" s="56" t="s">
        <v>253</v>
      </c>
      <c r="P8" s="56" t="s">
        <v>254</v>
      </c>
      <c r="R8" s="56" t="s">
        <v>359</v>
      </c>
      <c r="S8" s="60">
        <f>IF(MAX(TempOutput!A2:A115)=0,1,MAX(TempOutput!A2:A115))</f>
        <v>1</v>
      </c>
    </row>
    <row r="9" spans="2:19" x14ac:dyDescent="0.3">
      <c r="B9" s="66" t="s">
        <v>45</v>
      </c>
      <c r="D9" s="56">
        <v>2024</v>
      </c>
      <c r="J9" s="121" t="s">
        <v>335</v>
      </c>
      <c r="O9" s="56" t="s">
        <v>255</v>
      </c>
      <c r="P9" s="56" t="s">
        <v>256</v>
      </c>
      <c r="R9" s="56" t="s">
        <v>360</v>
      </c>
      <c r="S9" s="60">
        <f>IF(S3=0,2,S3+1)</f>
        <v>2</v>
      </c>
    </row>
    <row r="10" spans="2:19" x14ac:dyDescent="0.3">
      <c r="B10" s="66" t="s">
        <v>46</v>
      </c>
      <c r="D10" s="56">
        <v>2025</v>
      </c>
      <c r="G10" s="64"/>
      <c r="J10" s="121" t="s">
        <v>338</v>
      </c>
      <c r="O10" s="56" t="s">
        <v>257</v>
      </c>
      <c r="P10" s="56" t="s">
        <v>258</v>
      </c>
      <c r="R10" s="56" t="s">
        <v>361</v>
      </c>
      <c r="S10" s="60">
        <f>ROWS(OutputForCSV!A1:A111)-COUNTIF(OutputForCSV!A2:A111,"")+1</f>
        <v>2</v>
      </c>
    </row>
    <row r="11" spans="2:19" x14ac:dyDescent="0.3">
      <c r="B11" s="66" t="s">
        <v>47</v>
      </c>
      <c r="D11" s="56">
        <v>2026</v>
      </c>
      <c r="J11" s="121" t="s">
        <v>327</v>
      </c>
      <c r="O11" s="56" t="s">
        <v>259</v>
      </c>
      <c r="P11" s="56" t="s">
        <v>260</v>
      </c>
    </row>
    <row r="12" spans="2:19" x14ac:dyDescent="0.3">
      <c r="B12" s="66" t="s">
        <v>48</v>
      </c>
      <c r="D12" s="56">
        <v>2027</v>
      </c>
      <c r="J12" s="121" t="s">
        <v>336</v>
      </c>
      <c r="O12" s="56" t="s">
        <v>261</v>
      </c>
      <c r="P12" s="56" t="s">
        <v>262</v>
      </c>
    </row>
    <row r="13" spans="2:19" x14ac:dyDescent="0.3">
      <c r="B13" s="66" t="s">
        <v>49</v>
      </c>
      <c r="D13" s="56">
        <v>2028</v>
      </c>
      <c r="J13" s="121" t="s">
        <v>337</v>
      </c>
      <c r="O13" s="56" t="s">
        <v>263</v>
      </c>
      <c r="P13" s="56" t="s">
        <v>264</v>
      </c>
    </row>
    <row r="14" spans="2:19" x14ac:dyDescent="0.3">
      <c r="B14" s="66" t="s">
        <v>50</v>
      </c>
      <c r="D14" s="56">
        <v>2029</v>
      </c>
      <c r="I14" s="5"/>
      <c r="O14" s="56" t="s">
        <v>265</v>
      </c>
      <c r="P14" s="56" t="s">
        <v>266</v>
      </c>
    </row>
    <row r="15" spans="2:19" x14ac:dyDescent="0.3">
      <c r="B15" s="66" t="s">
        <v>51</v>
      </c>
      <c r="I15" s="5"/>
      <c r="J15" s="5"/>
      <c r="O15" s="56" t="s">
        <v>267</v>
      </c>
      <c r="P15" s="56" t="s">
        <v>268</v>
      </c>
    </row>
    <row r="16" spans="2:19" x14ac:dyDescent="0.3">
      <c r="B16" s="66" t="s">
        <v>52</v>
      </c>
      <c r="I16" s="5"/>
      <c r="J16" s="5"/>
      <c r="O16" s="56" t="s">
        <v>269</v>
      </c>
      <c r="P16" s="56" t="s">
        <v>270</v>
      </c>
    </row>
    <row r="17" spans="2:16" x14ac:dyDescent="0.3">
      <c r="B17" s="66" t="s">
        <v>53</v>
      </c>
      <c r="I17" s="5"/>
      <c r="J17" s="5"/>
      <c r="O17" s="56" t="s">
        <v>271</v>
      </c>
      <c r="P17" s="56" t="s">
        <v>272</v>
      </c>
    </row>
    <row r="18" spans="2:16" x14ac:dyDescent="0.3">
      <c r="B18" s="66" t="s">
        <v>54</v>
      </c>
      <c r="I18" s="5"/>
      <c r="J18" s="5"/>
      <c r="O18" s="56" t="s">
        <v>273</v>
      </c>
      <c r="P18" s="56" t="s">
        <v>274</v>
      </c>
    </row>
    <row r="19" spans="2:16" x14ac:dyDescent="0.3">
      <c r="B19" s="66" t="s">
        <v>55</v>
      </c>
      <c r="I19" s="5"/>
      <c r="J19" s="5"/>
      <c r="O19" s="56" t="s">
        <v>275</v>
      </c>
      <c r="P19" s="56" t="s">
        <v>276</v>
      </c>
    </row>
    <row r="20" spans="2:16" x14ac:dyDescent="0.3">
      <c r="B20" s="66" t="s">
        <v>56</v>
      </c>
      <c r="I20" s="5"/>
      <c r="J20" s="5"/>
      <c r="O20" s="56" t="s">
        <v>277</v>
      </c>
      <c r="P20" s="56" t="s">
        <v>278</v>
      </c>
    </row>
    <row r="21" spans="2:16" x14ac:dyDescent="0.3">
      <c r="B21" s="66" t="s">
        <v>57</v>
      </c>
      <c r="I21" s="5"/>
      <c r="J21" s="5"/>
      <c r="O21" s="56" t="s">
        <v>279</v>
      </c>
      <c r="P21" s="56" t="s">
        <v>280</v>
      </c>
    </row>
    <row r="22" spans="2:16" x14ac:dyDescent="0.3">
      <c r="B22" s="66" t="s">
        <v>428</v>
      </c>
      <c r="I22" s="5"/>
      <c r="J22" s="5"/>
      <c r="O22" s="56" t="s">
        <v>281</v>
      </c>
      <c r="P22" s="56" t="s">
        <v>282</v>
      </c>
    </row>
    <row r="23" spans="2:16" x14ac:dyDescent="0.3">
      <c r="B23" s="66" t="s">
        <v>58</v>
      </c>
      <c r="J23" s="5"/>
      <c r="O23" s="56" t="s">
        <v>283</v>
      </c>
      <c r="P23" s="56" t="s">
        <v>284</v>
      </c>
    </row>
    <row r="24" spans="2:16" x14ac:dyDescent="0.3">
      <c r="B24" s="66" t="s">
        <v>429</v>
      </c>
      <c r="O24" s="56" t="s">
        <v>285</v>
      </c>
      <c r="P24" s="56" t="s">
        <v>286</v>
      </c>
    </row>
    <row r="25" spans="2:16" x14ac:dyDescent="0.3">
      <c r="B25" s="66" t="s">
        <v>59</v>
      </c>
      <c r="O25" s="56" t="s">
        <v>287</v>
      </c>
      <c r="P25" s="56" t="s">
        <v>288</v>
      </c>
    </row>
    <row r="26" spans="2:16" x14ac:dyDescent="0.3">
      <c r="B26" s="66" t="s">
        <v>60</v>
      </c>
    </row>
    <row r="27" spans="2:16" x14ac:dyDescent="0.3">
      <c r="B27" s="66" t="s">
        <v>61</v>
      </c>
    </row>
    <row r="28" spans="2:16" x14ac:dyDescent="0.3">
      <c r="B28" s="66" t="s">
        <v>62</v>
      </c>
    </row>
    <row r="29" spans="2:16" x14ac:dyDescent="0.3">
      <c r="B29" s="66" t="s">
        <v>370</v>
      </c>
    </row>
    <row r="30" spans="2:16" x14ac:dyDescent="0.3">
      <c r="B30" s="66" t="s">
        <v>63</v>
      </c>
    </row>
    <row r="31" spans="2:16" x14ac:dyDescent="0.3">
      <c r="B31" s="66" t="s">
        <v>64</v>
      </c>
    </row>
    <row r="32" spans="2:16" x14ac:dyDescent="0.3">
      <c r="B32" s="66" t="s">
        <v>65</v>
      </c>
    </row>
    <row r="33" spans="2:2" x14ac:dyDescent="0.3">
      <c r="B33" s="66" t="s">
        <v>66</v>
      </c>
    </row>
    <row r="34" spans="2:2" x14ac:dyDescent="0.3">
      <c r="B34" s="66" t="s">
        <v>67</v>
      </c>
    </row>
    <row r="35" spans="2:2" x14ac:dyDescent="0.3">
      <c r="B35" s="66" t="s">
        <v>68</v>
      </c>
    </row>
    <row r="36" spans="2:2" x14ac:dyDescent="0.3">
      <c r="B36" s="66" t="s">
        <v>69</v>
      </c>
    </row>
    <row r="37" spans="2:2" x14ac:dyDescent="0.3">
      <c r="B37" s="66" t="s">
        <v>70</v>
      </c>
    </row>
    <row r="38" spans="2:2" x14ac:dyDescent="0.3">
      <c r="B38" s="66" t="s">
        <v>71</v>
      </c>
    </row>
    <row r="39" spans="2:2" x14ac:dyDescent="0.3">
      <c r="B39" s="66" t="s">
        <v>72</v>
      </c>
    </row>
    <row r="40" spans="2:2" x14ac:dyDescent="0.3">
      <c r="B40" s="66" t="s">
        <v>73</v>
      </c>
    </row>
    <row r="41" spans="2:2" x14ac:dyDescent="0.3">
      <c r="B41" s="66" t="s">
        <v>74</v>
      </c>
    </row>
    <row r="42" spans="2:2" x14ac:dyDescent="0.3">
      <c r="B42" s="66" t="s">
        <v>75</v>
      </c>
    </row>
    <row r="43" spans="2:2" x14ac:dyDescent="0.3">
      <c r="B43" s="66" t="s">
        <v>76</v>
      </c>
    </row>
    <row r="44" spans="2:2" x14ac:dyDescent="0.3">
      <c r="B44" s="66" t="s">
        <v>77</v>
      </c>
    </row>
    <row r="45" spans="2:2" x14ac:dyDescent="0.3">
      <c r="B45" s="66" t="s">
        <v>78</v>
      </c>
    </row>
    <row r="46" spans="2:2" x14ac:dyDescent="0.3">
      <c r="B46" s="66" t="s">
        <v>437</v>
      </c>
    </row>
    <row r="47" spans="2:2" x14ac:dyDescent="0.3">
      <c r="B47" s="66" t="s">
        <v>79</v>
      </c>
    </row>
    <row r="48" spans="2:2" x14ac:dyDescent="0.3">
      <c r="B48" s="66" t="s">
        <v>80</v>
      </c>
    </row>
    <row r="49" spans="2:2" x14ac:dyDescent="0.3">
      <c r="B49" s="66" t="s">
        <v>81</v>
      </c>
    </row>
    <row r="50" spans="2:2" x14ac:dyDescent="0.3">
      <c r="B50" s="66" t="s">
        <v>82</v>
      </c>
    </row>
    <row r="51" spans="2:2" ht="26" x14ac:dyDescent="0.3">
      <c r="B51" s="66" t="s">
        <v>83</v>
      </c>
    </row>
    <row r="52" spans="2:2" x14ac:dyDescent="0.3">
      <c r="B52" s="66" t="s">
        <v>84</v>
      </c>
    </row>
    <row r="53" spans="2:2" x14ac:dyDescent="0.3">
      <c r="B53" s="66" t="s">
        <v>85</v>
      </c>
    </row>
    <row r="54" spans="2:2" x14ac:dyDescent="0.3">
      <c r="B54" s="66" t="s">
        <v>86</v>
      </c>
    </row>
    <row r="55" spans="2:2" x14ac:dyDescent="0.3">
      <c r="B55" s="66" t="s">
        <v>87</v>
      </c>
    </row>
    <row r="56" spans="2:2" x14ac:dyDescent="0.3">
      <c r="B56" s="66" t="s">
        <v>88</v>
      </c>
    </row>
    <row r="57" spans="2:2" x14ac:dyDescent="0.3">
      <c r="B57" s="66" t="s">
        <v>89</v>
      </c>
    </row>
    <row r="58" spans="2:2" x14ac:dyDescent="0.3">
      <c r="B58" s="66" t="s">
        <v>90</v>
      </c>
    </row>
    <row r="59" spans="2:2" x14ac:dyDescent="0.3">
      <c r="B59" s="66" t="s">
        <v>224</v>
      </c>
    </row>
    <row r="60" spans="2:2" x14ac:dyDescent="0.3">
      <c r="B60" s="66" t="s">
        <v>91</v>
      </c>
    </row>
    <row r="61" spans="2:2" x14ac:dyDescent="0.3">
      <c r="B61" s="66" t="s">
        <v>92</v>
      </c>
    </row>
    <row r="62" spans="2:2" x14ac:dyDescent="0.3">
      <c r="B62" s="66" t="s">
        <v>93</v>
      </c>
    </row>
    <row r="63" spans="2:2" x14ac:dyDescent="0.3">
      <c r="B63" s="66" t="s">
        <v>430</v>
      </c>
    </row>
    <row r="64" spans="2:2" x14ac:dyDescent="0.3">
      <c r="B64" s="66" t="s">
        <v>94</v>
      </c>
    </row>
    <row r="65" spans="2:2" x14ac:dyDescent="0.3">
      <c r="B65" s="66" t="s">
        <v>95</v>
      </c>
    </row>
    <row r="66" spans="2:2" x14ac:dyDescent="0.3">
      <c r="B66" s="66" t="s">
        <v>96</v>
      </c>
    </row>
    <row r="67" spans="2:2" x14ac:dyDescent="0.3">
      <c r="B67" s="66" t="s">
        <v>97</v>
      </c>
    </row>
    <row r="68" spans="2:2" x14ac:dyDescent="0.3">
      <c r="B68" s="66" t="s">
        <v>98</v>
      </c>
    </row>
    <row r="69" spans="2:2" x14ac:dyDescent="0.3">
      <c r="B69" s="66" t="s">
        <v>99</v>
      </c>
    </row>
    <row r="70" spans="2:2" x14ac:dyDescent="0.3">
      <c r="B70" s="66" t="s">
        <v>100</v>
      </c>
    </row>
    <row r="71" spans="2:2" x14ac:dyDescent="0.3">
      <c r="B71" s="66" t="s">
        <v>101</v>
      </c>
    </row>
    <row r="72" spans="2:2" x14ac:dyDescent="0.3">
      <c r="B72" s="66" t="s">
        <v>102</v>
      </c>
    </row>
    <row r="73" spans="2:2" x14ac:dyDescent="0.3">
      <c r="B73" s="66" t="s">
        <v>103</v>
      </c>
    </row>
    <row r="74" spans="2:2" x14ac:dyDescent="0.3">
      <c r="B74" s="66" t="s">
        <v>104</v>
      </c>
    </row>
    <row r="75" spans="2:2" x14ac:dyDescent="0.3">
      <c r="B75" s="66" t="s">
        <v>105</v>
      </c>
    </row>
    <row r="76" spans="2:2" x14ac:dyDescent="0.3">
      <c r="B76" s="66" t="s">
        <v>106</v>
      </c>
    </row>
    <row r="77" spans="2:2" x14ac:dyDescent="0.3">
      <c r="B77" s="66" t="s">
        <v>107</v>
      </c>
    </row>
    <row r="78" spans="2:2" x14ac:dyDescent="0.3">
      <c r="B78" s="66" t="s">
        <v>108</v>
      </c>
    </row>
    <row r="79" spans="2:2" x14ac:dyDescent="0.3">
      <c r="B79" s="66" t="s">
        <v>431</v>
      </c>
    </row>
    <row r="80" spans="2:2" x14ac:dyDescent="0.3">
      <c r="B80" s="66" t="s">
        <v>109</v>
      </c>
    </row>
    <row r="81" spans="2:2" x14ac:dyDescent="0.3">
      <c r="B81" s="66" t="s">
        <v>369</v>
      </c>
    </row>
    <row r="82" spans="2:2" x14ac:dyDescent="0.3">
      <c r="B82" s="66" t="s">
        <v>110</v>
      </c>
    </row>
    <row r="83" spans="2:2" x14ac:dyDescent="0.3">
      <c r="B83" s="66" t="s">
        <v>111</v>
      </c>
    </row>
    <row r="84" spans="2:2" x14ac:dyDescent="0.3">
      <c r="B84" s="66" t="s">
        <v>112</v>
      </c>
    </row>
    <row r="85" spans="2:2" x14ac:dyDescent="0.3">
      <c r="B85" s="66" t="s">
        <v>113</v>
      </c>
    </row>
    <row r="86" spans="2:2" x14ac:dyDescent="0.3">
      <c r="B86" s="66" t="s">
        <v>114</v>
      </c>
    </row>
    <row r="87" spans="2:2" x14ac:dyDescent="0.3">
      <c r="B87" s="66" t="s">
        <v>225</v>
      </c>
    </row>
    <row r="88" spans="2:2" x14ac:dyDescent="0.3">
      <c r="B88" s="66" t="s">
        <v>115</v>
      </c>
    </row>
    <row r="89" spans="2:2" x14ac:dyDescent="0.3">
      <c r="B89" s="66" t="s">
        <v>116</v>
      </c>
    </row>
    <row r="90" spans="2:2" x14ac:dyDescent="0.3">
      <c r="B90" s="66" t="s">
        <v>117</v>
      </c>
    </row>
    <row r="91" spans="2:2" x14ac:dyDescent="0.3">
      <c r="B91" s="66" t="s">
        <v>118</v>
      </c>
    </row>
    <row r="92" spans="2:2" x14ac:dyDescent="0.3">
      <c r="B92" s="66" t="s">
        <v>119</v>
      </c>
    </row>
    <row r="93" spans="2:2" x14ac:dyDescent="0.3">
      <c r="B93" s="66" t="s">
        <v>120</v>
      </c>
    </row>
    <row r="94" spans="2:2" x14ac:dyDescent="0.3">
      <c r="B94" s="66" t="s">
        <v>121</v>
      </c>
    </row>
    <row r="95" spans="2:2" x14ac:dyDescent="0.3">
      <c r="B95" s="66" t="s">
        <v>122</v>
      </c>
    </row>
    <row r="96" spans="2:2" x14ac:dyDescent="0.3">
      <c r="B96" s="66" t="s">
        <v>123</v>
      </c>
    </row>
    <row r="97" spans="2:2" x14ac:dyDescent="0.3">
      <c r="B97" s="66" t="s">
        <v>124</v>
      </c>
    </row>
    <row r="98" spans="2:2" x14ac:dyDescent="0.3">
      <c r="B98" s="66" t="s">
        <v>125</v>
      </c>
    </row>
    <row r="99" spans="2:2" ht="26" x14ac:dyDescent="0.3">
      <c r="B99" s="66" t="s">
        <v>126</v>
      </c>
    </row>
    <row r="100" spans="2:2" x14ac:dyDescent="0.3">
      <c r="B100" s="66" t="s">
        <v>127</v>
      </c>
    </row>
    <row r="101" spans="2:2" x14ac:dyDescent="0.3">
      <c r="B101" s="66" t="s">
        <v>128</v>
      </c>
    </row>
    <row r="102" spans="2:2" x14ac:dyDescent="0.3">
      <c r="B102" s="66" t="s">
        <v>129</v>
      </c>
    </row>
    <row r="103" spans="2:2" x14ac:dyDescent="0.3">
      <c r="B103" s="66" t="s">
        <v>130</v>
      </c>
    </row>
    <row r="104" spans="2:2" x14ac:dyDescent="0.3">
      <c r="B104" s="66" t="s">
        <v>131</v>
      </c>
    </row>
    <row r="105" spans="2:2" x14ac:dyDescent="0.3">
      <c r="B105" s="66" t="s">
        <v>132</v>
      </c>
    </row>
    <row r="106" spans="2:2" x14ac:dyDescent="0.3">
      <c r="B106" s="66" t="s">
        <v>133</v>
      </c>
    </row>
    <row r="107" spans="2:2" x14ac:dyDescent="0.3">
      <c r="B107" s="66" t="s">
        <v>134</v>
      </c>
    </row>
    <row r="108" spans="2:2" x14ac:dyDescent="0.3">
      <c r="B108" s="66" t="s">
        <v>135</v>
      </c>
    </row>
    <row r="109" spans="2:2" x14ac:dyDescent="0.3">
      <c r="B109" s="66" t="s">
        <v>136</v>
      </c>
    </row>
    <row r="110" spans="2:2" x14ac:dyDescent="0.3">
      <c r="B110" s="66" t="s">
        <v>137</v>
      </c>
    </row>
    <row r="111" spans="2:2" x14ac:dyDescent="0.3">
      <c r="B111" s="66" t="s">
        <v>138</v>
      </c>
    </row>
    <row r="112" spans="2:2" x14ac:dyDescent="0.3">
      <c r="B112" s="66" t="s">
        <v>139</v>
      </c>
    </row>
    <row r="113" spans="2:2" x14ac:dyDescent="0.3">
      <c r="B113" s="66" t="s">
        <v>140</v>
      </c>
    </row>
    <row r="114" spans="2:2" x14ac:dyDescent="0.3">
      <c r="B114" s="66" t="s">
        <v>141</v>
      </c>
    </row>
    <row r="115" spans="2:2" x14ac:dyDescent="0.3">
      <c r="B115" s="66" t="s">
        <v>142</v>
      </c>
    </row>
    <row r="116" spans="2:2" x14ac:dyDescent="0.3">
      <c r="B116" s="66" t="s">
        <v>143</v>
      </c>
    </row>
    <row r="117" spans="2:2" x14ac:dyDescent="0.3">
      <c r="B117" s="66" t="s">
        <v>144</v>
      </c>
    </row>
    <row r="118" spans="2:2" ht="26" x14ac:dyDescent="0.3">
      <c r="B118" s="66" t="s">
        <v>145</v>
      </c>
    </row>
    <row r="119" spans="2:2" x14ac:dyDescent="0.3">
      <c r="B119" s="66" t="s">
        <v>146</v>
      </c>
    </row>
    <row r="120" spans="2:2" x14ac:dyDescent="0.3">
      <c r="B120" s="66" t="s">
        <v>147</v>
      </c>
    </row>
    <row r="121" spans="2:2" x14ac:dyDescent="0.3">
      <c r="B121" s="66" t="s">
        <v>432</v>
      </c>
    </row>
    <row r="122" spans="2:2" x14ac:dyDescent="0.3">
      <c r="B122" s="66" t="s">
        <v>148</v>
      </c>
    </row>
    <row r="123" spans="2:2" x14ac:dyDescent="0.3">
      <c r="B123" s="66" t="s">
        <v>149</v>
      </c>
    </row>
    <row r="124" spans="2:2" x14ac:dyDescent="0.3">
      <c r="B124" s="66" t="s">
        <v>150</v>
      </c>
    </row>
    <row r="125" spans="2:2" x14ac:dyDescent="0.3">
      <c r="B125" s="66" t="s">
        <v>151</v>
      </c>
    </row>
    <row r="126" spans="2:2" x14ac:dyDescent="0.3">
      <c r="B126" s="66" t="s">
        <v>152</v>
      </c>
    </row>
    <row r="127" spans="2:2" x14ac:dyDescent="0.3">
      <c r="B127" s="66" t="s">
        <v>153</v>
      </c>
    </row>
    <row r="128" spans="2:2" x14ac:dyDescent="0.3">
      <c r="B128" s="66" t="s">
        <v>154</v>
      </c>
    </row>
    <row r="129" spans="2:2" x14ac:dyDescent="0.3">
      <c r="B129" s="66" t="s">
        <v>155</v>
      </c>
    </row>
    <row r="130" spans="2:2" x14ac:dyDescent="0.3">
      <c r="B130" s="66" t="s">
        <v>156</v>
      </c>
    </row>
    <row r="131" spans="2:2" x14ac:dyDescent="0.3">
      <c r="B131" s="66" t="s">
        <v>157</v>
      </c>
    </row>
    <row r="132" spans="2:2" x14ac:dyDescent="0.3">
      <c r="B132" s="66" t="s">
        <v>158</v>
      </c>
    </row>
    <row r="133" spans="2:2" x14ac:dyDescent="0.3">
      <c r="B133" s="66" t="s">
        <v>159</v>
      </c>
    </row>
    <row r="134" spans="2:2" ht="26" x14ac:dyDescent="0.3">
      <c r="B134" s="66" t="s">
        <v>433</v>
      </c>
    </row>
    <row r="135" spans="2:2" x14ac:dyDescent="0.3">
      <c r="B135" s="66" t="s">
        <v>160</v>
      </c>
    </row>
    <row r="136" spans="2:2" x14ac:dyDescent="0.3">
      <c r="B136" s="66" t="s">
        <v>161</v>
      </c>
    </row>
    <row r="137" spans="2:2" x14ac:dyDescent="0.3">
      <c r="B137" s="66" t="s">
        <v>162</v>
      </c>
    </row>
    <row r="138" spans="2:2" x14ac:dyDescent="0.3">
      <c r="B138" s="66" t="s">
        <v>163</v>
      </c>
    </row>
    <row r="139" spans="2:2" x14ac:dyDescent="0.3">
      <c r="B139" s="66" t="s">
        <v>164</v>
      </c>
    </row>
    <row r="140" spans="2:2" x14ac:dyDescent="0.3">
      <c r="B140" s="66" t="s">
        <v>165</v>
      </c>
    </row>
    <row r="141" spans="2:2" x14ac:dyDescent="0.3">
      <c r="B141" s="66" t="s">
        <v>166</v>
      </c>
    </row>
    <row r="142" spans="2:2" x14ac:dyDescent="0.3">
      <c r="B142" s="66" t="s">
        <v>167</v>
      </c>
    </row>
    <row r="143" spans="2:2" x14ac:dyDescent="0.3">
      <c r="B143" s="66" t="s">
        <v>168</v>
      </c>
    </row>
    <row r="144" spans="2:2" x14ac:dyDescent="0.3">
      <c r="B144" s="66" t="s">
        <v>169</v>
      </c>
    </row>
    <row r="145" spans="2:2" x14ac:dyDescent="0.3">
      <c r="B145" s="66" t="s">
        <v>170</v>
      </c>
    </row>
    <row r="146" spans="2:2" x14ac:dyDescent="0.3">
      <c r="B146" s="66" t="s">
        <v>171</v>
      </c>
    </row>
    <row r="147" spans="2:2" x14ac:dyDescent="0.3">
      <c r="B147" s="66" t="s">
        <v>172</v>
      </c>
    </row>
    <row r="148" spans="2:2" x14ac:dyDescent="0.3">
      <c r="B148" s="66" t="s">
        <v>173</v>
      </c>
    </row>
    <row r="149" spans="2:2" x14ac:dyDescent="0.3">
      <c r="B149" s="66" t="s">
        <v>174</v>
      </c>
    </row>
    <row r="150" spans="2:2" x14ac:dyDescent="0.3">
      <c r="B150" s="66" t="s">
        <v>175</v>
      </c>
    </row>
    <row r="151" spans="2:2" x14ac:dyDescent="0.3">
      <c r="B151" s="66" t="s">
        <v>176</v>
      </c>
    </row>
    <row r="152" spans="2:2" x14ac:dyDescent="0.3">
      <c r="B152" s="66" t="s">
        <v>177</v>
      </c>
    </row>
    <row r="153" spans="2:2" ht="26" x14ac:dyDescent="0.3">
      <c r="B153" s="66" t="s">
        <v>178</v>
      </c>
    </row>
    <row r="154" spans="2:2" x14ac:dyDescent="0.3">
      <c r="B154" s="66" t="s">
        <v>179</v>
      </c>
    </row>
    <row r="155" spans="2:2" x14ac:dyDescent="0.3">
      <c r="B155" s="66" t="s">
        <v>434</v>
      </c>
    </row>
    <row r="156" spans="2:2" x14ac:dyDescent="0.3">
      <c r="B156" s="66" t="s">
        <v>180</v>
      </c>
    </row>
    <row r="157" spans="2:2" x14ac:dyDescent="0.3">
      <c r="B157" s="66" t="s">
        <v>181</v>
      </c>
    </row>
    <row r="158" spans="2:2" x14ac:dyDescent="0.3">
      <c r="B158" s="66" t="s">
        <v>182</v>
      </c>
    </row>
    <row r="159" spans="2:2" x14ac:dyDescent="0.3">
      <c r="B159" s="66" t="s">
        <v>226</v>
      </c>
    </row>
    <row r="160" spans="2:2" x14ac:dyDescent="0.3">
      <c r="B160" s="66" t="s">
        <v>183</v>
      </c>
    </row>
    <row r="161" spans="2:2" x14ac:dyDescent="0.3">
      <c r="B161" s="66" t="s">
        <v>184</v>
      </c>
    </row>
    <row r="162" spans="2:2" x14ac:dyDescent="0.3">
      <c r="B162" s="66" t="s">
        <v>185</v>
      </c>
    </row>
    <row r="163" spans="2:2" x14ac:dyDescent="0.3">
      <c r="B163" s="66" t="s">
        <v>186</v>
      </c>
    </row>
    <row r="164" spans="2:2" x14ac:dyDescent="0.3">
      <c r="B164" s="66" t="s">
        <v>187</v>
      </c>
    </row>
    <row r="165" spans="2:2" x14ac:dyDescent="0.3">
      <c r="B165" s="66" t="s">
        <v>188</v>
      </c>
    </row>
    <row r="166" spans="2:2" x14ac:dyDescent="0.3">
      <c r="B166" s="66" t="s">
        <v>435</v>
      </c>
    </row>
    <row r="167" spans="2:2" x14ac:dyDescent="0.3">
      <c r="B167" s="66" t="s">
        <v>189</v>
      </c>
    </row>
    <row r="168" spans="2:2" ht="26" x14ac:dyDescent="0.3">
      <c r="B168" s="66" t="s">
        <v>190</v>
      </c>
    </row>
    <row r="169" spans="2:2" x14ac:dyDescent="0.3">
      <c r="B169" s="66" t="s">
        <v>227</v>
      </c>
    </row>
    <row r="170" spans="2:2" x14ac:dyDescent="0.3">
      <c r="B170" s="66" t="s">
        <v>191</v>
      </c>
    </row>
    <row r="171" spans="2:2" x14ac:dyDescent="0.3">
      <c r="B171" s="66" t="s">
        <v>192</v>
      </c>
    </row>
    <row r="172" spans="2:2" x14ac:dyDescent="0.3">
      <c r="B172" s="66" t="s">
        <v>193</v>
      </c>
    </row>
    <row r="173" spans="2:2" x14ac:dyDescent="0.3">
      <c r="B173" s="66" t="s">
        <v>194</v>
      </c>
    </row>
    <row r="174" spans="2:2" x14ac:dyDescent="0.3">
      <c r="B174" s="66" t="s">
        <v>195</v>
      </c>
    </row>
    <row r="175" spans="2:2" x14ac:dyDescent="0.3">
      <c r="B175" s="66" t="s">
        <v>196</v>
      </c>
    </row>
    <row r="176" spans="2:2" x14ac:dyDescent="0.3">
      <c r="B176" s="66" t="s">
        <v>197</v>
      </c>
    </row>
    <row r="177" spans="2:2" x14ac:dyDescent="0.3">
      <c r="B177" s="66" t="s">
        <v>198</v>
      </c>
    </row>
    <row r="178" spans="2:2" x14ac:dyDescent="0.3">
      <c r="B178" s="66" t="s">
        <v>371</v>
      </c>
    </row>
    <row r="179" spans="2:2" x14ac:dyDescent="0.3">
      <c r="B179" s="66" t="s">
        <v>199</v>
      </c>
    </row>
    <row r="180" spans="2:2" x14ac:dyDescent="0.3">
      <c r="B180" s="66" t="s">
        <v>200</v>
      </c>
    </row>
    <row r="181" spans="2:2" x14ac:dyDescent="0.3">
      <c r="B181" s="66" t="s">
        <v>201</v>
      </c>
    </row>
    <row r="182" spans="2:2" ht="26" x14ac:dyDescent="0.3">
      <c r="B182" s="66" t="s">
        <v>202</v>
      </c>
    </row>
    <row r="183" spans="2:2" x14ac:dyDescent="0.3">
      <c r="B183" s="66" t="s">
        <v>228</v>
      </c>
    </row>
    <row r="184" spans="2:2" x14ac:dyDescent="0.3">
      <c r="B184" s="66" t="s">
        <v>203</v>
      </c>
    </row>
    <row r="185" spans="2:2" x14ac:dyDescent="0.3">
      <c r="B185" s="66" t="s">
        <v>204</v>
      </c>
    </row>
    <row r="186" spans="2:2" x14ac:dyDescent="0.3">
      <c r="B186" s="66" t="s">
        <v>205</v>
      </c>
    </row>
    <row r="187" spans="2:2" x14ac:dyDescent="0.3">
      <c r="B187" s="66" t="s">
        <v>206</v>
      </c>
    </row>
    <row r="188" spans="2:2" x14ac:dyDescent="0.3">
      <c r="B188" s="66" t="s">
        <v>207</v>
      </c>
    </row>
    <row r="189" spans="2:2" x14ac:dyDescent="0.3">
      <c r="B189" s="66" t="s">
        <v>208</v>
      </c>
    </row>
    <row r="190" spans="2:2" x14ac:dyDescent="0.3">
      <c r="B190" s="66" t="s">
        <v>209</v>
      </c>
    </row>
    <row r="191" spans="2:2" x14ac:dyDescent="0.3">
      <c r="B191" s="66" t="s">
        <v>210</v>
      </c>
    </row>
    <row r="192" spans="2:2" x14ac:dyDescent="0.3">
      <c r="B192" s="66" t="s">
        <v>211</v>
      </c>
    </row>
    <row r="193" spans="2:2" x14ac:dyDescent="0.3">
      <c r="B193" s="66" t="s">
        <v>212</v>
      </c>
    </row>
    <row r="194" spans="2:2" ht="26" x14ac:dyDescent="0.3">
      <c r="B194" s="66" t="s">
        <v>213</v>
      </c>
    </row>
    <row r="195" spans="2:2" x14ac:dyDescent="0.3">
      <c r="B195" s="66" t="s">
        <v>214</v>
      </c>
    </row>
    <row r="196" spans="2:2" x14ac:dyDescent="0.3">
      <c r="B196" s="66" t="s">
        <v>215</v>
      </c>
    </row>
    <row r="197" spans="2:2" x14ac:dyDescent="0.3">
      <c r="B197" s="66" t="s">
        <v>216</v>
      </c>
    </row>
    <row r="198" spans="2:2" x14ac:dyDescent="0.3">
      <c r="B198" s="66" t="s">
        <v>217</v>
      </c>
    </row>
    <row r="199" spans="2:2" ht="26" x14ac:dyDescent="0.3">
      <c r="B199" s="66" t="s">
        <v>218</v>
      </c>
    </row>
    <row r="200" spans="2:2" x14ac:dyDescent="0.3">
      <c r="B200" s="66" t="s">
        <v>219</v>
      </c>
    </row>
    <row r="201" spans="2:2" x14ac:dyDescent="0.3">
      <c r="B201" s="66" t="s">
        <v>220</v>
      </c>
    </row>
    <row r="202" spans="2:2" x14ac:dyDescent="0.3">
      <c r="B202" s="66" t="s">
        <v>221</v>
      </c>
    </row>
    <row r="203" spans="2:2" x14ac:dyDescent="0.3">
      <c r="B203" s="66" t="s">
        <v>222</v>
      </c>
    </row>
  </sheetData>
  <sheetProtection algorithmName="SHA-512" hashValue="nZli0dyzjIDdQ8YLgsnj0B7QWkAQ7afj+NIyTR/j/6w9XegSUql7hWi7Gd05jHfYph5gSGj2nDpDm2uBGS1NdA==" saltValue="RVKAD2ED7aVg3ZXJ5bYozg==" spinCount="100000" sheet="1" objects="1" scenarios="1"/>
  <mergeCells count="1">
    <mergeCell ref="O1:P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B2:E30"/>
  <sheetViews>
    <sheetView zoomScale="90" zoomScaleNormal="90" workbookViewId="0">
      <selection activeCell="D8" sqref="D8"/>
    </sheetView>
  </sheetViews>
  <sheetFormatPr defaultColWidth="8.81640625" defaultRowHeight="14.5" x14ac:dyDescent="0.35"/>
  <cols>
    <col min="3" max="3" width="27.81640625" customWidth="1"/>
    <col min="4" max="4" width="14" customWidth="1"/>
    <col min="5" max="5" width="12.453125" customWidth="1"/>
  </cols>
  <sheetData>
    <row r="2" spans="2:5" ht="43.5" x14ac:dyDescent="0.35">
      <c r="B2" s="90" t="s">
        <v>289</v>
      </c>
      <c r="C2" s="90" t="s">
        <v>293</v>
      </c>
      <c r="D2" s="91" t="s">
        <v>294</v>
      </c>
      <c r="E2" s="88" t="s">
        <v>401</v>
      </c>
    </row>
    <row r="3" spans="2:5" x14ac:dyDescent="0.35">
      <c r="B3" s="88" t="s">
        <v>295</v>
      </c>
      <c r="C3" s="88" t="s">
        <v>296</v>
      </c>
      <c r="D3" s="88">
        <f ca="1">IF(SUM('Section 1'!F9:F13)&gt;0,1,0)</f>
        <v>1</v>
      </c>
      <c r="E3" s="88" t="s">
        <v>402</v>
      </c>
    </row>
    <row r="4" spans="2:5" x14ac:dyDescent="0.35">
      <c r="B4" s="86" t="s">
        <v>297</v>
      </c>
      <c r="C4" s="88" t="s">
        <v>305</v>
      </c>
      <c r="D4" s="88">
        <f ca="1">IF(SUM('Section 2'!S16:S115)&gt;0,1,0)</f>
        <v>0</v>
      </c>
      <c r="E4" s="88" t="s">
        <v>403</v>
      </c>
    </row>
    <row r="5" spans="2:5" x14ac:dyDescent="0.35">
      <c r="B5" s="86" t="s">
        <v>297</v>
      </c>
      <c r="C5" s="88" t="s">
        <v>301</v>
      </c>
      <c r="D5" s="88">
        <f>IF(SUM('Section 2'!T16:T115)&gt;0,1,0)</f>
        <v>0</v>
      </c>
      <c r="E5" s="88" t="s">
        <v>403</v>
      </c>
    </row>
    <row r="6" spans="2:5" x14ac:dyDescent="0.35">
      <c r="B6" s="86" t="s">
        <v>297</v>
      </c>
      <c r="C6" s="88" t="s">
        <v>314</v>
      </c>
      <c r="D6" s="88">
        <f>IF(SUM('Section 2'!U16:U115)&gt;0,1,0)</f>
        <v>0</v>
      </c>
      <c r="E6" s="88" t="s">
        <v>403</v>
      </c>
    </row>
    <row r="7" spans="2:5" x14ac:dyDescent="0.35">
      <c r="B7" s="86" t="s">
        <v>297</v>
      </c>
      <c r="C7" s="88" t="s">
        <v>395</v>
      </c>
      <c r="D7" s="88">
        <f>IF(SUM('Section 2'!AB16:AB115)&gt;0,1,0)</f>
        <v>0</v>
      </c>
      <c r="E7" s="88" t="s">
        <v>403</v>
      </c>
    </row>
    <row r="8" spans="2:5" x14ac:dyDescent="0.35">
      <c r="B8" s="86" t="s">
        <v>297</v>
      </c>
      <c r="C8" s="88" t="s">
        <v>396</v>
      </c>
      <c r="D8" s="88">
        <f>IF(SUM('Section 2'!AC16:AC115)&gt;0,1,0)</f>
        <v>0</v>
      </c>
      <c r="E8" s="88" t="s">
        <v>403</v>
      </c>
    </row>
    <row r="9" spans="2:5" x14ac:dyDescent="0.35">
      <c r="B9" s="86" t="s">
        <v>297</v>
      </c>
      <c r="C9" s="88" t="s">
        <v>298</v>
      </c>
      <c r="D9" s="88">
        <f ca="1">IF(SUM(D4:D8)&gt;0,1,0)</f>
        <v>0</v>
      </c>
      <c r="E9" s="88" t="s">
        <v>402</v>
      </c>
    </row>
    <row r="10" spans="2:5" x14ac:dyDescent="0.35">
      <c r="B10" s="86" t="s">
        <v>297</v>
      </c>
      <c r="C10" s="88" t="s">
        <v>299</v>
      </c>
      <c r="D10" s="88">
        <f>IF(SUM('Section 2'!C16:C115)&gt;0,0,1)</f>
        <v>1</v>
      </c>
      <c r="E10" s="88" t="s">
        <v>404</v>
      </c>
    </row>
    <row r="11" spans="2:5" x14ac:dyDescent="0.35">
      <c r="B11" s="86" t="s">
        <v>300</v>
      </c>
      <c r="C11" s="88" t="s">
        <v>301</v>
      </c>
      <c r="D11" s="88">
        <f>IF(SUM('Section 3'!Q15:Q24)&gt;0,1,0)</f>
        <v>0</v>
      </c>
      <c r="E11" s="88" t="s">
        <v>403</v>
      </c>
    </row>
    <row r="12" spans="2:5" x14ac:dyDescent="0.35">
      <c r="B12" s="86" t="s">
        <v>300</v>
      </c>
      <c r="C12" s="88" t="s">
        <v>312</v>
      </c>
      <c r="D12" s="88"/>
      <c r="E12" s="88" t="s">
        <v>403</v>
      </c>
    </row>
    <row r="13" spans="2:5" x14ac:dyDescent="0.35">
      <c r="B13" s="86" t="s">
        <v>300</v>
      </c>
      <c r="C13" s="88" t="s">
        <v>397</v>
      </c>
      <c r="D13" s="88">
        <f>IF(SUM('Section 3'!P15:P24)&gt;0,1,0)</f>
        <v>0</v>
      </c>
      <c r="E13" s="88" t="s">
        <v>403</v>
      </c>
    </row>
    <row r="14" spans="2:5" ht="29" x14ac:dyDescent="0.35">
      <c r="B14" s="86" t="s">
        <v>300</v>
      </c>
      <c r="C14" s="116" t="s">
        <v>442</v>
      </c>
      <c r="D14" s="88">
        <f>IF(SUM('Section 2'!AA16:AA115)&gt;0,1,0)</f>
        <v>0</v>
      </c>
      <c r="E14" s="88" t="s">
        <v>403</v>
      </c>
    </row>
    <row r="15" spans="2:5" ht="29" x14ac:dyDescent="0.35">
      <c r="B15" s="86" t="s">
        <v>300</v>
      </c>
      <c r="C15" s="116" t="s">
        <v>329</v>
      </c>
      <c r="D15" s="88">
        <f>IF(SUM('Section 3'!K15:K24)&gt;0,1,0)</f>
        <v>0</v>
      </c>
      <c r="E15" s="88" t="s">
        <v>403</v>
      </c>
    </row>
    <row r="16" spans="2:5" ht="13.5" customHeight="1" x14ac:dyDescent="0.35">
      <c r="B16" s="86" t="s">
        <v>300</v>
      </c>
      <c r="C16" s="86" t="s">
        <v>298</v>
      </c>
      <c r="D16" s="88">
        <f>IF(SUM(D11:D15)&gt;0,1,0)</f>
        <v>0</v>
      </c>
      <c r="E16" s="88" t="s">
        <v>402</v>
      </c>
    </row>
    <row r="17" spans="2:5" ht="43.5" x14ac:dyDescent="0.35">
      <c r="B17" s="117" t="s">
        <v>300</v>
      </c>
      <c r="C17" s="118" t="s">
        <v>441</v>
      </c>
      <c r="D17" s="119">
        <f>IF(SUM('Section 2'!V16:V115)&gt;0,1,0)</f>
        <v>0</v>
      </c>
      <c r="E17" s="88" t="s">
        <v>404</v>
      </c>
    </row>
    <row r="18" spans="2:5" ht="29" x14ac:dyDescent="0.35">
      <c r="B18" s="117" t="s">
        <v>300</v>
      </c>
      <c r="C18" s="118" t="s">
        <v>345</v>
      </c>
      <c r="D18" s="119">
        <f>IF(SUM('Section 3'!L15:L24)&gt;0,1,0)</f>
        <v>0</v>
      </c>
      <c r="E18" s="88" t="s">
        <v>404</v>
      </c>
    </row>
    <row r="19" spans="2:5" ht="29" x14ac:dyDescent="0.35">
      <c r="B19" s="117" t="s">
        <v>346</v>
      </c>
      <c r="C19" s="118" t="s">
        <v>348</v>
      </c>
      <c r="D19" s="215" t="s">
        <v>423</v>
      </c>
      <c r="E19" s="88" t="s">
        <v>403</v>
      </c>
    </row>
    <row r="20" spans="2:5" ht="43.5" x14ac:dyDescent="0.35">
      <c r="B20" s="117" t="s">
        <v>346</v>
      </c>
      <c r="C20" s="118" t="s">
        <v>341</v>
      </c>
      <c r="D20" s="119" t="s">
        <v>424</v>
      </c>
      <c r="E20" s="88" t="s">
        <v>403</v>
      </c>
    </row>
    <row r="21" spans="2:5" ht="43.5" x14ac:dyDescent="0.35">
      <c r="B21" s="117" t="s">
        <v>346</v>
      </c>
      <c r="C21" s="118" t="s">
        <v>349</v>
      </c>
      <c r="D21" s="119" t="s">
        <v>425</v>
      </c>
      <c r="E21" s="88" t="s">
        <v>403</v>
      </c>
    </row>
    <row r="22" spans="2:5" x14ac:dyDescent="0.35">
      <c r="B22" s="117" t="s">
        <v>346</v>
      </c>
      <c r="C22" s="118" t="s">
        <v>298</v>
      </c>
      <c r="D22" s="88" t="s">
        <v>426</v>
      </c>
      <c r="E22" s="88" t="s">
        <v>402</v>
      </c>
    </row>
    <row r="23" spans="2:5" x14ac:dyDescent="0.35">
      <c r="B23" s="86" t="s">
        <v>296</v>
      </c>
      <c r="C23" s="86" t="s">
        <v>298</v>
      </c>
      <c r="D23" s="88">
        <f ca="1">IF(SUM(Sec1Status,Sec2Error,Sec3Error,Sec4Error)&gt;0,1,0)</f>
        <v>1</v>
      </c>
      <c r="E23" s="88" t="s">
        <v>402</v>
      </c>
    </row>
    <row r="24" spans="2:5" x14ac:dyDescent="0.35">
      <c r="B24" s="62"/>
      <c r="C24" s="62"/>
    </row>
    <row r="25" spans="2:5" x14ac:dyDescent="0.35">
      <c r="B25" s="62"/>
      <c r="C25" s="63"/>
    </row>
    <row r="26" spans="2:5" x14ac:dyDescent="0.35">
      <c r="B26" s="62"/>
      <c r="C26" s="62"/>
    </row>
    <row r="27" spans="2:5" x14ac:dyDescent="0.35">
      <c r="B27" s="93" t="s">
        <v>320</v>
      </c>
      <c r="C27" s="89"/>
    </row>
    <row r="28" spans="2:5" ht="29" x14ac:dyDescent="0.35">
      <c r="B28" s="86" t="s">
        <v>297</v>
      </c>
      <c r="C28" s="87" t="s">
        <v>231</v>
      </c>
      <c r="D28" s="92">
        <f>SUMIF('Section 2'!$R$16:$R$115,"Y",'Section 2'!$G$16:$G$115)-SUM(OutputForCSV!$H$2:$H$101)</f>
        <v>0</v>
      </c>
    </row>
    <row r="29" spans="2:5" x14ac:dyDescent="0.35">
      <c r="B29" s="86" t="s">
        <v>300</v>
      </c>
      <c r="C29" s="87" t="s">
        <v>317</v>
      </c>
      <c r="D29" s="92">
        <f>SUMIF('Section 3'!$J$15:$J$24,"Y",'Section 3'!$F$15:$F$24)-SUM(OutputForCSV!$F$102:$F$111)</f>
        <v>0</v>
      </c>
    </row>
    <row r="30" spans="2:5" x14ac:dyDescent="0.35">
      <c r="B30" s="86" t="s">
        <v>318</v>
      </c>
      <c r="C30" s="87" t="s">
        <v>319</v>
      </c>
      <c r="D30" s="92">
        <f>SUM(D28:D29)</f>
        <v>0</v>
      </c>
    </row>
  </sheetData>
  <sheetProtection algorithmName="SHA-512" hashValue="0esVRDs7roeOZ1C0S8Szk9/iqerEJ5mffr8XID1G2N28VgGQhZu6RWwpz1CGJPUU4pfapLcN6YZwRIYh4GEFPw==" saltValue="ySHHmve7/X0qQjiNZsJA3A==" spinCount="100000" sheet="1" objects="1" scenarios="1"/>
  <conditionalFormatting sqref="D28:D30">
    <cfRule type="cellIs" dxfId="1" priority="1" operator="notEqual">
      <formula>0</formula>
    </cfRule>
    <cfRule type="cellIs" dxfId="0" priority="2" operator="equal">
      <formula>0</formula>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8CAB4E93A64045B93DD5D88E19BBCD" ma:contentTypeVersion="11" ma:contentTypeDescription="Create a new document." ma:contentTypeScope="" ma:versionID="307d2dfb0a56ddc371ba81d7de447a1b">
  <xsd:schema xmlns:xsd="http://www.w3.org/2001/XMLSchema" xmlns:xs="http://www.w3.org/2001/XMLSchema" xmlns:p="http://schemas.microsoft.com/office/2006/metadata/properties" xmlns:ns2="506e8920-8709-453c-ac34-7beb15a2da9c" xmlns:ns3="b7fdcd74-2a7d-4d58-b4f7-f623844b553a" targetNamespace="http://schemas.microsoft.com/office/2006/metadata/properties" ma:root="true" ma:fieldsID="1396e1893ed2b04a7145c90ed898919f" ns2:_="" ns3:_="">
    <xsd:import namespace="506e8920-8709-453c-ac34-7beb15a2da9c"/>
    <xsd:import namespace="b7fdcd74-2a7d-4d58-b4f7-f623844b55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e8920-8709-453c-ac34-7beb15a2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fdcd74-2a7d-4d58-b4f7-f623844b55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B2C27D-E930-4BBD-8A24-8F2CAC65E7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e8920-8709-453c-ac34-7beb15a2da9c"/>
    <ds:schemaRef ds:uri="b7fdcd74-2a7d-4d58-b4f7-f623844b5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855749-6E34-401E-9334-4F211085B0E9}">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b7fdcd74-2a7d-4d58-b4f7-f623844b553a"/>
    <ds:schemaRef ds:uri="506e8920-8709-453c-ac34-7beb15a2da9c"/>
    <ds:schemaRef ds:uri="http://www.w3.org/XML/1998/namespace"/>
  </ds:schemaRefs>
</ds:datastoreItem>
</file>

<file path=customXml/itemProps3.xml><?xml version="1.0" encoding="utf-8"?>
<ds:datastoreItem xmlns:ds="http://schemas.openxmlformats.org/officeDocument/2006/customXml" ds:itemID="{3DC0B70E-35B5-4149-84E4-E34DEB2899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64</vt:i4>
      </vt:variant>
    </vt:vector>
  </HeadingPairs>
  <TitlesOfParts>
    <vt:vector size="76" baseType="lpstr">
      <vt:lpstr>Instructions</vt:lpstr>
      <vt:lpstr>Section 1</vt:lpstr>
      <vt:lpstr>Section 2</vt:lpstr>
      <vt:lpstr>Section 3</vt:lpstr>
      <vt:lpstr>Section 4</vt:lpstr>
      <vt:lpstr>Summary</vt:lpstr>
      <vt:lpstr>Reference List</vt:lpstr>
      <vt:lpstr>Lists</vt:lpstr>
      <vt:lpstr>Checks</vt:lpstr>
      <vt:lpstr>OutputForCSV</vt:lpstr>
      <vt:lpstr>TempOutput</vt:lpstr>
      <vt:lpstr>Data for Summary</vt:lpstr>
      <vt:lpstr>AllError</vt:lpstr>
      <vt:lpstr>ClassIPurpose</vt:lpstr>
      <vt:lpstr>CompName</vt:lpstr>
      <vt:lpstr>Countries</vt:lpstr>
      <vt:lpstr>CSVDate</vt:lpstr>
      <vt:lpstr>CSVS2End</vt:lpstr>
      <vt:lpstr>CSVS3End</vt:lpstr>
      <vt:lpstr>CSVS3Start</vt:lpstr>
      <vt:lpstr>CSVS4End</vt:lpstr>
      <vt:lpstr>CSVS4Start</vt:lpstr>
      <vt:lpstr>DateCheck</vt:lpstr>
      <vt:lpstr>EndDate</vt:lpstr>
      <vt:lpstr>EndRowS2</vt:lpstr>
      <vt:lpstr>FormVersion</vt:lpstr>
      <vt:lpstr>HeelsIntendedUses</vt:lpstr>
      <vt:lpstr>ImporterCol</vt:lpstr>
      <vt:lpstr>ImportNum</vt:lpstr>
      <vt:lpstr>LastCol</vt:lpstr>
      <vt:lpstr>LastRow</vt:lpstr>
      <vt:lpstr>LockStatus</vt:lpstr>
      <vt:lpstr>MaxOutput</vt:lpstr>
      <vt:lpstr>MeBrNewIntendedUses</vt:lpstr>
      <vt:lpstr>MeBrPurpose</vt:lpstr>
      <vt:lpstr>MeBrTransactionType</vt:lpstr>
      <vt:lpstr>NewIntendedUses</vt:lpstr>
      <vt:lpstr>Instructions!Print_Area</vt:lpstr>
      <vt:lpstr>'Reference List'!Print_Area</vt:lpstr>
      <vt:lpstr>'Section 1'!Print_Area</vt:lpstr>
      <vt:lpstr>'Section 2'!Print_Area</vt:lpstr>
      <vt:lpstr>'Section 3'!Print_Area</vt:lpstr>
      <vt:lpstr>'Section 4'!Print_Area</vt:lpstr>
      <vt:lpstr>Summary!Print_Area</vt:lpstr>
      <vt:lpstr>Purpose</vt:lpstr>
      <vt:lpstr>Q1Q3Complete</vt:lpstr>
      <vt:lpstr>Q4Complete</vt:lpstr>
      <vt:lpstr>Q4Inventory</vt:lpstr>
      <vt:lpstr>ReportingQuarter</vt:lpstr>
      <vt:lpstr>ReportingYear</vt:lpstr>
      <vt:lpstr>ReportQtr</vt:lpstr>
      <vt:lpstr>ReportType</vt:lpstr>
      <vt:lpstr>ReportYr</vt:lpstr>
      <vt:lpstr>RowComplete</vt:lpstr>
      <vt:lpstr>Sec1Status</vt:lpstr>
      <vt:lpstr>Sec2Error</vt:lpstr>
      <vt:lpstr>Sec2Filled</vt:lpstr>
      <vt:lpstr>Sec2inSec3TDQ</vt:lpstr>
      <vt:lpstr>Sec2inSec3TransDest</vt:lpstr>
      <vt:lpstr>Sec2inSec3Use</vt:lpstr>
      <vt:lpstr>Sec2ValidIntendedUse</vt:lpstr>
      <vt:lpstr>Sec2ValidTransactionType</vt:lpstr>
      <vt:lpstr>Sec3Complete</vt:lpstr>
      <vt:lpstr>Sec3Error</vt:lpstr>
      <vt:lpstr>Sec3inSec2TDQ</vt:lpstr>
      <vt:lpstr>Sec3inSec2Use</vt:lpstr>
      <vt:lpstr>Sec3PasteRow</vt:lpstr>
      <vt:lpstr>Sec3ValidPurpose</vt:lpstr>
      <vt:lpstr>Sec4Error</vt:lpstr>
      <vt:lpstr>Sec4PasteRow</vt:lpstr>
      <vt:lpstr>StartDate</vt:lpstr>
      <vt:lpstr>StartRowS2</vt:lpstr>
      <vt:lpstr>SubmissionType</vt:lpstr>
      <vt:lpstr>SubTSelection</vt:lpstr>
      <vt:lpstr>Table2</vt:lpstr>
      <vt:lpstr>ValidCountry</vt:lpstr>
    </vt:vector>
  </TitlesOfParts>
  <Company>ICF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Golla</dc:creator>
  <cp:lastModifiedBy>Katherine Sleasman</cp:lastModifiedBy>
  <cp:lastPrinted>2015-03-19T16:38:11Z</cp:lastPrinted>
  <dcterms:created xsi:type="dcterms:W3CDTF">2015-03-18T20:34:42Z</dcterms:created>
  <dcterms:modified xsi:type="dcterms:W3CDTF">2020-04-16T18:14:44Z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y fmtid="{D5CDD505-2E9C-101B-9397-08002B2CF9AE}" pid="3" name="AuthorIds_UIVersion_1536">
    <vt:lpwstr>24</vt:lpwstr>
  </property>
  <property fmtid="{D5CDD505-2E9C-101B-9397-08002B2CF9AE}" pid="4" name="AuthorIds_UIVersion_5632">
    <vt:lpwstr>14</vt:lpwstr>
  </property>
</Properties>
</file>