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.sharepoint.com/sites/ocfo-onedrive/Shared Documents/Clearance Documents/Current Clearances/PLS 2020-2022 - 2020/OMB Documents/"/>
    </mc:Choice>
  </mc:AlternateContent>
  <xr:revisionPtr revIDLastSave="135" documentId="8_{B61130C3-C887-4768-B4C9-D55F7E478C36}" xr6:coauthVersionLast="45" xr6:coauthVersionMax="45" xr10:uidLastSave="{160C7FC7-677B-42A2-80AC-24D2C729AFEA}"/>
  <bookViews>
    <workbookView xWindow="-110" yWindow="-110" windowWidth="21820" windowHeight="14020" firstSheet="2" activeTab="2" xr2:uid="{00000000-000D-0000-FFFF-FFFF00000000}"/>
  </bookViews>
  <sheets>
    <sheet name="State burden" sheetId="1" r:id="rId1"/>
    <sheet name="Total Annual Costs" sheetId="2" r:id="rId2"/>
    <sheet name="Total Annual Fed Costs IMLS.AIR" sheetId="3" r:id="rId3"/>
  </sheets>
  <definedNames>
    <definedName name="_xlnm._FilterDatabase" localSheetId="0" hidden="1">'State burden'!$B$2:$D$2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3" l="1"/>
  <c r="G13" i="3"/>
  <c r="C63" i="1"/>
  <c r="B19" i="3"/>
  <c r="E4" i="2"/>
  <c r="C60" i="1"/>
  <c r="B10" i="3" l="1"/>
  <c r="B11" i="3"/>
  <c r="B3" i="3"/>
  <c r="C25" i="3" l="1"/>
  <c r="F24" i="3" l="1"/>
  <c r="F25" i="3"/>
  <c r="F27" i="3"/>
  <c r="B9" i="3"/>
  <c r="B4" i="3" l="1"/>
  <c r="B2" i="3"/>
  <c r="B5" i="3" l="1"/>
  <c r="B13" i="3"/>
  <c r="D4" i="2"/>
  <c r="C61" i="1"/>
  <c r="B6" i="3" l="1"/>
  <c r="E15" i="3" l="1"/>
</calcChain>
</file>

<file path=xl/sharedStrings.xml><?xml version="1.0" encoding="utf-8"?>
<sst xmlns="http://schemas.openxmlformats.org/spreadsheetml/2006/main" count="115" uniqueCount="113">
  <si>
    <t>FY 2018</t>
  </si>
  <si>
    <t>State*</t>
  </si>
  <si>
    <t>Hours</t>
  </si>
  <si>
    <t>outlier</t>
  </si>
  <si>
    <t>PUERTO RICO</t>
  </si>
  <si>
    <t>did not submit any data in FY18</t>
  </si>
  <si>
    <t>VIRGIN ISLANDS</t>
  </si>
  <si>
    <t>submitted some data, but did not certify and therefore, no burden reported</t>
  </si>
  <si>
    <t>NEW YORK</t>
  </si>
  <si>
    <t>WISCONSIN</t>
  </si>
  <si>
    <t>NEW HAMPSHIRE</t>
  </si>
  <si>
    <t>CALIFORNIA</t>
  </si>
  <si>
    <t>PENNSYLVANIA</t>
  </si>
  <si>
    <t>MISSOURI</t>
  </si>
  <si>
    <t>VIRGINIA</t>
  </si>
  <si>
    <t>MISSISSIPPI</t>
  </si>
  <si>
    <t>KANSAS</t>
  </si>
  <si>
    <t>IDAHO</t>
  </si>
  <si>
    <t>UTAH</t>
  </si>
  <si>
    <t>VERMONT</t>
  </si>
  <si>
    <t>WYOMING</t>
  </si>
  <si>
    <t>ILLINOIS</t>
  </si>
  <si>
    <t>OREGON</t>
  </si>
  <si>
    <t>OHIO</t>
  </si>
  <si>
    <t>IOWA</t>
  </si>
  <si>
    <t>WASHINGTON</t>
  </si>
  <si>
    <t>TEXAS</t>
  </si>
  <si>
    <t>FLORIDA</t>
  </si>
  <si>
    <t>ALABAMA</t>
  </si>
  <si>
    <t>RHODE ISLAND</t>
  </si>
  <si>
    <t>ARKANSAS</t>
  </si>
  <si>
    <t>MARYLAND</t>
  </si>
  <si>
    <t>NEVADA</t>
  </si>
  <si>
    <t>NORTH CAROLINA</t>
  </si>
  <si>
    <t>NORTH DAKOTA</t>
  </si>
  <si>
    <t>MAINE</t>
  </si>
  <si>
    <t>MONTANA</t>
  </si>
  <si>
    <t>LOUISIANA</t>
  </si>
  <si>
    <t>NEW JERSEY</t>
  </si>
  <si>
    <t>SOUTH DAKOTA</t>
  </si>
  <si>
    <t>WEST VIRGINIA</t>
  </si>
  <si>
    <t>NEW MEXICO</t>
  </si>
  <si>
    <t>GEORGIA</t>
  </si>
  <si>
    <t>MINNESOTA</t>
  </si>
  <si>
    <t>MASSACHUSETTS</t>
  </si>
  <si>
    <t>OKLAHOMA</t>
  </si>
  <si>
    <t>TENNESSEE</t>
  </si>
  <si>
    <t>COLORADO</t>
  </si>
  <si>
    <t>MICHIGAN</t>
  </si>
  <si>
    <t>GUAM</t>
  </si>
  <si>
    <t>AMERICAN SAMOA</t>
  </si>
  <si>
    <t>CONNECTICUT</t>
  </si>
  <si>
    <t>SOUTH CAROLINA</t>
  </si>
  <si>
    <t>KENTUCKY</t>
  </si>
  <si>
    <t>NORTHERN MARIANA ISLANDS</t>
  </si>
  <si>
    <t>INDIANA</t>
  </si>
  <si>
    <t>HAWAII</t>
  </si>
  <si>
    <t>ALASKA</t>
  </si>
  <si>
    <t>NEBRASKA</t>
  </si>
  <si>
    <t>DISTRICT OF COLUMBIA</t>
  </si>
  <si>
    <t>DELAWARE</t>
  </si>
  <si>
    <t>ARIZONA</t>
  </si>
  <si>
    <t>average</t>
  </si>
  <si>
    <t>Total hours</t>
  </si>
  <si>
    <t>(56 * average hours)</t>
  </si>
  <si>
    <t>(average hours unrounded in calculation)</t>
  </si>
  <si>
    <t>(average hours rounded in calculation)</t>
  </si>
  <si>
    <t>PLS 2020-2022 OMB Burden Estimate using FY2018 PLS</t>
  </si>
  <si>
    <t>Respondents</t>
  </si>
  <si>
    <t>Minutes</t>
  </si>
  <si>
    <t>Time in hours</t>
  </si>
  <si>
    <t>Total Time (hours)</t>
  </si>
  <si>
    <t>Total Annual Costs</t>
  </si>
  <si>
    <t>(rounded average)</t>
  </si>
  <si>
    <t>Salary per hour:</t>
  </si>
  <si>
    <t xml:space="preserve">Salary source: </t>
  </si>
  <si>
    <t>https://www.bls.gov/ooh/Education-Training-and-Library/Librarians.htm</t>
  </si>
  <si>
    <t>Staff</t>
  </si>
  <si>
    <t>Salary</t>
  </si>
  <si>
    <t>IMLS Staff 1</t>
  </si>
  <si>
    <t>calcuation:  yearly salary x 5%</t>
  </si>
  <si>
    <t>IMLS Staff 2</t>
  </si>
  <si>
    <t>calcuation:  yearly salary x 33%</t>
  </si>
  <si>
    <t>IMLS Staff 3</t>
  </si>
  <si>
    <t>calculation: yearly salary x 40%</t>
  </si>
  <si>
    <t>Misc IMLS Staff</t>
  </si>
  <si>
    <t>average salary of other IMLS emplyees (Amanda (OGC), CFO, OLS) x % = $115,000 x 10%</t>
  </si>
  <si>
    <t>TOTAL</t>
  </si>
  <si>
    <t>Meeting Expenses</t>
  </si>
  <si>
    <t>Amount</t>
  </si>
  <si>
    <t>LSWG Meeting --July 2019 (DC)</t>
  </si>
  <si>
    <t>divided in 1/2 (PLS/SLAA)</t>
  </si>
  <si>
    <t>SDC Conference and LSWG Meeting--December 2019 (ABQ)</t>
  </si>
  <si>
    <t>based on 55 State + 6 Federal travelers (travel, hotel sleeping rooms; per diem), mtg. room rental, A/V, misc. Some of the LSWG meeting costs are shared by SLAA Survey</t>
  </si>
  <si>
    <t>Federal meeting travel expenses</t>
  </si>
  <si>
    <t>Contractor</t>
  </si>
  <si>
    <t>AIR - Contractor</t>
  </si>
  <si>
    <t>(Base Year of FY19-22 contract + option tasks: 9/2019-9/2020)</t>
  </si>
  <si>
    <t>GRAND TOTAL</t>
  </si>
  <si>
    <t>*2019 December SDC Conference + LSWG</t>
  </si>
  <si>
    <t>Meeting Travel Expenses</t>
  </si>
  <si>
    <t># of Federal Travelers</t>
  </si>
  <si>
    <t>Lodging &amp; MI&amp;E Per Diem (ea)</t>
  </si>
  <si>
    <t>Airfare ave. (ea)</t>
  </si>
  <si>
    <t>MISC (ea)</t>
  </si>
  <si>
    <t>Total</t>
  </si>
  <si>
    <t>LSWG - July 2019 (DC)</t>
  </si>
  <si>
    <t>SDC &amp; LSWG - December 2019 (ABQ)</t>
  </si>
  <si>
    <t>Marisa, Matt, Lisa, Scott, Chris, Michele</t>
  </si>
  <si>
    <t>Estimate</t>
  </si>
  <si>
    <t>lodging + 2 travel M&amp;IE</t>
  </si>
  <si>
    <t>Information provided in Justification A Statement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</si>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</sst>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3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2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right"/>
    </xf>
    <xf numFmtId="3" fontId="2" fillId="0" borderId="0" xfId="0" applyNumberFormat="1" applyFont="1"/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4" fontId="0" fillId="0" borderId="0" xfId="0" applyNumberFormat="1"/>
    <xf numFmtId="0" fontId="0" fillId="0" borderId="0" xfId="0" applyFill="1"/>
    <xf numFmtId="3" fontId="0" fillId="0" borderId="0" xfId="0" applyNumberFormat="1" applyFill="1"/>
    <xf numFmtId="3" fontId="0" fillId="0" borderId="0" xfId="0" applyNumberFormat="1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/>
    </xf>
    <xf numFmtId="3" fontId="5" fillId="2" borderId="0" xfId="0" applyNumberFormat="1" applyFont="1" applyFill="1"/>
    <xf numFmtId="3" fontId="2" fillId="2" borderId="0" xfId="0" applyNumberFormat="1" applyFont="1" applyFill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2" fontId="4" fillId="0" borderId="0" xfId="0" applyNumberFormat="1" applyFont="1"/>
    <xf numFmtId="0" fontId="7" fillId="0" borderId="0" xfId="2" applyFont="1" applyAlignment="1">
      <alignment horizontal="left"/>
    </xf>
    <xf numFmtId="2" fontId="1" fillId="0" borderId="0" xfId="0" applyNumberFormat="1" applyFont="1"/>
    <xf numFmtId="164" fontId="0" fillId="3" borderId="0" xfId="0" applyNumberFormat="1" applyFill="1"/>
    <xf numFmtId="44" fontId="4" fillId="0" borderId="0" xfId="1" applyFont="1"/>
    <xf numFmtId="0" fontId="8" fillId="0" borderId="0" xfId="0" applyFont="1"/>
    <xf numFmtId="8" fontId="9" fillId="0" borderId="0" xfId="0" applyNumberFormat="1" applyFont="1"/>
    <xf numFmtId="8" fontId="0" fillId="0" borderId="0" xfId="0" applyNumberFormat="1"/>
    <xf numFmtId="0" fontId="2" fillId="0" borderId="0" xfId="0" applyFont="1" applyAlignment="1">
      <alignment horizontal="center" wrapText="1"/>
    </xf>
  </cellXfs>
  <cellStyles count="4">
    <cellStyle name="Currency" xfId="1" builtinId="4"/>
    <cellStyle name="Normal" xfId="0" builtinId="0"/>
    <cellStyle name="Normal 22" xfId="3" xr:uid="{9D1F1A35-8400-4F2F-B765-EE48713B1EFE}"/>
    <cellStyle name="Normal_Sheet1" xfId="2" xr:uid="{7F157DCB-A0D9-4621-8568-348326101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3"/>
  <sheetViews>
    <sheetView zoomScale="80" zoomScaleNormal="80" workbookViewId="0">
      <pane xSplit="2" ySplit="2" topLeftCell="C18" activePane="bottomRight" state="frozen"/>
      <selection pane="topRight" activeCell="B1" sqref="B1"/>
      <selection pane="bottomLeft" activeCell="A3" sqref="A3"/>
      <selection pane="bottomRight" activeCell="C64" sqref="C64"/>
    </sheetView>
  </sheetViews>
  <sheetFormatPr defaultRowHeight="14.5" x14ac:dyDescent="0.35"/>
  <cols>
    <col min="2" max="2" width="28.453125" bestFit="1" customWidth="1"/>
    <col min="3" max="3" width="9" bestFit="1" customWidth="1"/>
    <col min="4" max="4" width="19" bestFit="1" customWidth="1"/>
    <col min="11" max="11" width="15.453125" bestFit="1" customWidth="1"/>
  </cols>
  <sheetData>
    <row r="1" spans="2:12" ht="45" customHeight="1" x14ac:dyDescent="0.35">
      <c r="C1" s="31" t="s">
        <v>0</v>
      </c>
      <c r="D1" s="31"/>
    </row>
    <row r="2" spans="2:12" x14ac:dyDescent="0.35">
      <c r="B2" s="22" t="s">
        <v>1</v>
      </c>
      <c r="C2" s="1" t="s">
        <v>2</v>
      </c>
      <c r="D2" t="s">
        <v>3</v>
      </c>
    </row>
    <row r="3" spans="2:12" x14ac:dyDescent="0.35">
      <c r="K3" t="s">
        <v>4</v>
      </c>
      <c r="L3" s="24" t="s">
        <v>5</v>
      </c>
    </row>
    <row r="4" spans="2:12" x14ac:dyDescent="0.35">
      <c r="K4" t="s">
        <v>6</v>
      </c>
      <c r="L4" s="24" t="s">
        <v>7</v>
      </c>
    </row>
    <row r="5" spans="2:12" x14ac:dyDescent="0.35">
      <c r="B5" t="s">
        <v>8</v>
      </c>
      <c r="C5" s="24"/>
      <c r="D5">
        <v>538</v>
      </c>
    </row>
    <row r="6" spans="2:12" x14ac:dyDescent="0.35">
      <c r="B6" t="s">
        <v>9</v>
      </c>
      <c r="C6" s="24">
        <v>521</v>
      </c>
    </row>
    <row r="7" spans="2:12" x14ac:dyDescent="0.35">
      <c r="B7" t="s">
        <v>10</v>
      </c>
      <c r="C7" s="24">
        <v>400</v>
      </c>
    </row>
    <row r="8" spans="2:12" x14ac:dyDescent="0.35">
      <c r="B8" t="s">
        <v>11</v>
      </c>
      <c r="C8" s="24">
        <v>250</v>
      </c>
    </row>
    <row r="9" spans="2:12" x14ac:dyDescent="0.35">
      <c r="B9" t="s">
        <v>12</v>
      </c>
      <c r="C9" s="24">
        <v>242</v>
      </c>
    </row>
    <row r="10" spans="2:12" x14ac:dyDescent="0.35">
      <c r="B10" t="s">
        <v>13</v>
      </c>
      <c r="C10" s="24">
        <v>225</v>
      </c>
    </row>
    <row r="11" spans="2:12" x14ac:dyDescent="0.35">
      <c r="B11" t="s">
        <v>14</v>
      </c>
      <c r="C11" s="24">
        <v>160</v>
      </c>
    </row>
    <row r="12" spans="2:12" x14ac:dyDescent="0.35">
      <c r="B12" t="s">
        <v>15</v>
      </c>
      <c r="C12" s="24">
        <v>158</v>
      </c>
    </row>
    <row r="13" spans="2:12" x14ac:dyDescent="0.35">
      <c r="B13" t="s">
        <v>16</v>
      </c>
      <c r="C13" s="24">
        <v>152</v>
      </c>
    </row>
    <row r="14" spans="2:12" x14ac:dyDescent="0.35">
      <c r="B14" t="s">
        <v>17</v>
      </c>
      <c r="C14" s="24">
        <v>120</v>
      </c>
    </row>
    <row r="15" spans="2:12" x14ac:dyDescent="0.35">
      <c r="B15" t="s">
        <v>18</v>
      </c>
      <c r="C15" s="24">
        <v>120</v>
      </c>
    </row>
    <row r="16" spans="2:12" x14ac:dyDescent="0.35">
      <c r="B16" t="s">
        <v>19</v>
      </c>
      <c r="C16" s="24">
        <v>120</v>
      </c>
    </row>
    <row r="17" spans="2:3" x14ac:dyDescent="0.35">
      <c r="B17" t="s">
        <v>20</v>
      </c>
      <c r="C17" s="24">
        <v>119</v>
      </c>
    </row>
    <row r="18" spans="2:3" x14ac:dyDescent="0.35">
      <c r="B18" t="s">
        <v>21</v>
      </c>
      <c r="C18" s="24">
        <v>110</v>
      </c>
    </row>
    <row r="19" spans="2:3" x14ac:dyDescent="0.35">
      <c r="B19" t="s">
        <v>22</v>
      </c>
      <c r="C19" s="24">
        <v>102</v>
      </c>
    </row>
    <row r="20" spans="2:3" x14ac:dyDescent="0.35">
      <c r="B20" t="s">
        <v>23</v>
      </c>
      <c r="C20" s="24">
        <v>101</v>
      </c>
    </row>
    <row r="21" spans="2:3" x14ac:dyDescent="0.35">
      <c r="B21" t="s">
        <v>24</v>
      </c>
      <c r="C21" s="24">
        <v>100</v>
      </c>
    </row>
    <row r="22" spans="2:3" x14ac:dyDescent="0.35">
      <c r="B22" t="s">
        <v>25</v>
      </c>
      <c r="C22" s="24">
        <v>100</v>
      </c>
    </row>
    <row r="23" spans="2:3" x14ac:dyDescent="0.35">
      <c r="B23" t="s">
        <v>26</v>
      </c>
      <c r="C23" s="24">
        <v>98</v>
      </c>
    </row>
    <row r="24" spans="2:3" x14ac:dyDescent="0.35">
      <c r="B24" t="s">
        <v>27</v>
      </c>
      <c r="C24" s="24">
        <v>96</v>
      </c>
    </row>
    <row r="25" spans="2:3" x14ac:dyDescent="0.35">
      <c r="B25" t="s">
        <v>28</v>
      </c>
      <c r="C25" s="24">
        <v>90</v>
      </c>
    </row>
    <row r="26" spans="2:3" x14ac:dyDescent="0.35">
      <c r="B26" t="s">
        <v>29</v>
      </c>
      <c r="C26" s="24">
        <v>85</v>
      </c>
    </row>
    <row r="27" spans="2:3" x14ac:dyDescent="0.35">
      <c r="B27" t="s">
        <v>30</v>
      </c>
      <c r="C27" s="24">
        <v>84</v>
      </c>
    </row>
    <row r="28" spans="2:3" x14ac:dyDescent="0.35">
      <c r="B28" t="s">
        <v>31</v>
      </c>
      <c r="C28" s="24">
        <v>80</v>
      </c>
    </row>
    <row r="29" spans="2:3" x14ac:dyDescent="0.35">
      <c r="B29" t="s">
        <v>32</v>
      </c>
      <c r="C29" s="24">
        <v>80</v>
      </c>
    </row>
    <row r="30" spans="2:3" x14ac:dyDescent="0.35">
      <c r="B30" t="s">
        <v>33</v>
      </c>
      <c r="C30" s="24">
        <v>80</v>
      </c>
    </row>
    <row r="31" spans="2:3" x14ac:dyDescent="0.35">
      <c r="B31" t="s">
        <v>34</v>
      </c>
      <c r="C31" s="24">
        <v>80</v>
      </c>
    </row>
    <row r="32" spans="2:3" x14ac:dyDescent="0.35">
      <c r="B32" t="s">
        <v>35</v>
      </c>
      <c r="C32" s="24">
        <v>77</v>
      </c>
    </row>
    <row r="33" spans="2:3" x14ac:dyDescent="0.35">
      <c r="B33" t="s">
        <v>36</v>
      </c>
      <c r="C33" s="24">
        <v>73</v>
      </c>
    </row>
    <row r="34" spans="2:3" x14ac:dyDescent="0.35">
      <c r="B34" t="s">
        <v>37</v>
      </c>
      <c r="C34" s="24">
        <v>68</v>
      </c>
    </row>
    <row r="35" spans="2:3" x14ac:dyDescent="0.35">
      <c r="B35" t="s">
        <v>38</v>
      </c>
      <c r="C35" s="24">
        <v>64</v>
      </c>
    </row>
    <row r="36" spans="2:3" x14ac:dyDescent="0.35">
      <c r="B36" t="s">
        <v>39</v>
      </c>
      <c r="C36" s="24">
        <v>60</v>
      </c>
    </row>
    <row r="37" spans="2:3" x14ac:dyDescent="0.35">
      <c r="B37" t="s">
        <v>40</v>
      </c>
      <c r="C37" s="24">
        <v>60</v>
      </c>
    </row>
    <row r="38" spans="2:3" x14ac:dyDescent="0.35">
      <c r="B38" t="s">
        <v>41</v>
      </c>
      <c r="C38" s="24">
        <v>58</v>
      </c>
    </row>
    <row r="39" spans="2:3" x14ac:dyDescent="0.35">
      <c r="B39" t="s">
        <v>42</v>
      </c>
      <c r="C39" s="24">
        <v>51</v>
      </c>
    </row>
    <row r="40" spans="2:3" x14ac:dyDescent="0.35">
      <c r="B40" t="s">
        <v>43</v>
      </c>
      <c r="C40" s="24">
        <v>49</v>
      </c>
    </row>
    <row r="41" spans="2:3" x14ac:dyDescent="0.35">
      <c r="B41" t="s">
        <v>44</v>
      </c>
      <c r="C41" s="24">
        <v>45</v>
      </c>
    </row>
    <row r="42" spans="2:3" x14ac:dyDescent="0.35">
      <c r="B42" t="s">
        <v>45</v>
      </c>
      <c r="C42" s="24">
        <v>45</v>
      </c>
    </row>
    <row r="43" spans="2:3" x14ac:dyDescent="0.35">
      <c r="B43" t="s">
        <v>46</v>
      </c>
      <c r="C43" s="24">
        <v>44</v>
      </c>
    </row>
    <row r="44" spans="2:3" x14ac:dyDescent="0.35">
      <c r="B44" t="s">
        <v>47</v>
      </c>
      <c r="C44" s="24">
        <v>43</v>
      </c>
    </row>
    <row r="45" spans="2:3" x14ac:dyDescent="0.35">
      <c r="B45" t="s">
        <v>48</v>
      </c>
      <c r="C45" s="24">
        <v>42</v>
      </c>
    </row>
    <row r="46" spans="2:3" x14ac:dyDescent="0.35">
      <c r="B46" t="s">
        <v>49</v>
      </c>
      <c r="C46" s="24">
        <v>41</v>
      </c>
    </row>
    <row r="47" spans="2:3" x14ac:dyDescent="0.35">
      <c r="B47" t="s">
        <v>50</v>
      </c>
      <c r="C47" s="24">
        <v>40</v>
      </c>
    </row>
    <row r="48" spans="2:3" x14ac:dyDescent="0.35">
      <c r="B48" t="s">
        <v>51</v>
      </c>
      <c r="C48" s="24">
        <v>40</v>
      </c>
    </row>
    <row r="49" spans="2:5" x14ac:dyDescent="0.35">
      <c r="B49" t="s">
        <v>52</v>
      </c>
      <c r="C49" s="24">
        <v>40</v>
      </c>
    </row>
    <row r="50" spans="2:5" x14ac:dyDescent="0.35">
      <c r="B50" t="s">
        <v>53</v>
      </c>
      <c r="C50" s="24">
        <v>37</v>
      </c>
    </row>
    <row r="51" spans="2:5" x14ac:dyDescent="0.35">
      <c r="B51" t="s">
        <v>54</v>
      </c>
      <c r="C51" s="24">
        <v>37</v>
      </c>
    </row>
    <row r="52" spans="2:5" x14ac:dyDescent="0.35">
      <c r="B52" t="s">
        <v>55</v>
      </c>
      <c r="C52" s="24">
        <v>34</v>
      </c>
    </row>
    <row r="53" spans="2:5" x14ac:dyDescent="0.35">
      <c r="B53" t="s">
        <v>56</v>
      </c>
      <c r="C53" s="24">
        <v>30</v>
      </c>
    </row>
    <row r="54" spans="2:5" x14ac:dyDescent="0.35">
      <c r="B54" t="s">
        <v>57</v>
      </c>
      <c r="C54" s="24">
        <v>27</v>
      </c>
    </row>
    <row r="55" spans="2:5" x14ac:dyDescent="0.35">
      <c r="B55" t="s">
        <v>58</v>
      </c>
      <c r="C55" s="24">
        <v>25</v>
      </c>
    </row>
    <row r="56" spans="2:5" x14ac:dyDescent="0.35">
      <c r="B56" t="s">
        <v>59</v>
      </c>
      <c r="C56" s="24">
        <v>16</v>
      </c>
    </row>
    <row r="57" spans="2:5" x14ac:dyDescent="0.35">
      <c r="B57" t="s">
        <v>60</v>
      </c>
      <c r="C57" s="24">
        <v>10</v>
      </c>
    </row>
    <row r="58" spans="2:5" x14ac:dyDescent="0.35">
      <c r="B58" t="s">
        <v>61</v>
      </c>
      <c r="C58" s="24"/>
      <c r="D58">
        <v>7</v>
      </c>
    </row>
    <row r="60" spans="2:5" x14ac:dyDescent="0.35">
      <c r="B60" t="s">
        <v>62</v>
      </c>
      <c r="C60" s="25">
        <f>AVERAGE(C6:C57)</f>
        <v>96.711538461538467</v>
      </c>
    </row>
    <row r="61" spans="2:5" x14ac:dyDescent="0.35">
      <c r="B61" s="1" t="s">
        <v>63</v>
      </c>
      <c r="C61" s="25">
        <f>SUM(56*C60)</f>
        <v>5415.8461538461543</v>
      </c>
      <c r="D61" s="4" t="s">
        <v>64</v>
      </c>
      <c r="E61" t="s">
        <v>65</v>
      </c>
    </row>
    <row r="63" spans="2:5" x14ac:dyDescent="0.35">
      <c r="C63">
        <f>96.71*56</f>
        <v>5415.7599999999993</v>
      </c>
      <c r="D63" t="s">
        <v>66</v>
      </c>
    </row>
  </sheetData>
  <autoFilter ref="B2:D2" xr:uid="{B1E96D9D-82CD-43C6-BFCC-8E4B79C5A444}">
    <sortState xmlns:xlrd2="http://schemas.microsoft.com/office/spreadsheetml/2017/richdata2" ref="B3:D58">
      <sortCondition descending="1" ref="C2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9"/>
  <sheetViews>
    <sheetView workbookViewId="0">
      <selection activeCell="K8" sqref="K8"/>
    </sheetView>
  </sheetViews>
  <sheetFormatPr defaultColWidth="9.1796875" defaultRowHeight="15.5" x14ac:dyDescent="0.35"/>
  <cols>
    <col min="1" max="1" width="17.1796875" style="2" customWidth="1"/>
    <col min="2" max="2" width="19.26953125" style="2" customWidth="1"/>
    <col min="3" max="3" width="17.26953125" style="2" customWidth="1"/>
    <col min="4" max="4" width="17.81640625" style="2" customWidth="1"/>
    <col min="5" max="5" width="18.7265625" style="2" bestFit="1" customWidth="1"/>
    <col min="6" max="16384" width="9.1796875" style="2"/>
  </cols>
  <sheetData>
    <row r="2" spans="1:5" x14ac:dyDescent="0.35">
      <c r="A2" s="28" t="s">
        <v>67</v>
      </c>
    </row>
    <row r="3" spans="1:5" x14ac:dyDescent="0.35">
      <c r="A3" s="2" t="s">
        <v>68</v>
      </c>
      <c r="B3" s="2" t="s">
        <v>69</v>
      </c>
      <c r="C3" s="2" t="s">
        <v>70</v>
      </c>
      <c r="D3" s="3" t="s">
        <v>71</v>
      </c>
      <c r="E3" s="2" t="s">
        <v>72</v>
      </c>
    </row>
    <row r="4" spans="1:5" x14ac:dyDescent="0.35">
      <c r="A4" s="2">
        <v>56</v>
      </c>
      <c r="C4" s="23">
        <v>96.71</v>
      </c>
      <c r="D4" s="23">
        <f>A4*C4</f>
        <v>5415.7599999999993</v>
      </c>
      <c r="E4" s="27">
        <f>(D4*28.39)</f>
        <v>153753.4264</v>
      </c>
    </row>
    <row r="5" spans="1:5" x14ac:dyDescent="0.35">
      <c r="C5" s="2" t="s">
        <v>73</v>
      </c>
    </row>
    <row r="8" spans="1:5" x14ac:dyDescent="0.35">
      <c r="A8" s="2" t="s">
        <v>74</v>
      </c>
      <c r="B8" s="2">
        <v>28.39</v>
      </c>
    </row>
    <row r="9" spans="1:5" x14ac:dyDescent="0.35">
      <c r="A9" s="2" t="s">
        <v>75</v>
      </c>
      <c r="B9" s="2" t="s">
        <v>76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abSelected="1" workbookViewId="0">
      <selection activeCell="M25" sqref="M25"/>
    </sheetView>
  </sheetViews>
  <sheetFormatPr defaultRowHeight="14.5" x14ac:dyDescent="0.35"/>
  <cols>
    <col min="1" max="1" width="49.54296875" customWidth="1"/>
    <col min="2" max="2" width="11.453125" bestFit="1" customWidth="1"/>
    <col min="3" max="3" width="14.26953125" customWidth="1"/>
    <col min="4" max="4" width="16.54296875" customWidth="1"/>
    <col min="5" max="5" width="15" customWidth="1"/>
    <col min="6" max="6" width="14.453125" customWidth="1"/>
    <col min="7" max="7" width="16.26953125" customWidth="1"/>
    <col min="12" max="12" width="10.1796875" bestFit="1" customWidth="1"/>
    <col min="13" max="13" width="13.1796875" bestFit="1" customWidth="1"/>
  </cols>
  <sheetData>
    <row r="1" spans="1:12" x14ac:dyDescent="0.35">
      <c r="A1" s="15" t="s">
        <v>77</v>
      </c>
      <c r="B1" s="18" t="s">
        <v>78</v>
      </c>
    </row>
    <row r="2" spans="1:12" x14ac:dyDescent="0.35">
      <c r="A2" t="s">
        <v>79</v>
      </c>
      <c r="B2" s="8">
        <f>SUM(149621*5%)</f>
        <v>7481.05</v>
      </c>
      <c r="C2" t="s">
        <v>80</v>
      </c>
      <c r="L2" s="5"/>
    </row>
    <row r="3" spans="1:12" x14ac:dyDescent="0.35">
      <c r="A3" t="s">
        <v>81</v>
      </c>
      <c r="B3" s="26">
        <f>SUM((117191*1.5)*33%)</f>
        <v>58009.545000000006</v>
      </c>
      <c r="C3" t="s">
        <v>82</v>
      </c>
      <c r="L3" s="5"/>
    </row>
    <row r="4" spans="1:12" x14ac:dyDescent="0.35">
      <c r="A4" s="12" t="s">
        <v>83</v>
      </c>
      <c r="B4" s="8">
        <f>SUM(109508*40%)</f>
        <v>43803.200000000004</v>
      </c>
      <c r="C4" t="s">
        <v>84</v>
      </c>
      <c r="L4" s="13"/>
    </row>
    <row r="5" spans="1:12" x14ac:dyDescent="0.35">
      <c r="A5" s="12" t="s">
        <v>85</v>
      </c>
      <c r="B5" s="9">
        <f>SUM(115000*10%)</f>
        <v>11500</v>
      </c>
      <c r="C5" t="s">
        <v>86</v>
      </c>
    </row>
    <row r="6" spans="1:12" x14ac:dyDescent="0.35">
      <c r="A6" s="6" t="s">
        <v>87</v>
      </c>
      <c r="B6" s="10">
        <f>SUM(B2:B5)</f>
        <v>120793.79500000001</v>
      </c>
    </row>
    <row r="7" spans="1:12" x14ac:dyDescent="0.35">
      <c r="A7" s="6"/>
      <c r="B7" s="1"/>
    </row>
    <row r="8" spans="1:12" x14ac:dyDescent="0.35">
      <c r="A8" s="15" t="s">
        <v>88</v>
      </c>
      <c r="B8" s="19" t="s">
        <v>89</v>
      </c>
    </row>
    <row r="9" spans="1:12" x14ac:dyDescent="0.35">
      <c r="A9" t="s">
        <v>90</v>
      </c>
      <c r="B9" s="8">
        <f>(6937.62/2)</f>
        <v>3468.81</v>
      </c>
      <c r="C9" t="s">
        <v>91</v>
      </c>
      <c r="L9" s="11"/>
    </row>
    <row r="10" spans="1:12" x14ac:dyDescent="0.35">
      <c r="A10" t="s">
        <v>92</v>
      </c>
      <c r="B10" s="8">
        <f>124709.24</f>
        <v>124709.24</v>
      </c>
      <c r="C10" t="s">
        <v>93</v>
      </c>
      <c r="L10" s="11"/>
    </row>
    <row r="11" spans="1:12" x14ac:dyDescent="0.35">
      <c r="A11" t="s">
        <v>94</v>
      </c>
      <c r="B11" s="8">
        <f>F27</f>
        <v>10565</v>
      </c>
      <c r="L11" s="11"/>
    </row>
    <row r="12" spans="1:12" x14ac:dyDescent="0.35">
      <c r="B12" s="9"/>
    </row>
    <row r="13" spans="1:12" x14ac:dyDescent="0.35">
      <c r="B13" s="10">
        <f>SUM(B9:B12)</f>
        <v>138743.04999999999</v>
      </c>
      <c r="G13" s="8">
        <f>B6+B13</f>
        <v>259536.845</v>
      </c>
    </row>
    <row r="14" spans="1:12" x14ac:dyDescent="0.35">
      <c r="B14" s="7"/>
    </row>
    <row r="15" spans="1:12" x14ac:dyDescent="0.35">
      <c r="A15" s="15" t="s">
        <v>95</v>
      </c>
      <c r="B15" s="20" t="s">
        <v>89</v>
      </c>
      <c r="E15" s="8">
        <f>B6+B13</f>
        <v>259536.845</v>
      </c>
    </row>
    <row r="16" spans="1:12" x14ac:dyDescent="0.35">
      <c r="A16" t="s">
        <v>96</v>
      </c>
      <c r="B16" s="8">
        <v>545962.5</v>
      </c>
    </row>
    <row r="17" spans="1:13" x14ac:dyDescent="0.35">
      <c r="A17" t="s">
        <v>97</v>
      </c>
      <c r="B17" s="14"/>
    </row>
    <row r="19" spans="1:13" x14ac:dyDescent="0.35">
      <c r="A19" s="6" t="s">
        <v>98</v>
      </c>
      <c r="B19" s="10">
        <f>SUM(B6+B13+B16)</f>
        <v>805499.34499999997</v>
      </c>
    </row>
    <row r="20" spans="1:13" x14ac:dyDescent="0.35">
      <c r="L20" s="11"/>
    </row>
    <row r="21" spans="1:13" x14ac:dyDescent="0.35">
      <c r="A21" t="s">
        <v>99</v>
      </c>
    </row>
    <row r="22" spans="1:13" ht="15.5" x14ac:dyDescent="0.35">
      <c r="M22" s="29">
        <v>259536.85</v>
      </c>
    </row>
    <row r="23" spans="1:13" ht="43.5" x14ac:dyDescent="0.35">
      <c r="A23" s="15" t="s">
        <v>100</v>
      </c>
      <c r="B23" s="16" t="s">
        <v>101</v>
      </c>
      <c r="C23" s="16" t="s">
        <v>102</v>
      </c>
      <c r="D23" s="17" t="s">
        <v>103</v>
      </c>
      <c r="E23" s="17" t="s">
        <v>104</v>
      </c>
      <c r="F23" s="15" t="s">
        <v>105</v>
      </c>
      <c r="M23" s="29">
        <v>545962.5</v>
      </c>
    </row>
    <row r="24" spans="1:13" x14ac:dyDescent="0.35">
      <c r="A24" t="s">
        <v>106</v>
      </c>
      <c r="B24">
        <v>0</v>
      </c>
      <c r="C24" s="8"/>
      <c r="D24" s="8"/>
      <c r="E24" s="5"/>
      <c r="F24" s="8">
        <f>(SUM(C24+E24+D24))*10</f>
        <v>0</v>
      </c>
      <c r="M24" s="30">
        <f>SUM(M22:M23)</f>
        <v>805499.35</v>
      </c>
    </row>
    <row r="25" spans="1:13" x14ac:dyDescent="0.35">
      <c r="A25" t="s">
        <v>107</v>
      </c>
      <c r="B25">
        <v>6</v>
      </c>
      <c r="C25">
        <f>(96*4)+(2*41.25)+(3*55)</f>
        <v>631.5</v>
      </c>
      <c r="D25">
        <v>400</v>
      </c>
      <c r="E25">
        <v>25</v>
      </c>
      <c r="F25" s="8">
        <f>(SUM(C25+E25+D25))*10</f>
        <v>10565</v>
      </c>
    </row>
    <row r="26" spans="1:13" x14ac:dyDescent="0.35">
      <c r="A26" t="s">
        <v>108</v>
      </c>
    </row>
    <row r="27" spans="1:13" x14ac:dyDescent="0.35">
      <c r="A27" s="21" t="s">
        <v>109</v>
      </c>
      <c r="C27" s="8" t="s">
        <v>110</v>
      </c>
      <c r="D27" s="8"/>
      <c r="F27" s="10">
        <f>SUM(F24:F25)</f>
        <v>10565</v>
      </c>
      <c r="G27" t="s">
        <v>87</v>
      </c>
    </row>
    <row r="28" spans="1:13" x14ac:dyDescent="0.35">
      <c r="A28" t="s">
        <v>111</v>
      </c>
    </row>
    <row r="29" spans="1:13" x14ac:dyDescent="0.35">
      <c r="A29" t="s">
        <v>112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10" ma:contentTypeDescription="Create a new document." ma:contentTypeScope="" ma:versionID="56d40f5c7299a282e03737961ba45a26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3cf6fa68cd4f8cd77ded521c02ea10bd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b7cd334-ef48-44ad-ba3d-dd607a2fcc1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5FCB90D-A970-4CA0-8C4D-A3EF50DACC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123444-75A1-4788-9F5E-9B90AF326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247e4-97d7-49c1-9b6d-26c29e7297e4"/>
    <ds:schemaRef ds:uri="5b7cd334-ef48-44ad-ba3d-dd607a2fc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512951-BB6B-422B-88B3-92A1815E8FE0}">
  <ds:schemaRefs>
    <ds:schemaRef ds:uri="http://schemas.microsoft.com/office/2006/metadata/properties"/>
    <ds:schemaRef ds:uri="http://purl.org/dc/dcmitype/"/>
    <ds:schemaRef ds:uri="http://purl.org/dc/elements/1.1/"/>
    <ds:schemaRef ds:uri="256247e4-97d7-49c1-9b6d-26c29e7297e4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7cd334-ef48-44ad-ba3d-dd607a2fcc1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burden</vt:lpstr>
      <vt:lpstr>Total Annual Costs</vt:lpstr>
      <vt:lpstr>Total Annual Fed Costs IMLS.AIR</vt:lpstr>
    </vt:vector>
  </TitlesOfParts>
  <Manager/>
  <Company>U.S.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arroy305</dc:creator>
  <cp:keywords/>
  <dc:description/>
  <cp:lastModifiedBy>Kim A. Miller</cp:lastModifiedBy>
  <cp:revision/>
  <dcterms:created xsi:type="dcterms:W3CDTF">2013-05-20T18:01:47Z</dcterms:created>
  <dcterms:modified xsi:type="dcterms:W3CDTF">2020-07-09T11:47:28Z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  <property fmtid="{D5CDD505-2E9C-101B-9397-08002B2CF9AE}" pid="3" name="Order">
    <vt:r8>58498000</vt:r8>
  </property>
  <property fmtid="{D5CDD505-2E9C-101B-9397-08002B2CF9AE}" pid="4" name="ComplianceAssetId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</Properties>
</file>