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98E2229A-1E45-4EA6-99A2-FF4E74C78C4F}" xr6:coauthVersionLast="46" xr6:coauthVersionMax="46" xr10:uidLastSave="{00000000-0000-0000-0000-000000000000}"/>
  <bookViews>
    <workbookView xWindow="-110" yWindow="-110" windowWidth="19420" windowHeight="10420" xr2:uid="{B1955925-C0C5-45AF-82C4-E523AABABD62}"/>
  </bookViews>
  <sheets>
    <sheet name="Table 1" sheetId="1" r:id="rId1"/>
    <sheet name="Table 2" sheetId="2" r:id="rId2"/>
    <sheet name="O&amp;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3" l="1"/>
  <c r="F22" i="3"/>
  <c r="F24" i="3" s="1"/>
  <c r="K44" i="1" s="1"/>
  <c r="H11" i="3"/>
  <c r="H10" i="3"/>
  <c r="H8" i="3"/>
  <c r="E8" i="3"/>
  <c r="E10" i="3"/>
  <c r="F12" i="1"/>
  <c r="I9" i="2"/>
  <c r="I8" i="2"/>
  <c r="I7" i="2"/>
  <c r="I6" i="2"/>
  <c r="I5" i="2"/>
  <c r="I4" i="2"/>
  <c r="F9" i="2"/>
  <c r="F8" i="2"/>
  <c r="H8" i="2" s="1"/>
  <c r="F7" i="2"/>
  <c r="H7" i="2" s="1"/>
  <c r="F6" i="2"/>
  <c r="G6" i="2" s="1"/>
  <c r="H5" i="2"/>
  <c r="G5" i="2"/>
  <c r="F5" i="2"/>
  <c r="H4" i="2"/>
  <c r="G4" i="2"/>
  <c r="F4" i="2"/>
  <c r="I41" i="1"/>
  <c r="I35" i="1"/>
  <c r="I28" i="1"/>
  <c r="I27" i="1"/>
  <c r="I26" i="1"/>
  <c r="I25" i="1"/>
  <c r="I24" i="1"/>
  <c r="I23" i="1"/>
  <c r="I22" i="1"/>
  <c r="I21" i="1"/>
  <c r="I20" i="1"/>
  <c r="I19" i="1"/>
  <c r="I16" i="1"/>
  <c r="I15" i="1"/>
  <c r="I14" i="1"/>
  <c r="I10" i="1"/>
  <c r="I8" i="1"/>
  <c r="F41" i="1"/>
  <c r="H35" i="1"/>
  <c r="G35" i="1"/>
  <c r="F35" i="1"/>
  <c r="H28" i="1"/>
  <c r="G28" i="1"/>
  <c r="F28" i="1"/>
  <c r="F27" i="1"/>
  <c r="H27" i="1" s="1"/>
  <c r="F26" i="1"/>
  <c r="H26" i="1" s="1"/>
  <c r="H25" i="1"/>
  <c r="G25" i="1"/>
  <c r="F25" i="1"/>
  <c r="H24" i="1"/>
  <c r="G24" i="1"/>
  <c r="F24" i="1"/>
  <c r="F23" i="1"/>
  <c r="H23" i="1" s="1"/>
  <c r="F22" i="1"/>
  <c r="H22" i="1" s="1"/>
  <c r="H21" i="1"/>
  <c r="F21" i="1"/>
  <c r="G21" i="1" s="1"/>
  <c r="F20" i="1"/>
  <c r="H20" i="1" s="1"/>
  <c r="F19" i="1"/>
  <c r="G19" i="1" s="1"/>
  <c r="H16" i="1"/>
  <c r="G16" i="1"/>
  <c r="F16" i="1"/>
  <c r="F15" i="1"/>
  <c r="H15" i="1" s="1"/>
  <c r="F14" i="1"/>
  <c r="H14" i="1" s="1"/>
  <c r="H12" i="1"/>
  <c r="F10" i="1"/>
  <c r="H10" i="1" s="1"/>
  <c r="H8" i="1"/>
  <c r="G8" i="1"/>
  <c r="F8" i="1"/>
  <c r="E12" i="3" l="1"/>
  <c r="H12" i="3"/>
  <c r="I43" i="1" s="1"/>
  <c r="H6" i="2"/>
  <c r="G7" i="2"/>
  <c r="G8" i="2"/>
  <c r="G26" i="1"/>
  <c r="G27" i="1"/>
  <c r="H19" i="1"/>
  <c r="G22" i="1"/>
  <c r="G20" i="1"/>
  <c r="G23" i="1"/>
  <c r="G14" i="1"/>
  <c r="G15" i="1"/>
  <c r="G12" i="1"/>
  <c r="G10" i="1"/>
  <c r="I12" i="1" l="1"/>
  <c r="I29" i="1" s="1"/>
  <c r="I42" i="1" s="1"/>
  <c r="I44" i="1" s="1"/>
  <c r="F29" i="1"/>
  <c r="F42" i="1" s="1"/>
  <c r="D35" i="1"/>
  <c r="D28" i="1"/>
  <c r="D27" i="1"/>
  <c r="D26" i="1"/>
  <c r="D25" i="1"/>
  <c r="D24" i="1"/>
  <c r="D23" i="1"/>
  <c r="D22" i="1"/>
  <c r="D21" i="1"/>
  <c r="D20" i="1"/>
  <c r="D19" i="1"/>
  <c r="D16" i="1"/>
  <c r="D15" i="1"/>
  <c r="D14" i="1"/>
  <c r="D12" i="1"/>
  <c r="D10" i="1"/>
  <c r="D8" i="1"/>
  <c r="D5" i="2"/>
  <c r="D6" i="2"/>
  <c r="D7" i="2"/>
  <c r="D8" i="2"/>
  <c r="D4" i="2"/>
</calcChain>
</file>

<file path=xl/sharedStrings.xml><?xml version="1.0" encoding="utf-8"?>
<sst xmlns="http://schemas.openxmlformats.org/spreadsheetml/2006/main" count="152" uniqueCount="129">
  <si>
    <r>
      <t xml:space="preserve">Table 1: </t>
    </r>
    <r>
      <rPr>
        <b/>
        <sz val="12"/>
        <color theme="1"/>
        <rFont val="Times New Roman"/>
        <family val="1"/>
      </rPr>
      <t>Annual Respondent Burden and Cost – NESHAP for Primary Lead Smelting (40 CFR Part 63, Subpart TTT) (Renewal)</t>
    </r>
  </si>
  <si>
    <r>
      <t xml:space="preserve">Table 2: Average Annual EPA Burden and </t>
    </r>
    <r>
      <rPr>
        <b/>
        <sz val="12"/>
        <color theme="1"/>
        <rFont val="Times New Roman"/>
        <family val="1"/>
      </rPr>
      <t xml:space="preserve">Cost – NESHAP for Primary Lead Smelting (40 CFR Part 63, Subpart TTT) </t>
    </r>
    <r>
      <rPr>
        <b/>
        <sz val="12"/>
        <color rgb="FF000000"/>
        <rFont val="Times New Roman"/>
        <family val="1"/>
      </rPr>
      <t>(Renewal)</t>
    </r>
  </si>
  <si>
    <t>Activity</t>
  </si>
  <si>
    <r>
      <t xml:space="preserve">Initial notification </t>
    </r>
    <r>
      <rPr>
        <vertAlign val="superscript"/>
        <sz val="10"/>
        <color rgb="FF000000"/>
        <rFont val="Times New Roman"/>
        <family val="1"/>
      </rPr>
      <t>c</t>
    </r>
  </si>
  <si>
    <r>
      <t xml:space="preserve">Notification of performance test </t>
    </r>
    <r>
      <rPr>
        <vertAlign val="superscript"/>
        <sz val="10"/>
        <color rgb="FF000000"/>
        <rFont val="Times New Roman"/>
        <family val="1"/>
      </rPr>
      <t>c</t>
    </r>
  </si>
  <si>
    <r>
      <t xml:space="preserve">Notification of physical or Operational changes </t>
    </r>
    <r>
      <rPr>
        <vertAlign val="superscript"/>
        <sz val="10"/>
        <color rgb="FF000000"/>
        <rFont val="Times New Roman"/>
        <family val="1"/>
      </rPr>
      <t>c</t>
    </r>
  </si>
  <si>
    <t>Semi-annual reports</t>
  </si>
  <si>
    <t>Review quarterly test results</t>
  </si>
  <si>
    <t>Assumptions:</t>
  </si>
  <si>
    <r>
      <t xml:space="preserve">c   </t>
    </r>
    <r>
      <rPr>
        <sz val="10"/>
        <color theme="1"/>
        <rFont val="Times New Roman"/>
        <family val="1"/>
      </rPr>
      <t xml:space="preserve">While no sources are currently subject to the standard, for the purposes of this ICR burden, we have not included an estimate for any of the initial rule requirements. </t>
    </r>
  </si>
  <si>
    <r>
      <t xml:space="preserve">d </t>
    </r>
    <r>
      <rPr>
        <sz val="10"/>
        <color theme="1"/>
        <rFont val="Times New Roman"/>
        <family val="1"/>
      </rPr>
      <t>Totals have been rounded to 3 significant figures. Figures may not add exactly due to rounding.</t>
    </r>
  </si>
  <si>
    <r>
      <t>TOTAL (rounded)</t>
    </r>
    <r>
      <rPr>
        <b/>
        <vertAlign val="superscript"/>
        <sz val="10"/>
        <color rgb="FF000000"/>
        <rFont val="Times New Roman"/>
        <family val="1"/>
      </rPr>
      <t>d</t>
    </r>
    <r>
      <rPr>
        <b/>
        <sz val="10"/>
        <color rgb="FF000000"/>
        <rFont val="Times New Roman"/>
        <family val="1"/>
      </rPr>
      <t>:</t>
    </r>
  </si>
  <si>
    <t>(A) 
EPA person-hours per occurrence</t>
  </si>
  <si>
    <t>(B) 
No. of occurrences per plant per year</t>
  </si>
  <si>
    <t>(C) 
EPA person hours per plant per year (AxB)</t>
  </si>
  <si>
    <r>
      <t xml:space="preserve">(D) 
Plants per year </t>
    </r>
    <r>
      <rPr>
        <b/>
        <vertAlign val="superscript"/>
        <sz val="10"/>
        <color rgb="FF000000"/>
        <rFont val="Times New Roman"/>
        <family val="1"/>
      </rPr>
      <t>a</t>
    </r>
    <r>
      <rPr>
        <b/>
        <sz val="10"/>
        <color rgb="FF000000"/>
        <rFont val="Times New Roman"/>
        <family val="1"/>
      </rPr>
      <t xml:space="preserve">  </t>
    </r>
  </si>
  <si>
    <t>(E) 
Technical person-hours per year (CxD)</t>
  </si>
  <si>
    <t>(F) 
Management person-hours per year (Ex0.05)</t>
  </si>
  <si>
    <t>(G) 
Clerical person-hours per year (Ex0.1)</t>
  </si>
  <si>
    <r>
      <t xml:space="preserve">(H) 
Cost, $ </t>
    </r>
    <r>
      <rPr>
        <b/>
        <vertAlign val="superscript"/>
        <sz val="10"/>
        <color rgb="FF000000"/>
        <rFont val="Times New Roman"/>
        <family val="1"/>
      </rPr>
      <t>b</t>
    </r>
  </si>
  <si>
    <t>Burden item</t>
  </si>
  <si>
    <r>
      <t>(H) Total Cost per year</t>
    </r>
    <r>
      <rPr>
        <b/>
        <vertAlign val="superscript"/>
        <sz val="10"/>
        <color rgb="FF000000"/>
        <rFont val="Times New Roman"/>
        <family val="1"/>
      </rPr>
      <t xml:space="preserve"> b</t>
    </r>
  </si>
  <si>
    <t>1.  Applications</t>
  </si>
  <si>
    <t>N/A</t>
  </si>
  <si>
    <t>2.  Survey and Studies</t>
  </si>
  <si>
    <t>3.  Acquisition, Installation, and Utilization of Technology and Systems</t>
  </si>
  <si>
    <t>4.  Reporting Requirements</t>
  </si>
  <si>
    <t xml:space="preserve">  A.  Familiarization with Regulatory Requirements</t>
  </si>
  <si>
    <t xml:space="preserve">  B.  Required activities:</t>
  </si>
  <si>
    <t xml:space="preserve">     -  Implement baghouses SOP</t>
  </si>
  <si>
    <t xml:space="preserve">     -  Quarterly compliance stack tests for lead compounds</t>
  </si>
  <si>
    <t xml:space="preserve">                 Main stack </t>
  </si>
  <si>
    <t xml:space="preserve">                 Furnace area stack</t>
  </si>
  <si>
    <t xml:space="preserve">                 Refining building stack</t>
  </si>
  <si>
    <t>D.  Gather Existing Information</t>
  </si>
  <si>
    <t>See 4B and 5E</t>
  </si>
  <si>
    <r>
      <t xml:space="preserve">   i.  Notification of compliance status</t>
    </r>
    <r>
      <rPr>
        <vertAlign val="superscript"/>
        <sz val="10"/>
        <color rgb="FF000000"/>
        <rFont val="Times New Roman"/>
        <family val="1"/>
      </rPr>
      <t xml:space="preserve"> c</t>
    </r>
  </si>
  <si>
    <r>
      <t xml:space="preserve">   ii.  Notification of actual startup </t>
    </r>
    <r>
      <rPr>
        <vertAlign val="superscript"/>
        <sz val="10"/>
        <color rgb="FF000000"/>
        <rFont val="Times New Roman"/>
        <family val="1"/>
      </rPr>
      <t>c</t>
    </r>
  </si>
  <si>
    <r>
      <t xml:space="preserve">   iv.  Notification of Performance Test </t>
    </r>
    <r>
      <rPr>
        <vertAlign val="superscript"/>
        <sz val="10"/>
        <color rgb="FF000000"/>
        <rFont val="Times New Roman"/>
        <family val="1"/>
      </rPr>
      <t>c</t>
    </r>
  </si>
  <si>
    <r>
      <t xml:space="preserve">   v.  Notification of actual startup </t>
    </r>
    <r>
      <rPr>
        <vertAlign val="superscript"/>
        <sz val="10"/>
        <color rgb="FF000000"/>
        <rFont val="Times New Roman"/>
        <family val="1"/>
      </rPr>
      <t>c</t>
    </r>
  </si>
  <si>
    <t xml:space="preserve">   vi.  Reports of performance test results</t>
  </si>
  <si>
    <t xml:space="preserve">   vii.  Operation and maintenance reports </t>
  </si>
  <si>
    <t xml:space="preserve">    x. Submit quarterly reports</t>
  </si>
  <si>
    <t>Subtotal for Reporting Requirements</t>
  </si>
  <si>
    <t>5.  Recordkeeping Requirements</t>
  </si>
  <si>
    <t xml:space="preserve"> A.  Familiarize with Regulatory Requirements</t>
  </si>
  <si>
    <t>See 4A</t>
  </si>
  <si>
    <t xml:space="preserve"> B.  Plan activities</t>
  </si>
  <si>
    <t>See 4B</t>
  </si>
  <si>
    <t>C.  Implement activities</t>
  </si>
  <si>
    <t>D.  Develop record system</t>
  </si>
  <si>
    <t>E.  Time to enter and transmit information:</t>
  </si>
  <si>
    <t xml:space="preserve">    -   Records of operating parameters </t>
  </si>
  <si>
    <t xml:space="preserve">    -   Records of compliance inspections </t>
  </si>
  <si>
    <t xml:space="preserve">    -   Records of performance tests </t>
  </si>
  <si>
    <t>F.  Time to train personnel</t>
  </si>
  <si>
    <t>G. Time for audits</t>
  </si>
  <si>
    <t>Subtotal for Recordkeeping Requirements</t>
  </si>
  <si>
    <r>
      <t xml:space="preserve">GRAND TOTAL (rounded) </t>
    </r>
    <r>
      <rPr>
        <b/>
        <vertAlign val="superscript"/>
        <sz val="10"/>
        <color rgb="FF000000"/>
        <rFont val="Times New Roman"/>
        <family val="1"/>
      </rPr>
      <t>g</t>
    </r>
  </si>
  <si>
    <r>
      <t xml:space="preserve">Total Capital and O&amp;M Cost (rounded) </t>
    </r>
    <r>
      <rPr>
        <b/>
        <vertAlign val="superscript"/>
        <sz val="10"/>
        <color rgb="FF000000"/>
        <rFont val="Times New Roman"/>
        <family val="1"/>
      </rPr>
      <t>g</t>
    </r>
  </si>
  <si>
    <r>
      <t xml:space="preserve">Total Labor Burden and Costs (rounded) </t>
    </r>
    <r>
      <rPr>
        <b/>
        <vertAlign val="superscript"/>
        <sz val="10"/>
        <color rgb="FF000000"/>
        <rFont val="Times New Roman"/>
        <family val="1"/>
      </rPr>
      <t>g</t>
    </r>
    <r>
      <rPr>
        <b/>
        <sz val="10"/>
        <color rgb="FF000000"/>
        <rFont val="Times New Roman"/>
        <family val="1"/>
      </rPr>
      <t xml:space="preserve">  </t>
    </r>
  </si>
  <si>
    <t>Labor Costs</t>
  </si>
  <si>
    <t>Managerial</t>
  </si>
  <si>
    <t>Technical</t>
  </si>
  <si>
    <t>Clerical</t>
  </si>
  <si>
    <r>
      <t xml:space="preserve">   i.  Initial Performance tests:  </t>
    </r>
    <r>
      <rPr>
        <vertAlign val="superscript"/>
        <sz val="10"/>
        <color rgb="FF000000"/>
        <rFont val="Times New Roman"/>
        <family val="1"/>
      </rPr>
      <t xml:space="preserve">c  </t>
    </r>
    <r>
      <rPr>
        <sz val="10"/>
        <color rgb="FF000000"/>
        <rFont val="Times New Roman"/>
        <family val="1"/>
      </rPr>
      <t xml:space="preserve">  </t>
    </r>
  </si>
  <si>
    <r>
      <t xml:space="preserve">   ii.  Monitoring of operations and equipment:  </t>
    </r>
    <r>
      <rPr>
        <vertAlign val="superscript"/>
        <sz val="10"/>
        <color rgb="FF000000"/>
        <rFont val="Times New Roman"/>
        <family val="1"/>
      </rPr>
      <t>d</t>
    </r>
  </si>
  <si>
    <r>
      <t xml:space="preserve">E.  Write report   </t>
    </r>
    <r>
      <rPr>
        <vertAlign val="superscript"/>
        <sz val="10"/>
        <color rgb="FF000000"/>
        <rFont val="Times New Roman"/>
        <family val="1"/>
      </rPr>
      <t xml:space="preserve">c </t>
    </r>
  </si>
  <si>
    <r>
      <t xml:space="preserve">   iii.  Notification of construction/ reconstruction</t>
    </r>
    <r>
      <rPr>
        <vertAlign val="superscript"/>
        <sz val="10"/>
        <color rgb="FF000000"/>
        <rFont val="Times New Roman"/>
        <family val="1"/>
      </rPr>
      <t xml:space="preserve">   c</t>
    </r>
  </si>
  <si>
    <r>
      <t xml:space="preserve">    ix.  Notification of physical/operational changes </t>
    </r>
    <r>
      <rPr>
        <vertAlign val="superscript"/>
        <sz val="10"/>
        <color rgb="FF000000"/>
        <rFont val="Times New Roman"/>
        <family val="1"/>
      </rPr>
      <t>f</t>
    </r>
  </si>
  <si>
    <r>
      <t>c</t>
    </r>
    <r>
      <rPr>
        <sz val="10"/>
        <color theme="1"/>
        <rFont val="Times New Roman"/>
        <family val="1"/>
      </rPr>
      <t xml:space="preserve">   Since there are no new sources, the initial rule requirements do not apply (e.g. initial performance test using Method 12 for lead emissions and initial sinter building in-draft compliance demonstration).  </t>
    </r>
  </si>
  <si>
    <r>
      <t>d</t>
    </r>
    <r>
      <rPr>
        <sz val="10"/>
        <color theme="1"/>
        <rFont val="Times New Roman"/>
        <family val="1"/>
      </rPr>
      <t xml:space="preserve">   Monitoring of operations includes:  1) implementation of Standard Operating Procedures (SOP) for operation and maintenance of  baghouses on a daily basis such that its bag leak detection system does not alarm more than five percent of the time in any 6-month period, which we have assumed takes about 13.4 labor hours per 24 hour day to implement the monitoring and recordkeeping requirements; 2)  a quarterly compliance tests for lead compounds; 3)  and the monitoring of sinter building in-draft for which the operators are given three options to comply including: daily checks for in-draft at all doorway openings using an anemometer or equivalent device; establish and maintain the ventilation exhaust rate and damper positions at settings that result in an in-draft at each open doorway; or an alternative monitoring method.</t>
    </r>
  </si>
  <si>
    <r>
      <t>e</t>
    </r>
    <r>
      <rPr>
        <sz val="10"/>
        <color theme="1"/>
        <rFont val="Times New Roman"/>
        <family val="1"/>
      </rPr>
      <t xml:space="preserve">   We have assumed that sources will continue to submit semiannual reports.</t>
    </r>
  </si>
  <si>
    <r>
      <t>f</t>
    </r>
    <r>
      <rPr>
        <sz val="10"/>
        <color theme="1"/>
        <rFont val="Times New Roman"/>
        <family val="1"/>
      </rPr>
      <t xml:space="preserve">   We are assuming that sources will not be changing operating parameters even when sources may purchase new equipment.</t>
    </r>
  </si>
  <si>
    <r>
      <t>g</t>
    </r>
    <r>
      <rPr>
        <sz val="10"/>
        <color theme="1"/>
        <rFont val="Times New Roman"/>
        <family val="1"/>
      </rPr>
      <t xml:space="preserve">   Totals have been rounded to 3 significant figures. Figures may not add exactly due to rounding.</t>
    </r>
  </si>
  <si>
    <r>
      <t>b</t>
    </r>
    <r>
      <rPr>
        <sz val="10"/>
        <color theme="1"/>
        <rFont val="Times New Roman"/>
        <family val="1"/>
      </rPr>
      <t xml:space="preserve">   This ICR uses the following labor rates: $122.66 (technical), $149.84 (managerial), and $60.88 (clerical). These rates are from the United States Department of Labor, Bureau of Labor Statistics, September 2020, “Table 2. Civilian workers, by occupational and industry group.”  The rates are from column 1, “Total compensation.”  They have been increased by 110 percent to account for the benefit packages available to those employed by private industry.</t>
    </r>
  </si>
  <si>
    <t>Labor Rates</t>
  </si>
  <si>
    <r>
      <t xml:space="preserve">b   </t>
    </r>
    <r>
      <rPr>
        <sz val="10"/>
        <color theme="1"/>
        <rFont val="Times New Roman"/>
        <family val="1"/>
      </rPr>
      <t>This ICR uses the following labor rates: $51.23 (technical), $69.04 (managerial), and $27.73 (clerical). These rates are from the Office of Personnel Management (OPM), 2021 General Schedule, which excludes locality rates of pay.  The rates have been increased by 60 percent to account for the benefit packages available to government employees.</t>
    </r>
  </si>
  <si>
    <t>(A) 
Person hours per occurrence</t>
  </si>
  <si>
    <t>(B) 
No. of occurrences per respondent per year</t>
  </si>
  <si>
    <t>(C) 
Person hours per respondent per year (C=AxB)</t>
  </si>
  <si>
    <r>
      <t xml:space="preserve">(D) 
Respondents per year </t>
    </r>
    <r>
      <rPr>
        <b/>
        <vertAlign val="superscript"/>
        <sz val="10"/>
        <color rgb="FF000000"/>
        <rFont val="Times New Roman"/>
        <family val="1"/>
      </rPr>
      <t>a</t>
    </r>
  </si>
  <si>
    <t>(E) 
Technical person- hours per year (E=CxD)</t>
  </si>
  <si>
    <t>(F) 
Management person hours per year (Ex0.05)</t>
  </si>
  <si>
    <t>(G) 
Clerical person hours per year (Ex0.1)</t>
  </si>
  <si>
    <r>
      <t xml:space="preserve">   viii.  Semi-annual reports   </t>
    </r>
    <r>
      <rPr>
        <vertAlign val="superscript"/>
        <sz val="10"/>
        <color rgb="FF000000"/>
        <rFont val="Times New Roman"/>
        <family val="1"/>
      </rPr>
      <t>e</t>
    </r>
    <r>
      <rPr>
        <sz val="10"/>
        <color rgb="FF000000"/>
        <rFont val="Times New Roman"/>
        <family val="1"/>
      </rPr>
      <t xml:space="preserve">      </t>
    </r>
  </si>
  <si>
    <t>Capital/Startup vs. Operation and Maintenance (O&amp;M) Costs</t>
  </si>
  <si>
    <t>(A)</t>
  </si>
  <si>
    <t>Continuous Monitoring Device</t>
  </si>
  <si>
    <t>(B)</t>
  </si>
  <si>
    <t>Capital/ Startup Cost for One Respondent</t>
  </si>
  <si>
    <t>(C)</t>
  </si>
  <si>
    <t>Number of New Respondents</t>
  </si>
  <si>
    <t>(D)</t>
  </si>
  <si>
    <t>Total Capital/ Startup Cost, (B X C)</t>
  </si>
  <si>
    <t>(E)</t>
  </si>
  <si>
    <t>Annual O&amp;M Costs for One Respondent</t>
  </si>
  <si>
    <t>(F)</t>
  </si>
  <si>
    <t>Number of Respondents with O&amp;M</t>
  </si>
  <si>
    <t>(G)</t>
  </si>
  <si>
    <r>
      <t xml:space="preserve">Bag Leak detection system - continuous particulate matter sensor </t>
    </r>
    <r>
      <rPr>
        <vertAlign val="superscript"/>
        <sz val="10"/>
        <color theme="1"/>
        <rFont val="Times New Roman"/>
        <family val="1"/>
      </rPr>
      <t>a</t>
    </r>
  </si>
  <si>
    <r>
      <t xml:space="preserve">Flow monitors with high/low alarms </t>
    </r>
    <r>
      <rPr>
        <vertAlign val="superscript"/>
        <sz val="10"/>
        <color theme="1"/>
        <rFont val="Times New Roman"/>
        <family val="1"/>
      </rPr>
      <t>a</t>
    </r>
  </si>
  <si>
    <r>
      <t xml:space="preserve">Method 12 Performance Tests </t>
    </r>
    <r>
      <rPr>
        <vertAlign val="superscript"/>
        <sz val="10"/>
        <color theme="1"/>
        <rFont val="Times New Roman"/>
        <family val="1"/>
      </rPr>
      <t>b</t>
    </r>
  </si>
  <si>
    <r>
      <t xml:space="preserve">TOTAL </t>
    </r>
    <r>
      <rPr>
        <b/>
        <vertAlign val="superscript"/>
        <sz val="10"/>
        <color theme="1"/>
        <rFont val="Times New Roman"/>
        <family val="1"/>
      </rPr>
      <t>c</t>
    </r>
  </si>
  <si>
    <r>
      <t xml:space="preserve">a </t>
    </r>
    <r>
      <rPr>
        <sz val="10"/>
        <color theme="1"/>
        <rFont val="Times New Roman"/>
        <family val="1"/>
      </rPr>
      <t>Assumption: $500 per year per monitoring system per baghouse; we assume the respondent has 13 baghouses.</t>
    </r>
  </si>
  <si>
    <r>
      <t xml:space="preserve">b </t>
    </r>
    <r>
      <rPr>
        <sz val="10"/>
        <color theme="1"/>
        <rFont val="Times New Roman"/>
        <family val="1"/>
      </rPr>
      <t>Assumption: $13,000 per test per stack, 12 tests per year across 3 stacks.</t>
    </r>
  </si>
  <si>
    <r>
      <t xml:space="preserve">c </t>
    </r>
    <r>
      <rPr>
        <sz val="10"/>
        <color theme="1"/>
        <rFont val="Times New Roman"/>
        <family val="1"/>
      </rPr>
      <t xml:space="preserve"> Totals have been rounded to 3 significant figures. Figures may not add exactly due to rounding.</t>
    </r>
  </si>
  <si>
    <t>Total O&amp;M,
(E X F)</t>
  </si>
  <si>
    <t>hrs/response</t>
  </si>
  <si>
    <r>
      <t>a</t>
    </r>
    <r>
      <rPr>
        <sz val="10"/>
        <rFont val="Times New Roman"/>
        <family val="1"/>
      </rPr>
      <t xml:space="preserve">   While no sources are currently subject to the standard, for the purposes of this ICR, we have assumed that there is an estimated average one existing respondent which is subject to NSPS Subpart TTT since it is still in effect.  We have assumed that there will be no new net growth for this industry over the three-year period of this ICR. </t>
    </r>
  </si>
  <si>
    <r>
      <t xml:space="preserve">a   </t>
    </r>
    <r>
      <rPr>
        <sz val="10"/>
        <rFont val="Times New Roman"/>
        <family val="1"/>
      </rPr>
      <t>While no sources are currently subject to the standard, for the purposes of this ICR, we have assumed that there is an average of one existing respondent currently operating in the United States</t>
    </r>
    <r>
      <rPr>
        <sz val="12"/>
        <rFont val="Times New Roman"/>
        <family val="1"/>
      </rPr>
      <t xml:space="preserve"> </t>
    </r>
    <r>
      <rPr>
        <sz val="10"/>
        <rFont val="Times New Roman"/>
        <family val="1"/>
      </rPr>
      <t xml:space="preserve">since the NSPS Subpart TTT rule is still in effect.  It is estimated that no additional respondents will become subject to the regulation in the next three years based on information available on the sector.  </t>
    </r>
  </si>
  <si>
    <t>Total Annual Responses</t>
  </si>
  <si>
    <t>Information Collection Activity</t>
  </si>
  <si>
    <t>Number of Respondents</t>
  </si>
  <si>
    <t>Number of Responses</t>
  </si>
  <si>
    <t>Number of Existing Respondents That Keep Records But Do Not Submit Reports</t>
  </si>
  <si>
    <t>Quarterly Reports</t>
  </si>
  <si>
    <t>Semiannual Reports</t>
  </si>
  <si>
    <t>Total</t>
  </si>
  <si>
    <t>Total Annual Responses
E=(BxC)+D</t>
  </si>
  <si>
    <t>Respondents That Submit Reports</t>
  </si>
  <si>
    <t>Respondents That Do Not Submit Any Reports</t>
  </si>
  <si>
    <t>Year</t>
  </si>
  <si>
    <r>
      <t xml:space="preserve">Number of New Respondents </t>
    </r>
    <r>
      <rPr>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</si>
  <si>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</si>
  <si>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</si>
  <si>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</si>
  <si>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Average</t>
  </si>
  <si>
    <t>Number of Respondents
(E=A+B+C-D)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</si>
</sst>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3" formatCode="_(* #,##0.00_);_(* \(#,##0.00\);_(* &quot;-&quot;??_);_(@_)"/>
    <numFmt numFmtId="164" formatCode="&quot;$&quot;#,##0.00"/>
    <numFmt numFmtId="165" formatCode="&quot;$&quot;#,##0"/>
    <numFmt numFmtId="166" formatCode="0.0"/>
  </numFmts>
  <fonts count="23" x14ac:knownFonts="1">
    <font>
      <sz val="11"/>
      <color theme="1"/>
      <name val="Calibri"/>
      <family val="2"/>
      <scheme val="minor"/>
    </font>
    <font>
      <sz val="12"/>
      <color theme="1"/>
      <name val="Times New Roman"/>
      <family val="1"/>
    </font>
    <font>
      <b/>
      <sz val="12"/>
      <color theme="1"/>
      <name val="Times New Roman"/>
      <family val="1"/>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b/>
      <sz val="10"/>
      <color theme="1"/>
      <name val="Times New Roman"/>
      <family val="1"/>
    </font>
    <font>
      <sz val="10"/>
      <color rgb="FF000000"/>
      <name val="Times New Roman"/>
      <family val="1"/>
    </font>
    <font>
      <vertAlign val="superscript"/>
      <sz val="10"/>
      <color rgb="FF000000"/>
      <name val="Times New Roman"/>
      <family val="1"/>
    </font>
    <font>
      <vertAlign val="superscript"/>
      <sz val="12"/>
      <color theme="1"/>
      <name val="Times New Roman"/>
      <family val="1"/>
    </font>
    <font>
      <b/>
      <i/>
      <sz val="10"/>
      <color rgb="FF000000"/>
      <name val="Times New Roman"/>
      <family val="1"/>
    </font>
    <font>
      <b/>
      <i/>
      <sz val="10"/>
      <color theme="1"/>
      <name val="Times New Roman"/>
      <family val="1"/>
    </font>
    <font>
      <sz val="10"/>
      <name val="Times New Roman"/>
      <family val="1"/>
    </font>
    <font>
      <sz val="11"/>
      <color theme="1"/>
      <name val="Calibri"/>
      <family val="2"/>
      <scheme val="minor"/>
    </font>
    <font>
      <sz val="11"/>
      <color rgb="FFFF0000"/>
      <name val="Calibri"/>
      <family val="2"/>
      <scheme val="minor"/>
    </font>
    <font>
      <vertAlign val="superscript"/>
      <sz val="10"/>
      <color theme="1"/>
      <name val="Times New Roman"/>
      <family val="1"/>
    </font>
    <font>
      <b/>
      <vertAlign val="superscript"/>
      <sz val="10"/>
      <color theme="1"/>
      <name val="Times New Roman"/>
      <family val="1"/>
    </font>
    <font>
      <sz val="10"/>
      <color rgb="FFFF0000"/>
      <name val="Times New Roman"/>
      <family val="1"/>
    </font>
    <font>
      <vertAlign val="superscript"/>
      <sz val="12"/>
      <name val="Times New Roman"/>
      <family val="1"/>
    </font>
    <font>
      <sz val="12"/>
      <name val="Times New Roman"/>
      <family val="1"/>
    </font>
    <font>
      <sz val="12"/>
      <color rgb="FF000000"/>
      <name val="Times New Roman"/>
      <family val="1"/>
    </font>
    <font>
      <sz val="9"/>
      <color rgb="FF000000"/>
      <name val="Times New Roman"/>
      <family val="1"/>
    </font>
  </fonts>
  <fills count="3">
    <fill>
      <patternFill patternType="none"/>
    </fill>
    <fill>
      <patternFill patternType="gray125"/>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rgb="FFFFFFFF"/>
      </bottom>
      <diagonal/>
    </border>
    <border>
      <left/>
      <right style="medium">
        <color rgb="FFFFFFFF"/>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rgb="FFFFFFFF"/>
      </bottom>
      <diagonal/>
    </border>
    <border>
      <left/>
      <right style="medium">
        <color indexed="64"/>
      </right>
      <top/>
      <bottom style="medium">
        <color rgb="FFFFFFFF"/>
      </bottom>
      <diagonal/>
    </border>
    <border>
      <left style="medium">
        <color indexed="64"/>
      </left>
      <right style="medium">
        <color rgb="FFFFFFFF"/>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3" fontId="14" fillId="0" borderId="0" applyFont="0" applyFill="0" applyBorder="0" applyAlignment="0" applyProtection="0"/>
  </cellStyleXfs>
  <cellXfs count="89">
    <xf numFmtId="0" fontId="0" fillId="0" borderId="0" xfId="0"/>
    <xf numFmtId="0" fontId="7" fillId="0" borderId="0" xfId="0" applyFont="1" applyAlignment="1">
      <alignment vertical="center"/>
    </xf>
    <xf numFmtId="0" fontId="5" fillId="0" borderId="1" xfId="0" applyFont="1" applyBorder="1" applyAlignment="1">
      <alignment horizontal="center" vertical="center" wrapText="1"/>
    </xf>
    <xf numFmtId="0" fontId="8"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6" fontId="8" fillId="2" borderId="1" xfId="0" applyNumberFormat="1" applyFont="1" applyFill="1" applyBorder="1" applyAlignment="1">
      <alignment horizontal="right" vertical="center"/>
    </xf>
    <xf numFmtId="0" fontId="8" fillId="0" borderId="1" xfId="0" applyFont="1" applyBorder="1" applyAlignment="1">
      <alignment vertical="center"/>
    </xf>
    <xf numFmtId="0" fontId="8" fillId="0" borderId="1" xfId="0" applyFont="1" applyBorder="1" applyAlignment="1">
      <alignment horizontal="center" vertical="center"/>
    </xf>
    <xf numFmtId="8" fontId="8" fillId="2" borderId="1" xfId="0" applyNumberFormat="1" applyFont="1" applyFill="1" applyBorder="1" applyAlignment="1">
      <alignment horizontal="right" vertical="center"/>
    </xf>
    <xf numFmtId="0" fontId="5" fillId="0" borderId="1" xfId="0" applyFont="1" applyBorder="1" applyAlignment="1">
      <alignment vertical="center"/>
    </xf>
    <xf numFmtId="6" fontId="5" fillId="0" borderId="1" xfId="0" applyNumberFormat="1" applyFont="1" applyBorder="1" applyAlignment="1">
      <alignment horizontal="right" vertical="center"/>
    </xf>
    <xf numFmtId="0" fontId="8" fillId="0" borderId="1" xfId="0" applyFont="1" applyBorder="1" applyAlignment="1">
      <alignment vertical="center" wrapText="1"/>
    </xf>
    <xf numFmtId="0" fontId="5" fillId="0" borderId="1" xfId="0" applyFont="1" applyBorder="1" applyAlignment="1">
      <alignment horizontal="center" vertical="top" wrapText="1"/>
    </xf>
    <xf numFmtId="0" fontId="7" fillId="0" borderId="1" xfId="0" applyFont="1" applyBorder="1" applyAlignment="1">
      <alignment horizontal="center" vertical="top" wrapText="1"/>
    </xf>
    <xf numFmtId="0" fontId="8" fillId="0" borderId="1" xfId="0" applyFont="1" applyBorder="1" applyAlignment="1">
      <alignment horizontal="right" vertical="center"/>
    </xf>
    <xf numFmtId="0" fontId="8" fillId="0" borderId="1" xfId="0"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11" fillId="0" borderId="1" xfId="0" applyFont="1" applyBorder="1" applyAlignment="1">
      <alignment vertical="center" wrapText="1"/>
    </xf>
    <xf numFmtId="0" fontId="5" fillId="0" borderId="1" xfId="0" applyFont="1" applyBorder="1" applyAlignment="1">
      <alignment vertical="center" wrapText="1"/>
    </xf>
    <xf numFmtId="164" fontId="8" fillId="0" borderId="1" xfId="0" applyNumberFormat="1" applyFont="1" applyBorder="1" applyAlignment="1">
      <alignment horizontal="right" vertical="center"/>
    </xf>
    <xf numFmtId="165" fontId="8" fillId="0" borderId="1" xfId="0" applyNumberFormat="1" applyFont="1" applyBorder="1" applyAlignment="1">
      <alignment horizontal="right" vertical="center"/>
    </xf>
    <xf numFmtId="165" fontId="11" fillId="0" borderId="1" xfId="0" applyNumberFormat="1" applyFont="1" applyBorder="1" applyAlignment="1">
      <alignment horizontal="right" vertical="center"/>
    </xf>
    <xf numFmtId="165" fontId="5" fillId="0" borderId="1" xfId="0" applyNumberFormat="1" applyFont="1" applyBorder="1" applyAlignment="1">
      <alignment horizontal="right" vertical="center"/>
    </xf>
    <xf numFmtId="165" fontId="7" fillId="0" borderId="1" xfId="0" applyNumberFormat="1" applyFont="1" applyBorder="1" applyAlignment="1">
      <alignment horizontal="right" vertical="center"/>
    </xf>
    <xf numFmtId="165" fontId="12" fillId="0" borderId="1" xfId="0" applyNumberFormat="1" applyFont="1" applyBorder="1" applyAlignment="1">
      <alignment horizontal="right" vertical="center"/>
    </xf>
    <xf numFmtId="0" fontId="4" fillId="0" borderId="1" xfId="0" applyFont="1" applyBorder="1" applyAlignment="1">
      <alignment horizontal="center" vertical="center" wrapText="1"/>
    </xf>
    <xf numFmtId="164" fontId="13" fillId="0" borderId="1" xfId="0" applyNumberFormat="1" applyFont="1" applyBorder="1"/>
    <xf numFmtId="0" fontId="4" fillId="0" borderId="0" xfId="0" applyFont="1"/>
    <xf numFmtId="164" fontId="8" fillId="0" borderId="1" xfId="0" applyNumberFormat="1" applyFont="1" applyBorder="1" applyAlignment="1">
      <alignment vertical="center"/>
    </xf>
    <xf numFmtId="166" fontId="8" fillId="0" borderId="1" xfId="0" applyNumberFormat="1" applyFont="1" applyBorder="1" applyAlignment="1">
      <alignment horizontal="center" vertical="center"/>
    </xf>
    <xf numFmtId="3" fontId="7" fillId="0" borderId="1" xfId="0" applyNumberFormat="1" applyFont="1" applyBorder="1" applyAlignment="1">
      <alignment vertical="center"/>
    </xf>
    <xf numFmtId="0" fontId="4" fillId="0" borderId="1" xfId="0" applyFont="1" applyBorder="1" applyAlignment="1">
      <alignment wrapText="1"/>
    </xf>
    <xf numFmtId="164" fontId="13" fillId="0" borderId="1" xfId="0" applyNumberFormat="1" applyFont="1" applyBorder="1" applyAlignment="1">
      <alignment horizontal="right" vertical="top"/>
    </xf>
    <xf numFmtId="0" fontId="4" fillId="0" borderId="1" xfId="0" applyFont="1" applyBorder="1"/>
    <xf numFmtId="3" fontId="8" fillId="0" borderId="1" xfId="1" applyNumberFormat="1" applyFont="1" applyBorder="1" applyAlignment="1">
      <alignment horizontal="center" vertical="center"/>
    </xf>
    <xf numFmtId="0" fontId="1" fillId="0" borderId="0" xfId="0" applyFont="1" applyAlignment="1">
      <alignment vertical="center"/>
    </xf>
    <xf numFmtId="0" fontId="4" fillId="0" borderId="5" xfId="0" applyFont="1" applyBorder="1" applyAlignment="1">
      <alignment horizontal="center" vertical="center" wrapText="1"/>
    </xf>
    <xf numFmtId="0" fontId="9" fillId="0" borderId="0" xfId="0" applyFont="1" applyAlignment="1">
      <alignment horizontal="left" vertical="center" indent="1"/>
    </xf>
    <xf numFmtId="0" fontId="16" fillId="0" borderId="0" xfId="0" applyFont="1" applyAlignment="1">
      <alignment horizontal="left" vertical="center" indent="1"/>
    </xf>
    <xf numFmtId="0" fontId="2" fillId="0" borderId="11" xfId="0" applyFont="1" applyBorder="1" applyAlignment="1">
      <alignment horizontal="center" vertical="center" wrapText="1"/>
    </xf>
    <xf numFmtId="0" fontId="4" fillId="0" borderId="12" xfId="0" applyFont="1" applyBorder="1" applyAlignment="1">
      <alignment horizontal="center" vertical="center" wrapText="1"/>
    </xf>
    <xf numFmtId="6" fontId="4" fillId="0" borderId="1"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vertical="center" wrapText="1"/>
    </xf>
    <xf numFmtId="6" fontId="4" fillId="0" borderId="16" xfId="0" applyNumberFormat="1" applyFont="1" applyBorder="1" applyAlignment="1">
      <alignment horizontal="center" vertical="center" wrapText="1"/>
    </xf>
    <xf numFmtId="0" fontId="7" fillId="0" borderId="19" xfId="0" applyFont="1" applyBorder="1" applyAlignment="1">
      <alignment vertical="center" wrapText="1"/>
    </xf>
    <xf numFmtId="0" fontId="4" fillId="0" borderId="20" xfId="0" applyFont="1" applyBorder="1" applyAlignment="1">
      <alignment horizontal="center" vertical="center" wrapText="1"/>
    </xf>
    <xf numFmtId="6" fontId="7" fillId="0" borderId="20" xfId="0" applyNumberFormat="1" applyFont="1" applyBorder="1" applyAlignment="1">
      <alignment horizontal="center" vertical="center" wrapText="1"/>
    </xf>
    <xf numFmtId="6" fontId="4" fillId="0" borderId="13" xfId="0" applyNumberFormat="1" applyFont="1" applyBorder="1" applyAlignment="1">
      <alignment horizontal="center" vertical="center" wrapText="1"/>
    </xf>
    <xf numFmtId="0" fontId="18" fillId="0" borderId="0" xfId="0" applyFont="1"/>
    <xf numFmtId="0" fontId="15" fillId="0" borderId="0" xfId="0" applyFont="1"/>
    <xf numFmtId="0" fontId="3" fillId="0" borderId="1" xfId="0" applyFont="1" applyBorder="1" applyAlignment="1">
      <alignment vertical="center" wrapText="1"/>
    </xf>
    <xf numFmtId="0" fontId="22" fillId="0" borderId="1" xfId="0" applyFont="1" applyBorder="1" applyAlignment="1">
      <alignment vertical="center" wrapText="1"/>
    </xf>
    <xf numFmtId="1" fontId="8" fillId="0" borderId="1" xfId="0" applyNumberFormat="1" applyFont="1" applyBorder="1" applyAlignment="1">
      <alignment horizontal="center" vertical="center"/>
    </xf>
    <xf numFmtId="0" fontId="3" fillId="0" borderId="0" xfId="0" applyFont="1" applyAlignment="1">
      <alignment horizontal="left" vertical="top"/>
    </xf>
    <xf numFmtId="0" fontId="10" fillId="0" borderId="0" xfId="0" applyFont="1" applyAlignment="1">
      <alignment horizontal="left" vertical="top" wrapText="1"/>
    </xf>
    <xf numFmtId="1" fontId="11"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19" fillId="0" borderId="0" xfId="0" applyFont="1" applyAlignment="1">
      <alignment horizontal="left" vertical="top" wrapText="1"/>
    </xf>
    <xf numFmtId="0" fontId="8" fillId="0" borderId="1" xfId="0" applyFont="1" applyBorder="1" applyAlignment="1">
      <alignment horizontal="center" vertical="center"/>
    </xf>
    <xf numFmtId="3" fontId="12" fillId="0" borderId="1" xfId="0" applyNumberFormat="1" applyFont="1" applyBorder="1" applyAlignment="1">
      <alignment horizontal="center" vertical="center"/>
    </xf>
    <xf numFmtId="0" fontId="10" fillId="0" borderId="0" xfId="0" applyFont="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3" fillId="0" borderId="0" xfId="0" applyFont="1" applyAlignment="1">
      <alignment horizontal="left" vertical="top" wrapText="1"/>
    </xf>
    <xf numFmtId="1" fontId="5" fillId="0" borderId="1" xfId="0" applyNumberFormat="1" applyFont="1" applyBorder="1" applyAlignment="1">
      <alignment horizontal="center" vertical="center"/>
    </xf>
    <xf numFmtId="0" fontId="19" fillId="0" borderId="0" xfId="0" applyFont="1" applyAlignment="1">
      <alignment horizontal="left" vertical="center" wrapText="1"/>
    </xf>
    <xf numFmtId="0" fontId="21" fillId="0" borderId="0" xfId="0" applyFont="1" applyBorder="1" applyAlignment="1">
      <alignment vertical="center" wrapText="1"/>
    </xf>
    <xf numFmtId="0" fontId="3" fillId="0" borderId="1" xfId="0" applyFont="1" applyBorder="1" applyAlignment="1">
      <alignment horizontal="center" vertical="center" wrapText="1"/>
    </xf>
    <xf numFmtId="0" fontId="22" fillId="0" borderId="1" xfId="0" applyFont="1" applyBorder="1" applyAlignment="1">
      <alignment vertical="center" wrapText="1"/>
    </xf>
    <xf numFmtId="6" fontId="4" fillId="0" borderId="17" xfId="0" applyNumberFormat="1" applyFont="1" applyBorder="1" applyAlignment="1">
      <alignment horizontal="center" vertical="center" wrapText="1"/>
    </xf>
    <xf numFmtId="6" fontId="4" fillId="0" borderId="18" xfId="0" applyNumberFormat="1" applyFont="1" applyBorder="1" applyAlignment="1">
      <alignment horizontal="center"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15" xfId="0" applyFont="1" applyBorder="1" applyAlignment="1">
      <alignment vertical="center" wrapText="1"/>
    </xf>
    <xf numFmtId="6" fontId="4" fillId="0" borderId="1"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6" fontId="4" fillId="0" borderId="13" xfId="0" applyNumberFormat="1" applyFont="1" applyBorder="1" applyAlignment="1">
      <alignment horizontal="center" vertical="center" wrapText="1"/>
    </xf>
    <xf numFmtId="6" fontId="4" fillId="0" borderId="14" xfId="0" applyNumberFormat="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39859-7D1D-4AE1-BDC9-2BAC6D4B33B9}">
  <dimension ref="A1:L188"/>
  <sheetViews>
    <sheetView tabSelected="1" workbookViewId="0">
      <selection activeCell="G12" sqref="G12:H12"/>
    </sheetView>
  </sheetViews>
  <sheetFormatPr defaultRowHeight="14.5" x14ac:dyDescent="0.35"/>
  <cols>
    <col min="1" max="1" width="28" customWidth="1"/>
    <col min="2" max="9" width="12.26953125" customWidth="1"/>
    <col min="11" max="11" width="12.453125" customWidth="1"/>
  </cols>
  <sheetData>
    <row r="1" spans="1:12" ht="15" x14ac:dyDescent="0.35">
      <c r="A1" s="58" t="s">
        <v>0</v>
      </c>
      <c r="B1" s="58"/>
      <c r="C1" s="58"/>
      <c r="D1" s="58"/>
      <c r="E1" s="58"/>
      <c r="F1" s="58"/>
      <c r="G1" s="58"/>
      <c r="H1" s="58"/>
      <c r="I1" s="58"/>
    </row>
    <row r="3" spans="1:12" s="30" customFormat="1" ht="65" x14ac:dyDescent="0.3">
      <c r="A3" s="2" t="s">
        <v>20</v>
      </c>
      <c r="B3" s="13" t="s">
        <v>78</v>
      </c>
      <c r="C3" s="13" t="s">
        <v>79</v>
      </c>
      <c r="D3" s="13" t="s">
        <v>80</v>
      </c>
      <c r="E3" s="13" t="s">
        <v>81</v>
      </c>
      <c r="F3" s="13" t="s">
        <v>82</v>
      </c>
      <c r="G3" s="13" t="s">
        <v>83</v>
      </c>
      <c r="H3" s="13" t="s">
        <v>84</v>
      </c>
      <c r="I3" s="13" t="s">
        <v>21</v>
      </c>
    </row>
    <row r="4" spans="1:12" s="30" customFormat="1" ht="13" x14ac:dyDescent="0.3">
      <c r="A4" s="12" t="s">
        <v>22</v>
      </c>
      <c r="B4" s="8" t="s">
        <v>23</v>
      </c>
      <c r="C4" s="8"/>
      <c r="D4" s="8"/>
      <c r="E4" s="8"/>
      <c r="F4" s="8"/>
      <c r="G4" s="8"/>
      <c r="H4" s="8"/>
      <c r="I4" s="15"/>
      <c r="K4" s="62" t="s">
        <v>61</v>
      </c>
      <c r="L4" s="62"/>
    </row>
    <row r="5" spans="1:12" s="30" customFormat="1" ht="13" x14ac:dyDescent="0.3">
      <c r="A5" s="12" t="s">
        <v>24</v>
      </c>
      <c r="B5" s="8" t="s">
        <v>23</v>
      </c>
      <c r="C5" s="8"/>
      <c r="D5" s="8"/>
      <c r="E5" s="8"/>
      <c r="F5" s="8"/>
      <c r="G5" s="8"/>
      <c r="H5" s="8"/>
      <c r="I5" s="15"/>
      <c r="K5" s="28" t="s">
        <v>62</v>
      </c>
      <c r="L5" s="29">
        <v>149.84</v>
      </c>
    </row>
    <row r="6" spans="1:12" s="30" customFormat="1" ht="39" x14ac:dyDescent="0.3">
      <c r="A6" s="12" t="s">
        <v>25</v>
      </c>
      <c r="B6" s="8" t="s">
        <v>23</v>
      </c>
      <c r="C6" s="8"/>
      <c r="D6" s="8"/>
      <c r="E6" s="8"/>
      <c r="F6" s="8"/>
      <c r="G6" s="8"/>
      <c r="H6" s="8"/>
      <c r="I6" s="15"/>
      <c r="K6" s="28" t="s">
        <v>63</v>
      </c>
      <c r="L6" s="29">
        <v>122.66</v>
      </c>
    </row>
    <row r="7" spans="1:12" s="30" customFormat="1" ht="13" x14ac:dyDescent="0.3">
      <c r="A7" s="12" t="s">
        <v>26</v>
      </c>
      <c r="B7" s="8"/>
      <c r="C7" s="8"/>
      <c r="D7" s="8"/>
      <c r="E7" s="8"/>
      <c r="F7" s="8"/>
      <c r="G7" s="8"/>
      <c r="H7" s="8"/>
      <c r="I7" s="15"/>
      <c r="K7" s="28" t="s">
        <v>64</v>
      </c>
      <c r="L7" s="29">
        <v>60.88</v>
      </c>
    </row>
    <row r="8" spans="1:12" s="30" customFormat="1" ht="26" x14ac:dyDescent="0.3">
      <c r="A8" s="12" t="s">
        <v>27</v>
      </c>
      <c r="B8" s="8">
        <v>2</v>
      </c>
      <c r="C8" s="8">
        <v>1</v>
      </c>
      <c r="D8" s="8">
        <f>B8*C8</f>
        <v>2</v>
      </c>
      <c r="E8" s="8">
        <v>1</v>
      </c>
      <c r="F8" s="8">
        <f>E8*D8</f>
        <v>2</v>
      </c>
      <c r="G8" s="8">
        <f>F8*0.05</f>
        <v>0.1</v>
      </c>
      <c r="H8" s="8">
        <f>F8*0.1</f>
        <v>0.2</v>
      </c>
      <c r="I8" s="22">
        <f>F8*L$6+G8*L$5+H8*L$7</f>
        <v>272.47999999999996</v>
      </c>
    </row>
    <row r="9" spans="1:12" s="30" customFormat="1" ht="13" x14ac:dyDescent="0.3">
      <c r="A9" s="12" t="s">
        <v>28</v>
      </c>
      <c r="B9" s="8"/>
      <c r="C9" s="8"/>
      <c r="D9" s="8"/>
      <c r="E9" s="8"/>
      <c r="F9" s="8"/>
      <c r="G9" s="8"/>
      <c r="H9" s="8"/>
      <c r="I9" s="22"/>
    </row>
    <row r="10" spans="1:12" s="30" customFormat="1" ht="15.5" x14ac:dyDescent="0.3">
      <c r="A10" s="12" t="s">
        <v>65</v>
      </c>
      <c r="B10" s="8">
        <v>8</v>
      </c>
      <c r="C10" s="8">
        <v>1</v>
      </c>
      <c r="D10" s="8">
        <f>B10*C10</f>
        <v>8</v>
      </c>
      <c r="E10" s="8">
        <v>0</v>
      </c>
      <c r="F10" s="8">
        <f>E10*D10</f>
        <v>0</v>
      </c>
      <c r="G10" s="8">
        <f>F10*0.05</f>
        <v>0</v>
      </c>
      <c r="H10" s="8">
        <f>F10*0.1</f>
        <v>0</v>
      </c>
      <c r="I10" s="23">
        <f>F10*L$6+G10*L$5+H10*L$7</f>
        <v>0</v>
      </c>
    </row>
    <row r="11" spans="1:12" s="30" customFormat="1" ht="28.5" x14ac:dyDescent="0.3">
      <c r="A11" s="12" t="s">
        <v>66</v>
      </c>
      <c r="B11" s="8"/>
      <c r="C11" s="8"/>
      <c r="D11" s="8"/>
      <c r="E11" s="8"/>
      <c r="F11" s="8"/>
      <c r="G11" s="8"/>
      <c r="H11" s="8"/>
      <c r="I11" s="22"/>
    </row>
    <row r="12" spans="1:12" s="30" customFormat="1" ht="13" x14ac:dyDescent="0.3">
      <c r="A12" s="12" t="s">
        <v>29</v>
      </c>
      <c r="B12" s="16">
        <v>13.4</v>
      </c>
      <c r="C12" s="16">
        <v>365</v>
      </c>
      <c r="D12" s="37">
        <f>B12*C12</f>
        <v>4891</v>
      </c>
      <c r="E12" s="16">
        <v>1</v>
      </c>
      <c r="F12" s="37">
        <f>E12*D12</f>
        <v>4891</v>
      </c>
      <c r="G12" s="57">
        <f>F12*0.05</f>
        <v>244.55</v>
      </c>
      <c r="H12" s="57">
        <f>F12*0.1</f>
        <v>489.1</v>
      </c>
      <c r="I12" s="22">
        <f>F12*L$6+G12*L$5+H12*L$7</f>
        <v>666349.84</v>
      </c>
    </row>
    <row r="13" spans="1:12" s="30" customFormat="1" ht="26" x14ac:dyDescent="0.3">
      <c r="A13" s="19" t="s">
        <v>30</v>
      </c>
      <c r="B13" s="18"/>
      <c r="C13" s="18"/>
      <c r="D13" s="18"/>
      <c r="E13" s="18"/>
      <c r="F13" s="18"/>
      <c r="G13" s="18"/>
      <c r="H13" s="18"/>
      <c r="I13" s="22"/>
    </row>
    <row r="14" spans="1:12" s="30" customFormat="1" ht="13" x14ac:dyDescent="0.3">
      <c r="A14" s="12" t="s">
        <v>31</v>
      </c>
      <c r="B14" s="8">
        <v>8</v>
      </c>
      <c r="C14" s="18">
        <v>4</v>
      </c>
      <c r="D14" s="8">
        <f t="shared" ref="D14:D16" si="0">B14*C14</f>
        <v>32</v>
      </c>
      <c r="E14" s="8">
        <v>1</v>
      </c>
      <c r="F14" s="8">
        <f t="shared" ref="F14:F16" si="1">E14*D14</f>
        <v>32</v>
      </c>
      <c r="G14" s="8">
        <f t="shared" ref="G14:G16" si="2">F14*0.05</f>
        <v>1.6</v>
      </c>
      <c r="H14" s="8">
        <f t="shared" ref="H14:H16" si="3">F14*0.1</f>
        <v>3.2</v>
      </c>
      <c r="I14" s="22">
        <f t="shared" ref="I14:I16" si="4">F14*L$6+G14*L$5+H14*L$7</f>
        <v>4359.6799999999994</v>
      </c>
    </row>
    <row r="15" spans="1:12" s="30" customFormat="1" ht="13" x14ac:dyDescent="0.3">
      <c r="A15" s="12" t="s">
        <v>32</v>
      </c>
      <c r="B15" s="8">
        <v>8</v>
      </c>
      <c r="C15" s="8">
        <v>4</v>
      </c>
      <c r="D15" s="8">
        <f t="shared" si="0"/>
        <v>32</v>
      </c>
      <c r="E15" s="8">
        <v>1</v>
      </c>
      <c r="F15" s="8">
        <f t="shared" si="1"/>
        <v>32</v>
      </c>
      <c r="G15" s="8">
        <f t="shared" si="2"/>
        <v>1.6</v>
      </c>
      <c r="H15" s="8">
        <f t="shared" si="3"/>
        <v>3.2</v>
      </c>
      <c r="I15" s="22">
        <f t="shared" si="4"/>
        <v>4359.6799999999994</v>
      </c>
    </row>
    <row r="16" spans="1:12" s="30" customFormat="1" ht="13" x14ac:dyDescent="0.3">
      <c r="A16" s="12" t="s">
        <v>33</v>
      </c>
      <c r="B16" s="8">
        <v>8</v>
      </c>
      <c r="C16" s="8">
        <v>4</v>
      </c>
      <c r="D16" s="8">
        <f t="shared" si="0"/>
        <v>32</v>
      </c>
      <c r="E16" s="8">
        <v>1</v>
      </c>
      <c r="F16" s="8">
        <f t="shared" si="1"/>
        <v>32</v>
      </c>
      <c r="G16" s="8">
        <f t="shared" si="2"/>
        <v>1.6</v>
      </c>
      <c r="H16" s="8">
        <f t="shared" si="3"/>
        <v>3.2</v>
      </c>
      <c r="I16" s="22">
        <f t="shared" si="4"/>
        <v>4359.6799999999994</v>
      </c>
    </row>
    <row r="17" spans="1:9" s="30" customFormat="1" ht="13" x14ac:dyDescent="0.3">
      <c r="A17" s="12" t="s">
        <v>34</v>
      </c>
      <c r="B17" s="64" t="s">
        <v>35</v>
      </c>
      <c r="C17" s="64"/>
      <c r="D17" s="8"/>
      <c r="E17" s="8"/>
      <c r="F17" s="8"/>
      <c r="G17" s="8"/>
      <c r="H17" s="8"/>
      <c r="I17" s="22"/>
    </row>
    <row r="18" spans="1:9" s="30" customFormat="1" ht="15.5" x14ac:dyDescent="0.3">
      <c r="A18" s="12" t="s">
        <v>67</v>
      </c>
      <c r="B18" s="8"/>
      <c r="C18" s="8"/>
      <c r="D18" s="8"/>
      <c r="E18" s="8"/>
      <c r="F18" s="8"/>
      <c r="G18" s="8"/>
      <c r="H18" s="8"/>
      <c r="I18" s="22"/>
    </row>
    <row r="19" spans="1:9" s="30" customFormat="1" ht="28.5" x14ac:dyDescent="0.3">
      <c r="A19" s="12" t="s">
        <v>36</v>
      </c>
      <c r="B19" s="8">
        <v>2</v>
      </c>
      <c r="C19" s="8">
        <v>1</v>
      </c>
      <c r="D19" s="8">
        <f t="shared" ref="D19:D28" si="5">B19*C19</f>
        <v>2</v>
      </c>
      <c r="E19" s="8">
        <v>0</v>
      </c>
      <c r="F19" s="8">
        <f t="shared" ref="F19:F28" si="6">E19*D19</f>
        <v>0</v>
      </c>
      <c r="G19" s="8">
        <f t="shared" ref="G19:G28" si="7">F19*0.05</f>
        <v>0</v>
      </c>
      <c r="H19" s="8">
        <f t="shared" ref="H19:H28" si="8">F19*0.1</f>
        <v>0</v>
      </c>
      <c r="I19" s="23">
        <f t="shared" ref="I19:I28" si="9">F19*L$6+G19*L$5+H19*L$7</f>
        <v>0</v>
      </c>
    </row>
    <row r="20" spans="1:9" s="30" customFormat="1" ht="15.5" x14ac:dyDescent="0.3">
      <c r="A20" s="12" t="s">
        <v>37</v>
      </c>
      <c r="B20" s="8">
        <v>2</v>
      </c>
      <c r="C20" s="8">
        <v>1</v>
      </c>
      <c r="D20" s="8">
        <f t="shared" si="5"/>
        <v>2</v>
      </c>
      <c r="E20" s="8">
        <v>0</v>
      </c>
      <c r="F20" s="8">
        <f t="shared" si="6"/>
        <v>0</v>
      </c>
      <c r="G20" s="8">
        <f t="shared" si="7"/>
        <v>0</v>
      </c>
      <c r="H20" s="8">
        <f t="shared" si="8"/>
        <v>0</v>
      </c>
      <c r="I20" s="23">
        <f t="shared" si="9"/>
        <v>0</v>
      </c>
    </row>
    <row r="21" spans="1:9" s="30" customFormat="1" ht="28.5" x14ac:dyDescent="0.3">
      <c r="A21" s="12" t="s">
        <v>68</v>
      </c>
      <c r="B21" s="8">
        <v>2</v>
      </c>
      <c r="C21" s="8">
        <v>1</v>
      </c>
      <c r="D21" s="8">
        <f t="shared" si="5"/>
        <v>2</v>
      </c>
      <c r="E21" s="8">
        <v>0</v>
      </c>
      <c r="F21" s="8">
        <f t="shared" si="6"/>
        <v>0</v>
      </c>
      <c r="G21" s="8">
        <f t="shared" si="7"/>
        <v>0</v>
      </c>
      <c r="H21" s="8">
        <f t="shared" si="8"/>
        <v>0</v>
      </c>
      <c r="I21" s="23">
        <f t="shared" si="9"/>
        <v>0</v>
      </c>
    </row>
    <row r="22" spans="1:9" s="30" customFormat="1" ht="28.5" x14ac:dyDescent="0.3">
      <c r="A22" s="12" t="s">
        <v>38</v>
      </c>
      <c r="B22" s="8">
        <v>2</v>
      </c>
      <c r="C22" s="8">
        <v>1</v>
      </c>
      <c r="D22" s="8">
        <f t="shared" si="5"/>
        <v>2</v>
      </c>
      <c r="E22" s="8">
        <v>0</v>
      </c>
      <c r="F22" s="8">
        <f t="shared" si="6"/>
        <v>0</v>
      </c>
      <c r="G22" s="8">
        <f t="shared" si="7"/>
        <v>0</v>
      </c>
      <c r="H22" s="8">
        <f t="shared" si="8"/>
        <v>0</v>
      </c>
      <c r="I22" s="23">
        <f t="shared" si="9"/>
        <v>0</v>
      </c>
    </row>
    <row r="23" spans="1:9" s="30" customFormat="1" ht="15.5" x14ac:dyDescent="0.3">
      <c r="A23" s="12" t="s">
        <v>39</v>
      </c>
      <c r="B23" s="8">
        <v>2</v>
      </c>
      <c r="C23" s="8">
        <v>1</v>
      </c>
      <c r="D23" s="8">
        <f t="shared" si="5"/>
        <v>2</v>
      </c>
      <c r="E23" s="8">
        <v>0</v>
      </c>
      <c r="F23" s="8">
        <f t="shared" si="6"/>
        <v>0</v>
      </c>
      <c r="G23" s="8">
        <f t="shared" si="7"/>
        <v>0</v>
      </c>
      <c r="H23" s="8">
        <f t="shared" si="8"/>
        <v>0</v>
      </c>
      <c r="I23" s="23">
        <f t="shared" si="9"/>
        <v>0</v>
      </c>
    </row>
    <row r="24" spans="1:9" s="30" customFormat="1" ht="26" x14ac:dyDescent="0.3">
      <c r="A24" s="12" t="s">
        <v>40</v>
      </c>
      <c r="B24" s="8">
        <v>4</v>
      </c>
      <c r="C24" s="8">
        <v>1</v>
      </c>
      <c r="D24" s="8">
        <f t="shared" si="5"/>
        <v>4</v>
      </c>
      <c r="E24" s="8">
        <v>0</v>
      </c>
      <c r="F24" s="8">
        <f t="shared" si="6"/>
        <v>0</v>
      </c>
      <c r="G24" s="8">
        <f t="shared" si="7"/>
        <v>0</v>
      </c>
      <c r="H24" s="8">
        <f t="shared" si="8"/>
        <v>0</v>
      </c>
      <c r="I24" s="23">
        <f t="shared" si="9"/>
        <v>0</v>
      </c>
    </row>
    <row r="25" spans="1:9" s="30" customFormat="1" ht="26" x14ac:dyDescent="0.3">
      <c r="A25" s="12" t="s">
        <v>41</v>
      </c>
      <c r="B25" s="8">
        <v>10</v>
      </c>
      <c r="C25" s="8">
        <v>1</v>
      </c>
      <c r="D25" s="8">
        <f t="shared" si="5"/>
        <v>10</v>
      </c>
      <c r="E25" s="8">
        <v>0</v>
      </c>
      <c r="F25" s="8">
        <f t="shared" si="6"/>
        <v>0</v>
      </c>
      <c r="G25" s="8">
        <f t="shared" si="7"/>
        <v>0</v>
      </c>
      <c r="H25" s="8">
        <f t="shared" si="8"/>
        <v>0</v>
      </c>
      <c r="I25" s="23">
        <f t="shared" si="9"/>
        <v>0</v>
      </c>
    </row>
    <row r="26" spans="1:9" s="30" customFormat="1" ht="15.5" x14ac:dyDescent="0.3">
      <c r="A26" s="12" t="s">
        <v>85</v>
      </c>
      <c r="B26" s="8">
        <v>16</v>
      </c>
      <c r="C26" s="8">
        <v>2</v>
      </c>
      <c r="D26" s="8">
        <f t="shared" si="5"/>
        <v>32</v>
      </c>
      <c r="E26" s="8">
        <v>1</v>
      </c>
      <c r="F26" s="8">
        <f t="shared" si="6"/>
        <v>32</v>
      </c>
      <c r="G26" s="8">
        <f t="shared" si="7"/>
        <v>1.6</v>
      </c>
      <c r="H26" s="8">
        <f t="shared" si="8"/>
        <v>3.2</v>
      </c>
      <c r="I26" s="22">
        <f t="shared" si="9"/>
        <v>4359.6799999999994</v>
      </c>
    </row>
    <row r="27" spans="1:9" s="30" customFormat="1" ht="28.5" x14ac:dyDescent="0.3">
      <c r="A27" s="12" t="s">
        <v>69</v>
      </c>
      <c r="B27" s="8">
        <v>2</v>
      </c>
      <c r="C27" s="8">
        <v>1</v>
      </c>
      <c r="D27" s="8">
        <f t="shared" si="5"/>
        <v>2</v>
      </c>
      <c r="E27" s="8">
        <v>0</v>
      </c>
      <c r="F27" s="8">
        <f t="shared" si="6"/>
        <v>0</v>
      </c>
      <c r="G27" s="8">
        <f t="shared" si="7"/>
        <v>0</v>
      </c>
      <c r="H27" s="8">
        <f t="shared" si="8"/>
        <v>0</v>
      </c>
      <c r="I27" s="23">
        <f t="shared" si="9"/>
        <v>0</v>
      </c>
    </row>
    <row r="28" spans="1:9" s="30" customFormat="1" ht="13" x14ac:dyDescent="0.3">
      <c r="A28" s="12" t="s">
        <v>42</v>
      </c>
      <c r="B28" s="8">
        <v>16</v>
      </c>
      <c r="C28" s="8">
        <v>4</v>
      </c>
      <c r="D28" s="8">
        <f t="shared" si="5"/>
        <v>64</v>
      </c>
      <c r="E28" s="8">
        <v>1</v>
      </c>
      <c r="F28" s="8">
        <f t="shared" si="6"/>
        <v>64</v>
      </c>
      <c r="G28" s="8">
        <f t="shared" si="7"/>
        <v>3.2</v>
      </c>
      <c r="H28" s="8">
        <f t="shared" si="8"/>
        <v>6.4</v>
      </c>
      <c r="I28" s="22">
        <f t="shared" si="9"/>
        <v>8719.3599999999988</v>
      </c>
    </row>
    <row r="29" spans="1:9" s="30" customFormat="1" ht="27" x14ac:dyDescent="0.3">
      <c r="A29" s="20" t="s">
        <v>43</v>
      </c>
      <c r="B29" s="8"/>
      <c r="C29" s="8"/>
      <c r="D29" s="8"/>
      <c r="E29" s="8"/>
      <c r="F29" s="65">
        <f>SUM(F8:H28)</f>
        <v>5847.7500000000009</v>
      </c>
      <c r="G29" s="65"/>
      <c r="H29" s="65"/>
      <c r="I29" s="27">
        <f>SUM(I8:I28)</f>
        <v>692780.40000000014</v>
      </c>
    </row>
    <row r="30" spans="1:9" s="30" customFormat="1" ht="13" x14ac:dyDescent="0.3">
      <c r="A30" s="12" t="s">
        <v>44</v>
      </c>
      <c r="B30" s="8"/>
      <c r="C30" s="8"/>
      <c r="D30" s="8"/>
      <c r="E30" s="8"/>
      <c r="F30" s="8"/>
      <c r="G30" s="8"/>
      <c r="H30" s="8"/>
      <c r="I30" s="22"/>
    </row>
    <row r="31" spans="1:9" s="30" customFormat="1" ht="26" x14ac:dyDescent="0.3">
      <c r="A31" s="12" t="s">
        <v>45</v>
      </c>
      <c r="B31" s="64" t="s">
        <v>46</v>
      </c>
      <c r="C31" s="64"/>
      <c r="D31" s="8"/>
      <c r="E31" s="8"/>
      <c r="F31" s="8"/>
      <c r="G31" s="8"/>
      <c r="H31" s="8"/>
      <c r="I31" s="22"/>
    </row>
    <row r="32" spans="1:9" s="30" customFormat="1" ht="13" x14ac:dyDescent="0.3">
      <c r="A32" s="12" t="s">
        <v>47</v>
      </c>
      <c r="B32" s="64" t="s">
        <v>48</v>
      </c>
      <c r="C32" s="64"/>
      <c r="D32" s="8"/>
      <c r="E32" s="8"/>
      <c r="F32" s="8"/>
      <c r="G32" s="8"/>
      <c r="H32" s="8"/>
      <c r="I32" s="22"/>
    </row>
    <row r="33" spans="1:12" s="30" customFormat="1" ht="13" x14ac:dyDescent="0.3">
      <c r="A33" s="12" t="s">
        <v>49</v>
      </c>
      <c r="B33" s="64" t="s">
        <v>48</v>
      </c>
      <c r="C33" s="64"/>
      <c r="D33" s="8"/>
      <c r="E33" s="8"/>
      <c r="F33" s="8"/>
      <c r="G33" s="8"/>
      <c r="H33" s="8"/>
      <c r="I33" s="22"/>
    </row>
    <row r="34" spans="1:12" s="30" customFormat="1" ht="13" x14ac:dyDescent="0.3">
      <c r="A34" s="12" t="s">
        <v>50</v>
      </c>
      <c r="B34" s="64" t="s">
        <v>23</v>
      </c>
      <c r="C34" s="64"/>
      <c r="D34" s="8"/>
      <c r="E34" s="8"/>
      <c r="F34" s="8"/>
      <c r="G34" s="8"/>
      <c r="H34" s="8"/>
      <c r="I34" s="22"/>
    </row>
    <row r="35" spans="1:12" s="30" customFormat="1" ht="26" x14ac:dyDescent="0.3">
      <c r="A35" s="12" t="s">
        <v>51</v>
      </c>
      <c r="B35" s="8">
        <v>1</v>
      </c>
      <c r="C35" s="8">
        <v>365</v>
      </c>
      <c r="D35" s="8">
        <f>B35*C35</f>
        <v>365</v>
      </c>
      <c r="E35" s="8">
        <v>1</v>
      </c>
      <c r="F35" s="8">
        <f>E35*D35</f>
        <v>365</v>
      </c>
      <c r="G35" s="32">
        <f>F35*0.05</f>
        <v>18.25</v>
      </c>
      <c r="H35" s="8">
        <f>F35*0.1</f>
        <v>36.5</v>
      </c>
      <c r="I35" s="22">
        <f>F35*L$6+G35*L$5+H35*L$7</f>
        <v>49727.600000000006</v>
      </c>
    </row>
    <row r="36" spans="1:12" s="30" customFormat="1" ht="26" x14ac:dyDescent="0.3">
      <c r="A36" s="12" t="s">
        <v>52</v>
      </c>
      <c r="B36" s="7"/>
      <c r="C36" s="7"/>
      <c r="D36" s="7"/>
      <c r="E36" s="7"/>
      <c r="F36" s="7"/>
      <c r="G36" s="7"/>
      <c r="H36" s="7"/>
      <c r="I36" s="22"/>
    </row>
    <row r="37" spans="1:12" s="30" customFormat="1" ht="26" x14ac:dyDescent="0.3">
      <c r="A37" s="12" t="s">
        <v>53</v>
      </c>
      <c r="B37" s="7"/>
      <c r="C37" s="7"/>
      <c r="D37" s="7"/>
      <c r="E37" s="7"/>
      <c r="F37" s="7"/>
      <c r="G37" s="7"/>
      <c r="H37" s="7"/>
      <c r="I37" s="22"/>
    </row>
    <row r="38" spans="1:12" s="30" customFormat="1" ht="13" x14ac:dyDescent="0.3">
      <c r="A38" s="12" t="s">
        <v>54</v>
      </c>
      <c r="B38" s="7"/>
      <c r="C38" s="7"/>
      <c r="D38" s="7"/>
      <c r="E38" s="7"/>
      <c r="F38" s="7"/>
      <c r="G38" s="7"/>
      <c r="H38" s="7"/>
      <c r="I38" s="31"/>
    </row>
    <row r="39" spans="1:12" s="30" customFormat="1" ht="13" x14ac:dyDescent="0.3">
      <c r="A39" s="12" t="s">
        <v>55</v>
      </c>
      <c r="B39" s="8" t="s">
        <v>23</v>
      </c>
      <c r="C39" s="8"/>
      <c r="D39" s="8"/>
      <c r="E39" s="8"/>
      <c r="F39" s="8"/>
      <c r="G39" s="8"/>
      <c r="H39" s="8"/>
      <c r="I39" s="22"/>
    </row>
    <row r="40" spans="1:12" s="30" customFormat="1" ht="13" x14ac:dyDescent="0.3">
      <c r="A40" s="12" t="s">
        <v>56</v>
      </c>
      <c r="B40" s="8" t="s">
        <v>23</v>
      </c>
      <c r="C40" s="8"/>
      <c r="D40" s="8"/>
      <c r="E40" s="8"/>
      <c r="F40" s="8"/>
      <c r="G40" s="8"/>
      <c r="H40" s="8"/>
      <c r="I40" s="22"/>
    </row>
    <row r="41" spans="1:12" s="30" customFormat="1" ht="27" x14ac:dyDescent="0.3">
      <c r="A41" s="20" t="s">
        <v>57</v>
      </c>
      <c r="B41" s="8"/>
      <c r="C41" s="8"/>
      <c r="D41" s="8"/>
      <c r="E41" s="8"/>
      <c r="F41" s="60">
        <f>SUM(F30:H40)</f>
        <v>419.75</v>
      </c>
      <c r="G41" s="60"/>
      <c r="H41" s="60"/>
      <c r="I41" s="24">
        <f>SUM(I30:I40)</f>
        <v>49727.600000000006</v>
      </c>
    </row>
    <row r="42" spans="1:12" s="30" customFormat="1" ht="28" x14ac:dyDescent="0.3">
      <c r="A42" s="21" t="s">
        <v>60</v>
      </c>
      <c r="B42" s="8"/>
      <c r="C42" s="8"/>
      <c r="D42" s="8"/>
      <c r="E42" s="8"/>
      <c r="F42" s="61">
        <f>ROUND(F41+F29,-1)</f>
        <v>6270</v>
      </c>
      <c r="G42" s="61"/>
      <c r="H42" s="61"/>
      <c r="I42" s="25">
        <f>ROUND(I41+I29,-3)</f>
        <v>743000</v>
      </c>
    </row>
    <row r="43" spans="1:12" s="30" customFormat="1" ht="28" x14ac:dyDescent="0.3">
      <c r="A43" s="21" t="s">
        <v>59</v>
      </c>
      <c r="B43" s="8"/>
      <c r="C43" s="8"/>
      <c r="D43" s="8"/>
      <c r="E43" s="8"/>
      <c r="F43" s="17"/>
      <c r="G43" s="17"/>
      <c r="H43" s="17"/>
      <c r="I43" s="26">
        <f>'O&amp;M'!H12</f>
        <v>169000</v>
      </c>
    </row>
    <row r="44" spans="1:12" s="30" customFormat="1" ht="15" x14ac:dyDescent="0.3">
      <c r="A44" s="21" t="s">
        <v>58</v>
      </c>
      <c r="B44" s="8"/>
      <c r="C44" s="8"/>
      <c r="D44" s="8"/>
      <c r="E44" s="8"/>
      <c r="F44" s="33"/>
      <c r="G44" s="33"/>
      <c r="H44" s="33"/>
      <c r="I44" s="26">
        <f>ROUND(I42+I43,-3)</f>
        <v>912000</v>
      </c>
      <c r="K44" s="53">
        <f>F42/'O&amp;M'!F24</f>
        <v>1045</v>
      </c>
      <c r="L44" s="53" t="s">
        <v>108</v>
      </c>
    </row>
    <row r="45" spans="1:12" s="30" customFormat="1" ht="13" x14ac:dyDescent="0.3"/>
    <row r="46" spans="1:12" s="30" customFormat="1" ht="13" x14ac:dyDescent="0.3">
      <c r="A46" s="1" t="s">
        <v>8</v>
      </c>
    </row>
    <row r="47" spans="1:12" s="30" customFormat="1" ht="53.25" customHeight="1" x14ac:dyDescent="0.3">
      <c r="A47" s="63" t="s">
        <v>109</v>
      </c>
      <c r="B47" s="63"/>
      <c r="C47" s="63"/>
      <c r="D47" s="63"/>
      <c r="E47" s="63"/>
      <c r="F47" s="63"/>
      <c r="G47" s="63"/>
      <c r="H47" s="63"/>
      <c r="I47" s="63"/>
    </row>
    <row r="48" spans="1:12" s="30" customFormat="1" ht="54.75" customHeight="1" x14ac:dyDescent="0.3">
      <c r="A48" s="59" t="s">
        <v>75</v>
      </c>
      <c r="B48" s="59"/>
      <c r="C48" s="59"/>
      <c r="D48" s="59"/>
      <c r="E48" s="59"/>
      <c r="F48" s="59"/>
      <c r="G48" s="59"/>
      <c r="H48" s="59"/>
      <c r="I48" s="59"/>
    </row>
    <row r="49" spans="1:9" s="30" customFormat="1" ht="36" customHeight="1" x14ac:dyDescent="0.3">
      <c r="A49" s="59" t="s">
        <v>70</v>
      </c>
      <c r="B49" s="59"/>
      <c r="C49" s="59"/>
      <c r="D49" s="59"/>
      <c r="E49" s="59"/>
      <c r="F49" s="59"/>
      <c r="G49" s="59"/>
      <c r="H49" s="59"/>
      <c r="I49" s="59"/>
    </row>
    <row r="50" spans="1:9" s="30" customFormat="1" ht="83.25" customHeight="1" x14ac:dyDescent="0.3">
      <c r="A50" s="59" t="s">
        <v>71</v>
      </c>
      <c r="B50" s="59"/>
      <c r="C50" s="59"/>
      <c r="D50" s="59"/>
      <c r="E50" s="59"/>
      <c r="F50" s="59"/>
      <c r="G50" s="59"/>
      <c r="H50" s="59"/>
      <c r="I50" s="59"/>
    </row>
    <row r="51" spans="1:9" s="30" customFormat="1" ht="18.5" x14ac:dyDescent="0.3">
      <c r="A51" s="59" t="s">
        <v>72</v>
      </c>
      <c r="B51" s="59"/>
      <c r="C51" s="59"/>
      <c r="D51" s="59"/>
      <c r="E51" s="59"/>
      <c r="F51" s="59"/>
      <c r="G51" s="59"/>
      <c r="H51" s="59"/>
      <c r="I51" s="59"/>
    </row>
    <row r="52" spans="1:9" s="30" customFormat="1" ht="18.5" x14ac:dyDescent="0.3">
      <c r="A52" s="59" t="s">
        <v>73</v>
      </c>
      <c r="B52" s="59"/>
      <c r="C52" s="59"/>
      <c r="D52" s="59"/>
      <c r="E52" s="59"/>
      <c r="F52" s="59"/>
      <c r="G52" s="59"/>
      <c r="H52" s="59"/>
      <c r="I52" s="59"/>
    </row>
    <row r="53" spans="1:9" s="30" customFormat="1" ht="18.5" x14ac:dyDescent="0.3">
      <c r="A53" s="59" t="s">
        <v>74</v>
      </c>
      <c r="B53" s="59"/>
      <c r="C53" s="59"/>
      <c r="D53" s="59"/>
      <c r="E53" s="59"/>
      <c r="F53" s="59"/>
      <c r="G53" s="59"/>
      <c r="H53" s="59"/>
      <c r="I53" s="59"/>
    </row>
    <row r="54" spans="1:9" s="30" customFormat="1" ht="13" x14ac:dyDescent="0.3"/>
    <row r="55" spans="1:9" s="30" customFormat="1" ht="13" x14ac:dyDescent="0.3"/>
    <row r="56" spans="1:9" s="30" customFormat="1" ht="13" x14ac:dyDescent="0.3"/>
    <row r="57" spans="1:9" s="30" customFormat="1" ht="13" x14ac:dyDescent="0.3"/>
    <row r="58" spans="1:9" s="30" customFormat="1" ht="13" x14ac:dyDescent="0.3"/>
    <row r="59" spans="1:9" s="30" customFormat="1" ht="13" x14ac:dyDescent="0.3"/>
    <row r="60" spans="1:9" s="30" customFormat="1" ht="13" x14ac:dyDescent="0.3"/>
    <row r="61" spans="1:9" s="30" customFormat="1" ht="13" x14ac:dyDescent="0.3"/>
    <row r="62" spans="1:9" s="30" customFormat="1" ht="13" x14ac:dyDescent="0.3"/>
    <row r="63" spans="1:9" s="30" customFormat="1" ht="13" x14ac:dyDescent="0.3"/>
    <row r="64" spans="1:9" s="30" customFormat="1" ht="13" x14ac:dyDescent="0.3"/>
    <row r="65" s="30" customFormat="1" ht="13" x14ac:dyDescent="0.3"/>
    <row r="66" s="30" customFormat="1" ht="13" x14ac:dyDescent="0.3"/>
    <row r="67" s="30" customFormat="1" ht="13" x14ac:dyDescent="0.3"/>
    <row r="68" s="30" customFormat="1" ht="13" x14ac:dyDescent="0.3"/>
    <row r="69" s="30" customFormat="1" ht="13" x14ac:dyDescent="0.3"/>
    <row r="70" s="30" customFormat="1" ht="13" x14ac:dyDescent="0.3"/>
    <row r="71" s="30" customFormat="1" ht="13" x14ac:dyDescent="0.3"/>
    <row r="72" s="30" customFormat="1" ht="13" x14ac:dyDescent="0.3"/>
    <row r="73" s="30" customFormat="1" ht="13" x14ac:dyDescent="0.3"/>
    <row r="74" s="30" customFormat="1" ht="13" x14ac:dyDescent="0.3"/>
    <row r="75" s="30" customFormat="1" ht="13" x14ac:dyDescent="0.3"/>
    <row r="76" s="30" customFormat="1" ht="13" x14ac:dyDescent="0.3"/>
    <row r="77" s="30" customFormat="1" ht="13" x14ac:dyDescent="0.3"/>
    <row r="78" s="30" customFormat="1" ht="13" x14ac:dyDescent="0.3"/>
    <row r="79" s="30" customFormat="1" ht="13" x14ac:dyDescent="0.3"/>
    <row r="80" s="30" customFormat="1" ht="13" x14ac:dyDescent="0.3"/>
    <row r="81" s="30" customFormat="1" ht="13" x14ac:dyDescent="0.3"/>
    <row r="82" s="30" customFormat="1" ht="13" x14ac:dyDescent="0.3"/>
    <row r="83" s="30" customFormat="1" ht="13" x14ac:dyDescent="0.3"/>
    <row r="84" s="30" customFormat="1" ht="13" x14ac:dyDescent="0.3"/>
    <row r="85" s="30" customFormat="1" ht="13" x14ac:dyDescent="0.3"/>
    <row r="86" s="30" customFormat="1" ht="13" x14ac:dyDescent="0.3"/>
    <row r="87" s="30" customFormat="1" ht="13" x14ac:dyDescent="0.3"/>
    <row r="88" s="30" customFormat="1" ht="13" x14ac:dyDescent="0.3"/>
    <row r="89" s="30" customFormat="1" ht="13" x14ac:dyDescent="0.3"/>
    <row r="90" s="30" customFormat="1" ht="13" x14ac:dyDescent="0.3"/>
    <row r="91" s="30" customFormat="1" ht="13" x14ac:dyDescent="0.3"/>
    <row r="92" s="30" customFormat="1" ht="13" x14ac:dyDescent="0.3"/>
    <row r="93" s="30" customFormat="1" ht="13" x14ac:dyDescent="0.3"/>
    <row r="94" s="30" customFormat="1" ht="13" x14ac:dyDescent="0.3"/>
    <row r="95" s="30" customFormat="1" ht="13" x14ac:dyDescent="0.3"/>
    <row r="96" s="30" customFormat="1" ht="13" x14ac:dyDescent="0.3"/>
    <row r="97" s="30" customFormat="1" ht="13" x14ac:dyDescent="0.3"/>
    <row r="98" s="30" customFormat="1" ht="13" x14ac:dyDescent="0.3"/>
    <row r="99" s="30" customFormat="1" ht="13" x14ac:dyDescent="0.3"/>
    <row r="100" s="30" customFormat="1" ht="13" x14ac:dyDescent="0.3"/>
    <row r="101" s="30" customFormat="1" ht="13" x14ac:dyDescent="0.3"/>
    <row r="102" s="30" customFormat="1" ht="13" x14ac:dyDescent="0.3"/>
    <row r="103" s="30" customFormat="1" ht="13" x14ac:dyDescent="0.3"/>
    <row r="104" s="30" customFormat="1" ht="13" x14ac:dyDescent="0.3"/>
    <row r="105" s="30" customFormat="1" ht="13" x14ac:dyDescent="0.3"/>
    <row r="106" s="30" customFormat="1" ht="13" x14ac:dyDescent="0.3"/>
    <row r="107" s="30" customFormat="1" ht="13" x14ac:dyDescent="0.3"/>
    <row r="108" s="30" customFormat="1" ht="13" x14ac:dyDescent="0.3"/>
    <row r="109" s="30" customFormat="1" ht="13" x14ac:dyDescent="0.3"/>
    <row r="110" s="30" customFormat="1" ht="13" x14ac:dyDescent="0.3"/>
    <row r="111" s="30" customFormat="1" ht="13" x14ac:dyDescent="0.3"/>
    <row r="112" s="30" customFormat="1" ht="13" x14ac:dyDescent="0.3"/>
    <row r="113" s="30" customFormat="1" ht="13" x14ac:dyDescent="0.3"/>
    <row r="114" s="30" customFormat="1" ht="13" x14ac:dyDescent="0.3"/>
    <row r="115" s="30" customFormat="1" ht="13" x14ac:dyDescent="0.3"/>
    <row r="116" s="30" customFormat="1" ht="13" x14ac:dyDescent="0.3"/>
    <row r="117" s="30" customFormat="1" ht="13" x14ac:dyDescent="0.3"/>
    <row r="118" s="30" customFormat="1" ht="13" x14ac:dyDescent="0.3"/>
    <row r="119" s="30" customFormat="1" ht="13" x14ac:dyDescent="0.3"/>
    <row r="120" s="30" customFormat="1" ht="13" x14ac:dyDescent="0.3"/>
    <row r="121" s="30" customFormat="1" ht="13" x14ac:dyDescent="0.3"/>
    <row r="122" s="30" customFormat="1" ht="13" x14ac:dyDescent="0.3"/>
    <row r="123" s="30" customFormat="1" ht="13" x14ac:dyDescent="0.3"/>
    <row r="124" s="30" customFormat="1" ht="13" x14ac:dyDescent="0.3"/>
    <row r="125" s="30" customFormat="1" ht="13" x14ac:dyDescent="0.3"/>
    <row r="126" s="30" customFormat="1" ht="13" x14ac:dyDescent="0.3"/>
    <row r="127" s="30" customFormat="1" ht="13" x14ac:dyDescent="0.3"/>
    <row r="128" s="30" customFormat="1" ht="13" x14ac:dyDescent="0.3"/>
    <row r="129" s="30" customFormat="1" ht="13" x14ac:dyDescent="0.3"/>
    <row r="130" s="30" customFormat="1" ht="13" x14ac:dyDescent="0.3"/>
    <row r="131" s="30" customFormat="1" ht="13" x14ac:dyDescent="0.3"/>
    <row r="132" s="30" customFormat="1" ht="13" x14ac:dyDescent="0.3"/>
    <row r="133" s="30" customFormat="1" ht="13" x14ac:dyDescent="0.3"/>
    <row r="134" s="30" customFormat="1" ht="13" x14ac:dyDescent="0.3"/>
    <row r="135" s="30" customFormat="1" ht="13" x14ac:dyDescent="0.3"/>
    <row r="136" s="30" customFormat="1" ht="13" x14ac:dyDescent="0.3"/>
    <row r="137" s="30" customFormat="1" ht="13" x14ac:dyDescent="0.3"/>
    <row r="138" s="30" customFormat="1" ht="13" x14ac:dyDescent="0.3"/>
    <row r="139" s="30" customFormat="1" ht="13" x14ac:dyDescent="0.3"/>
    <row r="140" s="30" customFormat="1" ht="13" x14ac:dyDescent="0.3"/>
    <row r="141" s="30" customFormat="1" ht="13" x14ac:dyDescent="0.3"/>
    <row r="142" s="30" customFormat="1" ht="13" x14ac:dyDescent="0.3"/>
    <row r="143" s="30" customFormat="1" ht="13" x14ac:dyDescent="0.3"/>
    <row r="144" s="30" customFormat="1" ht="13" x14ac:dyDescent="0.3"/>
    <row r="145" s="30" customFormat="1" ht="13" x14ac:dyDescent="0.3"/>
    <row r="146" s="30" customFormat="1" ht="13" x14ac:dyDescent="0.3"/>
    <row r="147" s="30" customFormat="1" ht="13" x14ac:dyDescent="0.3"/>
    <row r="148" s="30" customFormat="1" ht="13" x14ac:dyDescent="0.3"/>
    <row r="149" s="30" customFormat="1" ht="13" x14ac:dyDescent="0.3"/>
    <row r="150" s="30" customFormat="1" ht="13" x14ac:dyDescent="0.3"/>
    <row r="151" s="30" customFormat="1" ht="13" x14ac:dyDescent="0.3"/>
    <row r="152" s="30" customFormat="1" ht="13" x14ac:dyDescent="0.3"/>
    <row r="153" s="30" customFormat="1" ht="13" x14ac:dyDescent="0.3"/>
    <row r="154" s="30" customFormat="1" ht="13" x14ac:dyDescent="0.3"/>
    <row r="155" s="30" customFormat="1" ht="13" x14ac:dyDescent="0.3"/>
    <row r="156" s="30" customFormat="1" ht="13" x14ac:dyDescent="0.3"/>
    <row r="157" s="30" customFormat="1" ht="13" x14ac:dyDescent="0.3"/>
    <row r="158" s="30" customFormat="1" ht="13" x14ac:dyDescent="0.3"/>
    <row r="159" s="30" customFormat="1" ht="13" x14ac:dyDescent="0.3"/>
    <row r="160" s="30" customFormat="1" ht="13" x14ac:dyDescent="0.3"/>
    <row r="161" s="30" customFormat="1" ht="13" x14ac:dyDescent="0.3"/>
    <row r="162" s="30" customFormat="1" ht="13" x14ac:dyDescent="0.3"/>
    <row r="163" s="30" customFormat="1" ht="13" x14ac:dyDescent="0.3"/>
    <row r="164" s="30" customFormat="1" ht="13" x14ac:dyDescent="0.3"/>
    <row r="165" s="30" customFormat="1" ht="13" x14ac:dyDescent="0.3"/>
    <row r="166" s="30" customFormat="1" ht="13" x14ac:dyDescent="0.3"/>
    <row r="167" s="30" customFormat="1" ht="13" x14ac:dyDescent="0.3"/>
    <row r="168" s="30" customFormat="1" ht="13" x14ac:dyDescent="0.3"/>
    <row r="169" s="30" customFormat="1" ht="13" x14ac:dyDescent="0.3"/>
    <row r="170" s="30" customFormat="1" ht="13" x14ac:dyDescent="0.3"/>
    <row r="171" s="30" customFormat="1" ht="13" x14ac:dyDescent="0.3"/>
    <row r="172" s="30" customFormat="1" ht="13" x14ac:dyDescent="0.3"/>
    <row r="173" s="30" customFormat="1" ht="13" x14ac:dyDescent="0.3"/>
    <row r="174" s="30" customFormat="1" ht="13" x14ac:dyDescent="0.3"/>
    <row r="175" s="30" customFormat="1" ht="13" x14ac:dyDescent="0.3"/>
    <row r="176" s="30" customFormat="1" ht="13" x14ac:dyDescent="0.3"/>
    <row r="177" s="30" customFormat="1" ht="13" x14ac:dyDescent="0.3"/>
    <row r="178" s="30" customFormat="1" ht="13" x14ac:dyDescent="0.3"/>
    <row r="179" s="30" customFormat="1" ht="13" x14ac:dyDescent="0.3"/>
    <row r="180" s="30" customFormat="1" ht="13" x14ac:dyDescent="0.3"/>
    <row r="181" s="30" customFormat="1" ht="13" x14ac:dyDescent="0.3"/>
    <row r="182" s="30" customFormat="1" ht="13" x14ac:dyDescent="0.3"/>
    <row r="183" s="30" customFormat="1" ht="13" x14ac:dyDescent="0.3"/>
    <row r="184" s="30" customFormat="1" ht="13" x14ac:dyDescent="0.3"/>
    <row r="185" s="30" customFormat="1" ht="13" x14ac:dyDescent="0.3"/>
    <row r="186" s="30" customFormat="1" ht="13" x14ac:dyDescent="0.3"/>
    <row r="187" s="30" customFormat="1" ht="13" x14ac:dyDescent="0.3"/>
    <row r="188" s="30" customFormat="1" ht="13" x14ac:dyDescent="0.3"/>
  </sheetData>
  <mergeCells count="17">
    <mergeCell ref="A52:I52"/>
    <mergeCell ref="A53:I53"/>
    <mergeCell ref="F41:H41"/>
    <mergeCell ref="F42:H42"/>
    <mergeCell ref="K4:L4"/>
    <mergeCell ref="A47:I47"/>
    <mergeCell ref="B17:C17"/>
    <mergeCell ref="F29:H29"/>
    <mergeCell ref="B31:C31"/>
    <mergeCell ref="B32:C32"/>
    <mergeCell ref="B33:C33"/>
    <mergeCell ref="B34:C34"/>
    <mergeCell ref="A1:I1"/>
    <mergeCell ref="A48:I48"/>
    <mergeCell ref="A49:I49"/>
    <mergeCell ref="A50:I50"/>
    <mergeCell ref="A51:I5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077B3-3666-4F60-8CFA-379525D5CD6A}">
  <dimension ref="A1:L15"/>
  <sheetViews>
    <sheetView workbookViewId="0">
      <selection activeCell="A12" sqref="A12:I12"/>
    </sheetView>
  </sheetViews>
  <sheetFormatPr defaultRowHeight="14.5" x14ac:dyDescent="0.35"/>
  <cols>
    <col min="1" max="1" width="26.26953125" customWidth="1"/>
    <col min="2" max="2" width="10.54296875" customWidth="1"/>
    <col min="3" max="3" width="11.7265625" customWidth="1"/>
    <col min="4" max="4" width="10.26953125" customWidth="1"/>
    <col min="7" max="7" width="11.26953125" customWidth="1"/>
    <col min="8" max="8" width="9.54296875" customWidth="1"/>
    <col min="11" max="11" width="12.81640625" customWidth="1"/>
  </cols>
  <sheetData>
    <row r="1" spans="1:12" ht="31.5" customHeight="1" x14ac:dyDescent="0.35">
      <c r="A1" s="69" t="s">
        <v>1</v>
      </c>
      <c r="B1" s="69"/>
      <c r="C1" s="69"/>
      <c r="D1" s="69"/>
      <c r="E1" s="69"/>
      <c r="F1" s="69"/>
      <c r="G1" s="69"/>
      <c r="H1" s="69"/>
      <c r="I1" s="69"/>
    </row>
    <row r="3" spans="1:12" ht="78" x14ac:dyDescent="0.35">
      <c r="A3" s="2" t="s">
        <v>2</v>
      </c>
      <c r="B3" s="13" t="s">
        <v>12</v>
      </c>
      <c r="C3" s="13" t="s">
        <v>13</v>
      </c>
      <c r="D3" s="13" t="s">
        <v>14</v>
      </c>
      <c r="E3" s="13" t="s">
        <v>15</v>
      </c>
      <c r="F3" s="13" t="s">
        <v>16</v>
      </c>
      <c r="G3" s="14" t="s">
        <v>17</v>
      </c>
      <c r="H3" s="14" t="s">
        <v>18</v>
      </c>
      <c r="I3" s="13" t="s">
        <v>19</v>
      </c>
    </row>
    <row r="4" spans="1:12" ht="15.5" x14ac:dyDescent="0.35">
      <c r="A4" s="3" t="s">
        <v>3</v>
      </c>
      <c r="B4" s="4">
        <v>2</v>
      </c>
      <c r="C4" s="4">
        <v>1</v>
      </c>
      <c r="D4" s="4">
        <f>B4*C4</f>
        <v>2</v>
      </c>
      <c r="E4" s="4">
        <v>0</v>
      </c>
      <c r="F4" s="5">
        <f>D4*E4</f>
        <v>0</v>
      </c>
      <c r="G4" s="5">
        <f>F4*0.05</f>
        <v>0</v>
      </c>
      <c r="H4" s="5">
        <f>F4*0.1</f>
        <v>0</v>
      </c>
      <c r="I4" s="6">
        <f>F4*L$6+G4*L$5+H4*L$7</f>
        <v>0</v>
      </c>
      <c r="K4" s="67" t="s">
        <v>76</v>
      </c>
      <c r="L4" s="68"/>
    </row>
    <row r="5" spans="1:12" ht="18" customHeight="1" x14ac:dyDescent="0.35">
      <c r="A5" s="3" t="s">
        <v>4</v>
      </c>
      <c r="B5" s="5">
        <v>0.5</v>
      </c>
      <c r="C5" s="5">
        <v>4</v>
      </c>
      <c r="D5" s="4">
        <f t="shared" ref="D5:D8" si="0">B5*C5</f>
        <v>2</v>
      </c>
      <c r="E5" s="5">
        <v>0</v>
      </c>
      <c r="F5" s="5">
        <f t="shared" ref="F5:F8" si="1">D5*E5</f>
        <v>0</v>
      </c>
      <c r="G5" s="5">
        <f t="shared" ref="G5:G8" si="2">F5*0.05</f>
        <v>0</v>
      </c>
      <c r="H5" s="5">
        <f t="shared" ref="H5:H8" si="3">F5*0.1</f>
        <v>0</v>
      </c>
      <c r="I5" s="6">
        <f t="shared" ref="I5:I8" si="4">F5*L$6+G5*L$5+H5*L$7</f>
        <v>0</v>
      </c>
      <c r="K5" s="34" t="s">
        <v>62</v>
      </c>
      <c r="L5" s="35">
        <v>69.040000000000006</v>
      </c>
    </row>
    <row r="6" spans="1:12" ht="28.5" x14ac:dyDescent="0.35">
      <c r="A6" s="12" t="s">
        <v>5</v>
      </c>
      <c r="B6" s="8">
        <v>4</v>
      </c>
      <c r="C6" s="8">
        <v>1</v>
      </c>
      <c r="D6" s="4">
        <f t="shared" si="0"/>
        <v>4</v>
      </c>
      <c r="E6" s="8">
        <v>0</v>
      </c>
      <c r="F6" s="5">
        <f t="shared" si="1"/>
        <v>0</v>
      </c>
      <c r="G6" s="5">
        <f t="shared" si="2"/>
        <v>0</v>
      </c>
      <c r="H6" s="5">
        <f t="shared" si="3"/>
        <v>0</v>
      </c>
      <c r="I6" s="6">
        <f t="shared" si="4"/>
        <v>0</v>
      </c>
      <c r="K6" s="36" t="s">
        <v>63</v>
      </c>
      <c r="L6" s="35">
        <v>51.23</v>
      </c>
    </row>
    <row r="7" spans="1:12" x14ac:dyDescent="0.35">
      <c r="A7" s="12" t="s">
        <v>6</v>
      </c>
      <c r="B7" s="8">
        <v>10</v>
      </c>
      <c r="C7" s="8">
        <v>2</v>
      </c>
      <c r="D7" s="4">
        <f t="shared" si="0"/>
        <v>20</v>
      </c>
      <c r="E7" s="8">
        <v>1</v>
      </c>
      <c r="F7" s="5">
        <f t="shared" si="1"/>
        <v>20</v>
      </c>
      <c r="G7" s="5">
        <f t="shared" si="2"/>
        <v>1</v>
      </c>
      <c r="H7" s="5">
        <f t="shared" si="3"/>
        <v>2</v>
      </c>
      <c r="I7" s="9">
        <f t="shared" si="4"/>
        <v>1149.0999999999999</v>
      </c>
      <c r="K7" s="36" t="s">
        <v>64</v>
      </c>
      <c r="L7" s="35">
        <v>27.73</v>
      </c>
    </row>
    <row r="8" spans="1:12" x14ac:dyDescent="0.35">
      <c r="A8" s="3" t="s">
        <v>7</v>
      </c>
      <c r="B8" s="5">
        <v>8</v>
      </c>
      <c r="C8" s="5">
        <v>4</v>
      </c>
      <c r="D8" s="4">
        <f t="shared" si="0"/>
        <v>32</v>
      </c>
      <c r="E8" s="5">
        <v>1</v>
      </c>
      <c r="F8" s="5">
        <f t="shared" si="1"/>
        <v>32</v>
      </c>
      <c r="G8" s="5">
        <f t="shared" si="2"/>
        <v>1.6</v>
      </c>
      <c r="H8" s="5">
        <f t="shared" si="3"/>
        <v>3.2</v>
      </c>
      <c r="I8" s="9">
        <f t="shared" si="4"/>
        <v>1838.56</v>
      </c>
    </row>
    <row r="9" spans="1:12" ht="15" x14ac:dyDescent="0.35">
      <c r="A9" s="10" t="s">
        <v>11</v>
      </c>
      <c r="B9" s="7"/>
      <c r="C9" s="7"/>
      <c r="D9" s="7"/>
      <c r="E9" s="7"/>
      <c r="F9" s="70">
        <f>SUM(F4:H8)</f>
        <v>59.800000000000004</v>
      </c>
      <c r="G9" s="70"/>
      <c r="H9" s="70"/>
      <c r="I9" s="11">
        <f>ROUND(SUM(I4:I8),-1)</f>
        <v>2990</v>
      </c>
    </row>
    <row r="11" spans="1:12" x14ac:dyDescent="0.35">
      <c r="A11" s="1" t="s">
        <v>8</v>
      </c>
    </row>
    <row r="12" spans="1:12" ht="55.5" customHeight="1" x14ac:dyDescent="0.35">
      <c r="A12" s="71" t="s">
        <v>110</v>
      </c>
      <c r="B12" s="71"/>
      <c r="C12" s="71"/>
      <c r="D12" s="71"/>
      <c r="E12" s="71"/>
      <c r="F12" s="71"/>
      <c r="G12" s="71"/>
      <c r="H12" s="71"/>
      <c r="I12" s="71"/>
    </row>
    <row r="13" spans="1:12" ht="49.5" customHeight="1" x14ac:dyDescent="0.35">
      <c r="A13" s="66" t="s">
        <v>77</v>
      </c>
      <c r="B13" s="66"/>
      <c r="C13" s="66"/>
      <c r="D13" s="66"/>
      <c r="E13" s="66"/>
      <c r="F13" s="66"/>
      <c r="G13" s="66"/>
      <c r="H13" s="66"/>
      <c r="I13" s="66"/>
    </row>
    <row r="14" spans="1:12" ht="36.75" customHeight="1" x14ac:dyDescent="0.35">
      <c r="A14" s="66" t="s">
        <v>9</v>
      </c>
      <c r="B14" s="66"/>
      <c r="C14" s="66"/>
      <c r="D14" s="66"/>
      <c r="E14" s="66"/>
      <c r="F14" s="66"/>
      <c r="G14" s="66"/>
      <c r="H14" s="66"/>
      <c r="I14" s="66"/>
    </row>
    <row r="15" spans="1:12" ht="18.5" x14ac:dyDescent="0.35">
      <c r="A15" s="66" t="s">
        <v>10</v>
      </c>
      <c r="B15" s="66"/>
      <c r="C15" s="66"/>
      <c r="D15" s="66"/>
      <c r="E15" s="66"/>
      <c r="F15" s="66"/>
      <c r="G15" s="66"/>
      <c r="H15" s="66"/>
      <c r="I15" s="66"/>
    </row>
  </sheetData>
  <mergeCells count="7">
    <mergeCell ref="A15:I15"/>
    <mergeCell ref="K4:L4"/>
    <mergeCell ref="A1:I1"/>
    <mergeCell ref="F9:H9"/>
    <mergeCell ref="A12:I12"/>
    <mergeCell ref="A13:I13"/>
    <mergeCell ref="A14:I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7F804-F972-4763-BA0E-4E60F075EF71}">
  <dimension ref="B2:I34"/>
  <sheetViews>
    <sheetView workbookViewId="0">
      <selection activeCell="H32" sqref="H32"/>
    </sheetView>
  </sheetViews>
  <sheetFormatPr defaultRowHeight="14.5" x14ac:dyDescent="0.35"/>
  <cols>
    <col min="1" max="1" width="2.26953125" customWidth="1"/>
    <col min="2" max="2" width="27.54296875" customWidth="1"/>
    <col min="3" max="7" width="13.81640625" customWidth="1"/>
    <col min="8" max="8" width="20.54296875" customWidth="1"/>
  </cols>
  <sheetData>
    <row r="2" spans="2:9" ht="16" thickBot="1" x14ac:dyDescent="0.4">
      <c r="B2" s="38"/>
    </row>
    <row r="3" spans="2:9" ht="15.5" x14ac:dyDescent="0.35">
      <c r="B3" s="77"/>
      <c r="C3" s="78"/>
      <c r="D3" s="78"/>
      <c r="E3" s="78"/>
      <c r="F3" s="78"/>
      <c r="G3" s="78"/>
      <c r="H3" s="79"/>
    </row>
    <row r="4" spans="2:9" ht="15.5" thickBot="1" x14ac:dyDescent="0.4">
      <c r="B4" s="80" t="s">
        <v>86</v>
      </c>
      <c r="C4" s="81"/>
      <c r="D4" s="81"/>
      <c r="E4" s="81"/>
      <c r="F4" s="81"/>
      <c r="G4" s="81"/>
      <c r="H4" s="82"/>
      <c r="I4" s="54"/>
    </row>
    <row r="5" spans="2:9" ht="15" x14ac:dyDescent="0.35">
      <c r="B5" s="42"/>
      <c r="C5" s="39"/>
      <c r="D5" s="39"/>
      <c r="E5" s="39"/>
      <c r="F5" s="39"/>
      <c r="G5" s="39"/>
      <c r="H5" s="43"/>
    </row>
    <row r="6" spans="2:9" x14ac:dyDescent="0.35">
      <c r="B6" s="45" t="s">
        <v>87</v>
      </c>
      <c r="C6" s="28" t="s">
        <v>89</v>
      </c>
      <c r="D6" s="28" t="s">
        <v>91</v>
      </c>
      <c r="E6" s="28" t="s">
        <v>93</v>
      </c>
      <c r="F6" s="28" t="s">
        <v>95</v>
      </c>
      <c r="G6" s="28" t="s">
        <v>97</v>
      </c>
      <c r="H6" s="46" t="s">
        <v>99</v>
      </c>
    </row>
    <row r="7" spans="2:9" ht="39" x14ac:dyDescent="0.35">
      <c r="B7" s="45" t="s">
        <v>88</v>
      </c>
      <c r="C7" s="28" t="s">
        <v>90</v>
      </c>
      <c r="D7" s="28" t="s">
        <v>92</v>
      </c>
      <c r="E7" s="28" t="s">
        <v>94</v>
      </c>
      <c r="F7" s="28" t="s">
        <v>96</v>
      </c>
      <c r="G7" s="28" t="s">
        <v>98</v>
      </c>
      <c r="H7" s="46" t="s">
        <v>107</v>
      </c>
    </row>
    <row r="8" spans="2:9" x14ac:dyDescent="0.35">
      <c r="B8" s="83" t="s">
        <v>100</v>
      </c>
      <c r="C8" s="84">
        <v>10500</v>
      </c>
      <c r="D8" s="85">
        <v>0</v>
      </c>
      <c r="E8" s="87">
        <f>C8*D8</f>
        <v>0</v>
      </c>
      <c r="F8" s="87">
        <v>6500</v>
      </c>
      <c r="G8" s="85">
        <v>1</v>
      </c>
      <c r="H8" s="75">
        <f>F8*G8</f>
        <v>6500</v>
      </c>
    </row>
    <row r="9" spans="2:9" ht="28.5" customHeight="1" x14ac:dyDescent="0.35">
      <c r="B9" s="83"/>
      <c r="C9" s="84"/>
      <c r="D9" s="86"/>
      <c r="E9" s="88"/>
      <c r="F9" s="88"/>
      <c r="G9" s="86"/>
      <c r="H9" s="76"/>
    </row>
    <row r="10" spans="2:9" ht="33" customHeight="1" x14ac:dyDescent="0.35">
      <c r="B10" s="47" t="s">
        <v>101</v>
      </c>
      <c r="C10" s="44">
        <v>6500</v>
      </c>
      <c r="D10" s="28">
        <v>0</v>
      </c>
      <c r="E10" s="52">
        <f>C10*D10</f>
        <v>0</v>
      </c>
      <c r="F10" s="44">
        <v>6500</v>
      </c>
      <c r="G10" s="28">
        <v>1</v>
      </c>
      <c r="H10" s="48">
        <f>F10*G10</f>
        <v>6500</v>
      </c>
    </row>
    <row r="11" spans="2:9" ht="33" customHeight="1" x14ac:dyDescent="0.35">
      <c r="B11" s="47" t="s">
        <v>102</v>
      </c>
      <c r="C11" s="28" t="s">
        <v>23</v>
      </c>
      <c r="D11" s="28"/>
      <c r="E11" s="28" t="s">
        <v>23</v>
      </c>
      <c r="F11" s="44">
        <v>156000</v>
      </c>
      <c r="G11" s="28">
        <v>1</v>
      </c>
      <c r="H11" s="48">
        <f>F11*G11</f>
        <v>156000</v>
      </c>
    </row>
    <row r="12" spans="2:9" ht="15.5" thickBot="1" x14ac:dyDescent="0.4">
      <c r="B12" s="49" t="s">
        <v>103</v>
      </c>
      <c r="C12" s="50"/>
      <c r="D12" s="50"/>
      <c r="E12" s="51">
        <f>SUM(E8:E11)</f>
        <v>0</v>
      </c>
      <c r="F12" s="50"/>
      <c r="G12" s="50"/>
      <c r="H12" s="51">
        <f>SUM(H8:H11)</f>
        <v>169000</v>
      </c>
    </row>
    <row r="13" spans="2:9" ht="15.5" x14ac:dyDescent="0.35">
      <c r="B13" s="40" t="s">
        <v>104</v>
      </c>
    </row>
    <row r="14" spans="2:9" ht="15.5" x14ac:dyDescent="0.35">
      <c r="B14" s="41" t="s">
        <v>105</v>
      </c>
    </row>
    <row r="15" spans="2:9" ht="15.5" x14ac:dyDescent="0.35">
      <c r="B15" s="41" t="s">
        <v>106</v>
      </c>
    </row>
    <row r="18" spans="2:7" ht="15.5" x14ac:dyDescent="0.35">
      <c r="B18" s="72"/>
      <c r="C18" s="72"/>
      <c r="D18" s="72"/>
      <c r="E18" s="72"/>
      <c r="F18" s="72"/>
    </row>
    <row r="19" spans="2:7" ht="15" x14ac:dyDescent="0.35">
      <c r="B19" s="73" t="s">
        <v>111</v>
      </c>
      <c r="C19" s="73"/>
      <c r="D19" s="73"/>
      <c r="E19" s="73"/>
      <c r="F19" s="73"/>
    </row>
    <row r="20" spans="2:7" x14ac:dyDescent="0.35">
      <c r="B20" s="16" t="s">
        <v>87</v>
      </c>
      <c r="C20" s="16" t="s">
        <v>89</v>
      </c>
      <c r="D20" s="16" t="s">
        <v>91</v>
      </c>
      <c r="E20" s="16" t="s">
        <v>93</v>
      </c>
      <c r="F20" s="16" t="s">
        <v>95</v>
      </c>
    </row>
    <row r="21" spans="2:7" ht="78" x14ac:dyDescent="0.35">
      <c r="B21" s="16" t="s">
        <v>112</v>
      </c>
      <c r="C21" s="16" t="s">
        <v>113</v>
      </c>
      <c r="D21" s="16" t="s">
        <v>114</v>
      </c>
      <c r="E21" s="16" t="s">
        <v>115</v>
      </c>
      <c r="F21" s="16" t="s">
        <v>119</v>
      </c>
    </row>
    <row r="22" spans="2:7" x14ac:dyDescent="0.35">
      <c r="B22" s="12" t="s">
        <v>116</v>
      </c>
      <c r="C22" s="16">
        <v>1</v>
      </c>
      <c r="D22" s="16">
        <v>4</v>
      </c>
      <c r="E22" s="16">
        <v>0</v>
      </c>
      <c r="F22" s="16">
        <f>C22*D22</f>
        <v>4</v>
      </c>
    </row>
    <row r="23" spans="2:7" x14ac:dyDescent="0.35">
      <c r="B23" s="12" t="s">
        <v>117</v>
      </c>
      <c r="C23" s="16">
        <v>1</v>
      </c>
      <c r="D23" s="16">
        <v>2</v>
      </c>
      <c r="E23" s="16">
        <v>0</v>
      </c>
      <c r="F23" s="16">
        <f>C23*D23</f>
        <v>2</v>
      </c>
    </row>
    <row r="24" spans="2:7" x14ac:dyDescent="0.35">
      <c r="B24" s="12"/>
      <c r="C24" s="16"/>
      <c r="D24" s="16"/>
      <c r="E24" s="16" t="s">
        <v>118</v>
      </c>
      <c r="F24" s="28">
        <f>F22+F23</f>
        <v>6</v>
      </c>
    </row>
    <row r="26" spans="2:7" ht="15.5" x14ac:dyDescent="0.35">
      <c r="B26" s="72"/>
      <c r="C26" s="72"/>
      <c r="D26" s="72"/>
      <c r="E26" s="72"/>
      <c r="F26" s="72"/>
      <c r="G26" s="72"/>
    </row>
    <row r="27" spans="2:7" ht="15" x14ac:dyDescent="0.35">
      <c r="B27" s="73" t="s">
        <v>113</v>
      </c>
      <c r="C27" s="73"/>
      <c r="D27" s="73"/>
      <c r="E27" s="73"/>
      <c r="F27" s="73"/>
      <c r="G27" s="73"/>
    </row>
    <row r="28" spans="2:7" ht="34.5" x14ac:dyDescent="0.35">
      <c r="B28" s="55"/>
      <c r="C28" s="74" t="s">
        <v>120</v>
      </c>
      <c r="D28" s="74"/>
      <c r="E28" s="56" t="s">
        <v>121</v>
      </c>
      <c r="F28" s="56"/>
      <c r="G28" s="56"/>
    </row>
    <row r="29" spans="2:7" x14ac:dyDescent="0.35">
      <c r="B29" s="12"/>
      <c r="C29" s="16" t="s">
        <v>87</v>
      </c>
      <c r="D29" s="16" t="s">
        <v>89</v>
      </c>
      <c r="E29" s="16" t="s">
        <v>91</v>
      </c>
      <c r="F29" s="16" t="s">
        <v>93</v>
      </c>
      <c r="G29" s="16" t="s">
        <v>95</v>
      </c>
    </row>
    <row r="30" spans="2:7" ht="78" x14ac:dyDescent="0.35">
      <c r="B30" s="16" t="s">
        <v>122</v>
      </c>
      <c r="C30" s="12" t="s">
        <v>123</v>
      </c>
      <c r="D30" s="12" t="s">
        <v>124</v>
      </c>
      <c r="E30" s="12" t="s">
        <v>125</v>
      </c>
      <c r="F30" s="12" t="s">
        <v>126</v>
      </c>
      <c r="G30" s="12" t="s">
        <v>128</v>
      </c>
    </row>
    <row r="31" spans="2:7" x14ac:dyDescent="0.35">
      <c r="B31" s="16">
        <v>1</v>
      </c>
      <c r="C31" s="16">
        <v>0</v>
      </c>
      <c r="D31" s="16">
        <v>1</v>
      </c>
      <c r="E31" s="16">
        <v>0</v>
      </c>
      <c r="F31" s="16">
        <v>0</v>
      </c>
      <c r="G31" s="16">
        <v>1</v>
      </c>
    </row>
    <row r="32" spans="2:7" x14ac:dyDescent="0.35">
      <c r="B32" s="16">
        <v>2</v>
      </c>
      <c r="C32" s="16">
        <v>0</v>
      </c>
      <c r="D32" s="16">
        <v>1</v>
      </c>
      <c r="E32" s="16">
        <v>0</v>
      </c>
      <c r="F32" s="16">
        <v>0</v>
      </c>
      <c r="G32" s="16">
        <v>1</v>
      </c>
    </row>
    <row r="33" spans="2:7" x14ac:dyDescent="0.35">
      <c r="B33" s="16">
        <v>3</v>
      </c>
      <c r="C33" s="16">
        <v>0</v>
      </c>
      <c r="D33" s="16">
        <v>1</v>
      </c>
      <c r="E33" s="16">
        <v>0</v>
      </c>
      <c r="F33" s="16">
        <v>0</v>
      </c>
      <c r="G33" s="16">
        <v>1</v>
      </c>
    </row>
    <row r="34" spans="2:7" x14ac:dyDescent="0.35">
      <c r="B34" s="16" t="s">
        <v>127</v>
      </c>
      <c r="C34" s="16">
        <v>0</v>
      </c>
      <c r="D34" s="16">
        <v>1</v>
      </c>
      <c r="E34" s="16">
        <v>0</v>
      </c>
      <c r="F34" s="16">
        <v>0</v>
      </c>
      <c r="G34" s="16">
        <v>1</v>
      </c>
    </row>
  </sheetData>
  <mergeCells count="14">
    <mergeCell ref="H8:H9"/>
    <mergeCell ref="B3:H3"/>
    <mergeCell ref="B4:H4"/>
    <mergeCell ref="B8:B9"/>
    <mergeCell ref="C8:C9"/>
    <mergeCell ref="D8:D9"/>
    <mergeCell ref="E8:E9"/>
    <mergeCell ref="F8:F9"/>
    <mergeCell ref="G8:G9"/>
    <mergeCell ref="B18:F18"/>
    <mergeCell ref="B19:F19"/>
    <mergeCell ref="B26:G26"/>
    <mergeCell ref="B27:G27"/>
    <mergeCell ref="C28:D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Treimel</dc:creator>
  <cp:lastModifiedBy>Wrigley, William</cp:lastModifiedBy>
  <dcterms:created xsi:type="dcterms:W3CDTF">2021-02-27T22:46:40Z</dcterms:created>
  <dcterms:modified xsi:type="dcterms:W3CDTF">2021-07-30T18:55:43Z</dcterms:modified>
</cp:coreProperties>
</file>