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rigley_william_epa_gov/Documents/Desktop/temp/"/>
    </mc:Choice>
  </mc:AlternateContent>
  <xr:revisionPtr revIDLastSave="0" documentId="8_{825F172B-A140-4D4F-AC8C-01D3AFCFECAB}" xr6:coauthVersionLast="45" xr6:coauthVersionMax="45" xr10:uidLastSave="{00000000-0000-0000-0000-000000000000}"/>
  <bookViews>
    <workbookView xWindow="-110" yWindow="-110" windowWidth="19420" windowHeight="10420" activeTab="1" xr2:uid="{835C993C-5BBA-4148-A0F4-73B3A8C6EECE}"/>
  </bookViews>
  <sheets>
    <sheet name="Table 1" sheetId="1" r:id="rId1"/>
    <sheet name="Tab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D23" i="1"/>
  <c r="D25" i="1"/>
  <c r="I39" i="1"/>
  <c r="D6" i="2" l="1"/>
  <c r="F6" i="2" s="1"/>
  <c r="D8" i="2"/>
  <c r="F8" i="2" s="1"/>
  <c r="G8" i="2" s="1"/>
  <c r="D9" i="2"/>
  <c r="F9" i="2" s="1"/>
  <c r="G9" i="2" s="1"/>
  <c r="D10" i="2"/>
  <c r="F10" i="2" s="1"/>
  <c r="G10" i="2" s="1"/>
  <c r="D11" i="2"/>
  <c r="F11" i="2" s="1"/>
  <c r="G11" i="2" s="1"/>
  <c r="D12" i="2"/>
  <c r="F12" i="2" s="1"/>
  <c r="D13" i="2"/>
  <c r="F13" i="2" s="1"/>
  <c r="D14" i="2"/>
  <c r="F14" i="2" s="1"/>
  <c r="D15" i="2"/>
  <c r="F15" i="2" s="1"/>
  <c r="D16" i="2"/>
  <c r="F16" i="2" s="1"/>
  <c r="G16" i="2" s="1"/>
  <c r="D17" i="2"/>
  <c r="F17" i="2" s="1"/>
  <c r="D18" i="2"/>
  <c r="F18" i="2" s="1"/>
  <c r="D5" i="2"/>
  <c r="F5" i="2" s="1"/>
  <c r="D10" i="1"/>
  <c r="F10" i="1" s="1"/>
  <c r="G10" i="1" s="1"/>
  <c r="D11" i="1"/>
  <c r="F11" i="1" s="1"/>
  <c r="G11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20" i="1"/>
  <c r="F20" i="1" s="1"/>
  <c r="G20" i="1" s="1"/>
  <c r="D21" i="1"/>
  <c r="F21" i="1" s="1"/>
  <c r="G21" i="1" s="1"/>
  <c r="D22" i="1"/>
  <c r="F22" i="1" s="1"/>
  <c r="G22" i="1" s="1"/>
  <c r="F23" i="1"/>
  <c r="G23" i="1" s="1"/>
  <c r="D24" i="1"/>
  <c r="F24" i="1" s="1"/>
  <c r="F25" i="1"/>
  <c r="G25" i="1" s="1"/>
  <c r="D33" i="1"/>
  <c r="F33" i="1" s="1"/>
  <c r="D34" i="1"/>
  <c r="F34" i="1" s="1"/>
  <c r="G34" i="1" s="1"/>
  <c r="G14" i="2" l="1"/>
  <c r="H14" i="2"/>
  <c r="G18" i="2"/>
  <c r="G17" i="2"/>
  <c r="G24" i="1"/>
  <c r="H5" i="2"/>
  <c r="G5" i="2"/>
  <c r="G12" i="2"/>
  <c r="H12" i="2"/>
  <c r="I12" i="2" s="1"/>
  <c r="G13" i="2"/>
  <c r="H13" i="2"/>
  <c r="G15" i="2"/>
  <c r="H15" i="2"/>
  <c r="G6" i="2"/>
  <c r="H6" i="2"/>
  <c r="H11" i="2"/>
  <c r="I11" i="2" s="1"/>
  <c r="H10" i="2"/>
  <c r="I10" i="2" s="1"/>
  <c r="H9" i="2"/>
  <c r="I9" i="2" s="1"/>
  <c r="H16" i="2"/>
  <c r="I16" i="2" s="1"/>
  <c r="H8" i="2"/>
  <c r="I8" i="2" s="1"/>
  <c r="H18" i="2"/>
  <c r="I18" i="2" s="1"/>
  <c r="H17" i="2"/>
  <c r="I17" i="2" s="1"/>
  <c r="H34" i="1"/>
  <c r="I34" i="1" s="1"/>
  <c r="G33" i="1"/>
  <c r="H33" i="1"/>
  <c r="H25" i="1"/>
  <c r="I25" i="1" s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1" i="1"/>
  <c r="I11" i="1" s="1"/>
  <c r="H10" i="1"/>
  <c r="I10" i="1" s="1"/>
  <c r="D8" i="1"/>
  <c r="F8" i="1" s="1"/>
  <c r="F19" i="2" l="1"/>
  <c r="I14" i="2"/>
  <c r="I6" i="2"/>
  <c r="I15" i="2"/>
  <c r="I13" i="2"/>
  <c r="I24" i="1"/>
  <c r="F37" i="1"/>
  <c r="G8" i="1"/>
  <c r="I5" i="2"/>
  <c r="I19" i="2" s="1"/>
  <c r="H8" i="1"/>
  <c r="I33" i="1"/>
  <c r="I37" i="1" s="1"/>
  <c r="F26" i="1" l="1"/>
  <c r="F38" i="1" s="1"/>
  <c r="L38" i="1" s="1"/>
  <c r="I8" i="1"/>
  <c r="I26" i="1"/>
  <c r="I38" i="1" s="1"/>
  <c r="I40" i="1" s="1"/>
</calcChain>
</file>

<file path=xl/sharedStrings.xml><?xml version="1.0" encoding="utf-8"?>
<sst xmlns="http://schemas.openxmlformats.org/spreadsheetml/2006/main" count="124" uniqueCount="101">
  <si>
    <t xml:space="preserve">(B) </t>
  </si>
  <si>
    <t>No. of occurrences per respondent per year</t>
  </si>
  <si>
    <t xml:space="preserve">(H) </t>
  </si>
  <si>
    <t>1. Applications</t>
  </si>
  <si>
    <t>N/A</t>
  </si>
  <si>
    <t>2. Survey and Studies</t>
  </si>
  <si>
    <t>3. Reporting requirements</t>
  </si>
  <si>
    <t>B. Required activities</t>
  </si>
  <si>
    <t>C. Create information</t>
  </si>
  <si>
    <t>See 3B</t>
  </si>
  <si>
    <t>D. Gather existing information</t>
  </si>
  <si>
    <t>E. Write Report</t>
  </si>
  <si>
    <t>Notification of construction/reconstruction</t>
  </si>
  <si>
    <t>Notification of anticipated startup</t>
  </si>
  <si>
    <t>Notification of actual startup</t>
  </si>
  <si>
    <t>Notification of emission testing</t>
  </si>
  <si>
    <t>Notification of test report</t>
  </si>
  <si>
    <t>Initial report</t>
  </si>
  <si>
    <r>
      <t xml:space="preserve">Quarterly report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</si>
  <si>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MVV/RVD report </t>
    </r>
    <r>
      <rPr>
        <vertAlign val="superscript"/>
        <sz val="10"/>
        <color rgb="FF000000"/>
        <rFont val="Times New Roman"/>
        <family val="1"/>
      </rPr>
      <t>i</t>
    </r>
  </si>
  <si>
    <t>Subtotal for Reporting Requirements</t>
  </si>
  <si>
    <t>See 3A</t>
  </si>
  <si>
    <t>B. Plan activities</t>
  </si>
  <si>
    <t>C. Implement Activities</t>
  </si>
  <si>
    <t>See 3D</t>
  </si>
  <si>
    <t>D. Develop record system</t>
  </si>
  <si>
    <t>E. Time to enter information</t>
  </si>
  <si>
    <t>F. Time to train personnel</t>
  </si>
  <si>
    <t>G. Time for audits</t>
  </si>
  <si>
    <t>Table 1: Annual Respondent Burden and Cost – NESHAP for Vinyl Chloride (40 CFR Part 61, Subpart F) (Renewal)</t>
  </si>
  <si>
    <t>(A)</t>
  </si>
  <si>
    <t>Person-‌hours per occurrence</t>
  </si>
  <si>
    <t xml:space="preserve">(C) </t>
  </si>
  <si>
    <t>(D)</t>
  </si>
  <si>
    <t xml:space="preserve">(E) </t>
  </si>
  <si>
    <t>(F)</t>
  </si>
  <si>
    <t>(G)</t>
  </si>
  <si>
    <t>Person- hours per respondent per year 
(C=AxB)</t>
  </si>
  <si>
    <r>
      <t xml:space="preserve">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</si>
  <si>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t>Technical person- hours per year 
(E=CxD)</t>
  </si>
  <si>
    <t>Management person-hours per year 
(F=Ex0.05)</t>
  </si>
  <si>
    <t>Clerical person-hours per year 
(G=Ex0.1)</t>
  </si>
  <si>
    <t>Burden item</t>
  </si>
  <si>
    <t>4. Recordkeeping requirements</t>
  </si>
  <si>
    <t>Subtotal for Recordkeeping Requirements</t>
  </si>
  <si>
    <t>A. Familiarize with regulatory requirements</t>
  </si>
  <si>
    <t>Assumptions:</t>
  </si>
  <si>
    <r>
      <t xml:space="preserve">A. Familiarize with regulatory requirements </t>
    </r>
    <r>
      <rPr>
        <vertAlign val="superscript"/>
        <sz val="10"/>
        <color rgb="FF000000"/>
        <rFont val="Times New Roman"/>
        <family val="1"/>
      </rPr>
      <t>c</t>
    </r>
  </si>
  <si>
    <r>
      <t>d</t>
    </r>
    <r>
      <rPr>
        <sz val="10"/>
        <color theme="1"/>
        <rFont val="Times New Roman"/>
        <family val="1"/>
      </rPr>
      <t xml:space="preserve">  We have assumed that it will take 60 hours to complete the performance tests.</t>
    </r>
  </si>
  <si>
    <r>
      <t>e</t>
    </r>
    <r>
      <rPr>
        <sz val="10"/>
        <color theme="1"/>
        <rFont val="Times New Roman"/>
        <family val="1"/>
      </rPr>
      <t xml:space="preserve">  We have assumed that 20 percent of initial performance tests must be repeated due to failure.</t>
    </r>
  </si>
  <si>
    <r>
      <t>f</t>
    </r>
    <r>
      <rPr>
        <sz val="10"/>
        <color theme="1"/>
        <rFont val="Times New Roman"/>
        <family val="1"/>
      </rPr>
      <t xml:space="preserve">  Assumed that there will be no physical or operational changes over the next three years.</t>
    </r>
  </si>
  <si>
    <r>
      <t xml:space="preserve">g  </t>
    </r>
    <r>
      <rPr>
        <sz val="10"/>
        <color theme="1"/>
        <rFont val="Times New Roman"/>
        <family val="1"/>
      </rPr>
      <t>Assume it will take eight hours to prepare application for waiver of testing.</t>
    </r>
  </si>
  <si>
    <r>
      <t>h</t>
    </r>
    <r>
      <rPr>
        <sz val="10"/>
        <color theme="1"/>
        <rFont val="Times New Roman"/>
        <family val="1"/>
      </rPr>
      <t xml:space="preserve">  Assume it will take 40 hours to prepare application for equivalency.</t>
    </r>
  </si>
  <si>
    <r>
      <t>i</t>
    </r>
    <r>
      <rPr>
        <sz val="10"/>
        <color theme="1"/>
        <rFont val="Times New Roman"/>
        <family val="1"/>
      </rPr>
      <t xml:space="preserve">  We have assumed that it will take 50 hours to prepare the quarterly report.</t>
    </r>
  </si>
  <si>
    <r>
      <t>k</t>
    </r>
    <r>
      <rPr>
        <sz val="10"/>
        <color theme="1"/>
        <rFont val="Times New Roman"/>
        <family val="1"/>
      </rPr>
      <t xml:space="preserve">  Assume that affected facilities will operate 365 days per year as required of all facilities that are subject to the rule.</t>
    </r>
  </si>
  <si>
    <r>
      <t>m</t>
    </r>
    <r>
      <rPr>
        <sz val="10"/>
        <color theme="1"/>
        <rFont val="Times New Roman"/>
        <family val="1"/>
      </rPr>
      <t xml:space="preserve">  Totals have been rounded to 3 significant figures. Figures may not add exactly due to rounding. </t>
    </r>
  </si>
  <si>
    <r>
      <t xml:space="preserve">Initial performance test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</si>
  <si>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Repeat performance tests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</si>
  <si>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Notification of physical or operational change </t>
    </r>
    <r>
      <rPr>
        <vertAlign val="superscript"/>
        <sz val="10"/>
        <color rgb="FF000000"/>
        <rFont val="Times New Roman"/>
        <family val="1"/>
      </rPr>
      <t>f</t>
    </r>
  </si>
  <si>
    <r>
      <t xml:space="preserve">Application for waiver of testing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</si>
  <si>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Application of equivalency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</si>
  <si>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Quarterly report </t>
    </r>
    <r>
      <rPr>
        <vertAlign val="superscript"/>
        <sz val="10"/>
        <color rgb="FF000000"/>
        <rFont val="Times New Roman"/>
        <family val="1"/>
      </rPr>
      <t>i</t>
    </r>
  </si>
  <si>
    <r>
      <t xml:space="preserve">MVV/RVD report </t>
    </r>
    <r>
      <rPr>
        <vertAlign val="superscript"/>
        <sz val="10"/>
        <color rgb="FF000000"/>
        <rFont val="Times New Roman"/>
        <family val="1"/>
      </rPr>
      <t>j</t>
    </r>
  </si>
  <si>
    <r>
      <t xml:space="preserve">Records of reactor parameters and emission </t>
    </r>
    <r>
      <rPr>
        <vertAlign val="superscript"/>
        <sz val="10"/>
        <color rgb="FF000000"/>
        <rFont val="Times New Roman"/>
        <family val="1"/>
      </rPr>
      <t>k</t>
    </r>
  </si>
  <si>
    <r>
      <t xml:space="preserve">Records of leaks detected </t>
    </r>
    <r>
      <rPr>
        <vertAlign val="superscript"/>
        <sz val="10"/>
        <color rgb="FF000000"/>
        <rFont val="Times New Roman"/>
        <family val="1"/>
      </rPr>
      <t>l</t>
    </r>
  </si>
  <si>
    <r>
      <t xml:space="preserve">TOTAL ANNUAL BURDEN AND LABOR COST (rounded) </t>
    </r>
    <r>
      <rPr>
        <b/>
        <vertAlign val="superscript"/>
        <sz val="10"/>
        <color rgb="FF000000"/>
        <rFont val="Times New Roman"/>
        <family val="1"/>
      </rPr>
      <t>m</t>
    </r>
  </si>
  <si>
    <r>
      <t xml:space="preserve">GRAND TOTAL (rounded) </t>
    </r>
    <r>
      <rPr>
        <b/>
        <vertAlign val="superscript"/>
        <sz val="10"/>
        <color rgb="FF000000"/>
        <rFont val="Times New Roman"/>
        <family val="1"/>
      </rPr>
      <t>m</t>
    </r>
  </si>
  <si>
    <r>
      <t xml:space="preserve">TOTAL CAPITAL AND O&amp;M COST (rounded) </t>
    </r>
    <r>
      <rPr>
        <b/>
        <vertAlign val="superscript"/>
        <sz val="10"/>
        <color rgb="FF000000"/>
        <rFont val="Times New Roman"/>
        <family val="1"/>
      </rPr>
      <t>m</t>
    </r>
  </si>
  <si>
    <t>Table 2: Average Annual EPA Burden and Cost – NESHAP for Vinyl Chloride (40 CFR Part 61, Subpart F) (Renewal)</t>
  </si>
  <si>
    <t>Activity</t>
  </si>
  <si>
    <t xml:space="preserve">(A) </t>
  </si>
  <si>
    <t>EPA person- hours per occurrence</t>
  </si>
  <si>
    <t>No. of occurrences per plant per year</t>
  </si>
  <si>
    <r>
      <t xml:space="preserve">1. Initial performance test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</si>
  <si>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2. Repeat performance test </t>
    </r>
    <r>
      <rPr>
        <vertAlign val="superscript"/>
        <sz val="10"/>
        <color rgb="FF000000"/>
        <rFont val="Times New Roman"/>
        <family val="1"/>
      </rPr>
      <t>d</t>
    </r>
  </si>
  <si>
    <t>3. Report review</t>
  </si>
  <si>
    <r>
      <t>Notification of physical or operational change 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</si>
  <si>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Emission test report </t>
    </r>
    <r>
      <rPr>
        <vertAlign val="superscript"/>
        <sz val="10"/>
        <color rgb="FF000000"/>
        <rFont val="Times New Roman"/>
        <family val="1"/>
      </rPr>
      <t>f</t>
    </r>
  </si>
  <si>
    <t>Application for equivalency</t>
  </si>
  <si>
    <r>
      <t xml:space="preserve">Cost ($) </t>
    </r>
    <r>
      <rPr>
        <b/>
        <vertAlign val="superscript"/>
        <sz val="10"/>
        <color rgb="FF000000"/>
        <rFont val="Times New Roman"/>
        <family val="1"/>
      </rPr>
      <t>b</t>
    </r>
  </si>
  <si>
    <t>EPA person-hours per plant per year 
(C=AxB)</t>
  </si>
  <si>
    <t>Plants per year</t>
  </si>
  <si>
    <t>Management person-hours per year (F=Ex0.05)</t>
  </si>
  <si>
    <t>Clerical person-hours per year (G=Ex0.1)</t>
  </si>
  <si>
    <r>
      <t>c</t>
    </r>
    <r>
      <rPr>
        <sz val="10"/>
        <color theme="1"/>
        <rFont val="Times New Roman"/>
        <family val="1"/>
      </rPr>
      <t xml:space="preserve">  We have assumed that it will take twenty-four hours to complete the performance tests.</t>
    </r>
  </si>
  <si>
    <r>
      <t xml:space="preserve">d  </t>
    </r>
    <r>
      <rPr>
        <sz val="10"/>
        <color theme="1"/>
        <rFont val="Times New Roman"/>
        <family val="1"/>
      </rPr>
      <t>We have assumed that 20 percent of initial performance tests must be repeated due to failure.</t>
    </r>
  </si>
  <si>
    <r>
      <t>e</t>
    </r>
    <r>
      <rPr>
        <sz val="10"/>
        <color theme="1"/>
        <rFont val="Times New Roman"/>
        <family val="1"/>
      </rPr>
      <t xml:space="preserve">  Assume that there will be no physical or operational changes over the next three years.</t>
    </r>
  </si>
  <si>
    <r>
      <t xml:space="preserve">f  </t>
    </r>
    <r>
      <rPr>
        <sz val="10"/>
        <color theme="1"/>
        <rFont val="Times New Roman"/>
        <family val="1"/>
      </rPr>
      <t>It is assumed that it will take twenty-four hours to review an emissions test report.</t>
    </r>
  </si>
  <si>
    <r>
      <t xml:space="preserve">g  </t>
    </r>
    <r>
      <rPr>
        <sz val="10"/>
        <color theme="1"/>
        <rFont val="Times New Roman"/>
        <family val="1"/>
      </rPr>
      <t>Assume that it will take twenty-four hours to review application for waiver of test.</t>
    </r>
  </si>
  <si>
    <r>
      <t xml:space="preserve">h  </t>
    </r>
    <r>
      <rPr>
        <sz val="10"/>
        <color theme="1"/>
        <rFont val="Times New Roman"/>
        <family val="1"/>
      </rPr>
      <t>We have assumed that it will take four hours to review the quarterly report.</t>
    </r>
  </si>
  <si>
    <r>
      <t xml:space="preserve">TOTAL ANNUAL BURDEN (rounded) </t>
    </r>
    <r>
      <rPr>
        <b/>
        <vertAlign val="superscript"/>
        <sz val="10"/>
        <color rgb="FF000000"/>
        <rFont val="Times New Roman"/>
        <family val="1"/>
      </rPr>
      <t>j</t>
    </r>
  </si>
  <si>
    <r>
      <t>j</t>
    </r>
    <r>
      <rPr>
        <sz val="10"/>
        <color theme="1"/>
        <rFont val="Times New Roman"/>
        <family val="1"/>
      </rPr>
      <t xml:space="preserve">  Totals have been rounded to 3 significant figures. Figures may not add exactly due to rounding. </t>
    </r>
  </si>
  <si>
    <t>responses</t>
  </si>
  <si>
    <t>hr/response</t>
  </si>
  <si>
    <r>
      <t>a</t>
    </r>
    <r>
      <rPr>
        <sz val="10"/>
        <color theme="1"/>
        <rFont val="Times New Roman"/>
        <family val="1"/>
      </rPr>
      <t xml:space="preserve">  We estimate there are 16 existing sources subject to the standard and no additional sources will become subject over the three-year period of this ICR.</t>
    </r>
  </si>
  <si>
    <r>
      <t>c</t>
    </r>
    <r>
      <rPr>
        <sz val="10"/>
        <color theme="1"/>
        <rFont val="Times New Roman"/>
        <family val="1"/>
      </rPr>
      <t xml:space="preserve">  We have assumed that all sources will have to familiarize with the regulatory requirements quarterly.</t>
    </r>
  </si>
  <si>
    <r>
      <t>j</t>
    </r>
    <r>
      <rPr>
        <sz val="10"/>
        <color theme="1"/>
        <rFont val="Times New Roman"/>
        <family val="1"/>
      </rPr>
      <t xml:space="preserve">  We have estimated that there will be one manual vent valve/relief valve discharge (MVV/RVD) per year.</t>
    </r>
  </si>
  <si>
    <r>
      <t xml:space="preserve">i  </t>
    </r>
    <r>
      <rPr>
        <sz val="10"/>
        <color theme="1"/>
        <rFont val="Times New Roman"/>
        <family val="1"/>
      </rPr>
      <t>We have assumed that there will be one manual vent valve/relief valve discharge (MVV/RVD) per year.</t>
    </r>
  </si>
  <si>
    <r>
      <t>b</t>
    </r>
    <r>
      <rPr>
        <sz val="10"/>
        <color theme="1"/>
        <rFont val="Times New Roman"/>
        <family val="1"/>
      </rPr>
      <t xml:space="preserve">  This ICR uses the following labor rates: $149.84 for managerial labor, $122.66 for technical labor, and $60.88 for clerical labor.  These rates are from the U.S. Department of Labor, Bureau of Labor Statistics, September 2020.  The rates have been increased by 110 percent to account for overhead.</t>
    </r>
  </si>
  <si>
    <r>
      <t>b</t>
    </r>
    <r>
      <rPr>
        <sz val="10"/>
        <color theme="1"/>
        <rFont val="Times New Roman"/>
        <family val="1"/>
      </rPr>
      <t xml:space="preserve">  This cost is based on the following hourly labor rates times a 1.6 benefits multiplication factor to account for government overhead expenses: $69.04 for Managerial (GS-13, Step 5, $43.15 x 1.6), $51.23 for Technical (GS-12, Step 1, $32.02 x 1.6) and $27.73 Clerical (GS-6, Step 3, $17.33 x 1.6).  These rates are from the Office of Personnel Management (OPM) 2021 General Schedule which excludes locality rates of pay.</t>
    </r>
  </si>
  <si>
    <r>
      <t>l</t>
    </r>
    <r>
      <rPr>
        <sz val="10"/>
        <rFont val="Times New Roman"/>
        <family val="1"/>
      </rPr>
      <t xml:space="preserve">  It is estimated that respondents will enter records of leak detection 52 times per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</si>
</sst>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2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6" fontId="8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1" fontId="1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85CD-AD25-4E4F-9049-BA9DC009CEE7}">
  <dimension ref="A1:L55"/>
  <sheetViews>
    <sheetView topLeftCell="A36" workbookViewId="0">
      <selection activeCell="E46" sqref="E46"/>
    </sheetView>
  </sheetViews>
  <sheetFormatPr defaultColWidth="9.1796875" defaultRowHeight="14.5" x14ac:dyDescent="0.35"/>
  <cols>
    <col min="1" max="1" width="49.1796875" style="1" customWidth="1"/>
    <col min="2" max="2" width="9.54296875" style="1" customWidth="1"/>
    <col min="3" max="3" width="10.453125" style="1" customWidth="1"/>
    <col min="4" max="4" width="9.7265625" style="1" customWidth="1"/>
    <col min="5" max="5" width="10.7265625" style="1" customWidth="1"/>
    <col min="6" max="6" width="9.1796875" style="1"/>
    <col min="7" max="7" width="11.1796875" style="1" customWidth="1"/>
    <col min="8" max="8" width="9.1796875" style="1"/>
    <col min="9" max="9" width="11.26953125" style="1" bestFit="1" customWidth="1"/>
    <col min="10" max="16384" width="9.1796875" style="1"/>
  </cols>
  <sheetData>
    <row r="1" spans="1:9" ht="15.5" x14ac:dyDescent="0.35">
      <c r="A1" s="2" t="s">
        <v>29</v>
      </c>
    </row>
    <row r="2" spans="1:9" x14ac:dyDescent="0.35">
      <c r="F2" s="1">
        <v>122.66</v>
      </c>
      <c r="G2" s="1">
        <v>149.84</v>
      </c>
      <c r="H2" s="1">
        <v>60.88</v>
      </c>
    </row>
    <row r="3" spans="1:9" ht="15" customHeight="1" x14ac:dyDescent="0.35">
      <c r="A3" s="42" t="s">
        <v>42</v>
      </c>
      <c r="B3" s="3" t="s">
        <v>30</v>
      </c>
      <c r="C3" s="3" t="s">
        <v>0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2</v>
      </c>
    </row>
    <row r="4" spans="1:9" ht="65" x14ac:dyDescent="0.35">
      <c r="A4" s="42"/>
      <c r="B4" s="3" t="s">
        <v>31</v>
      </c>
      <c r="C4" s="3" t="s">
        <v>1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79</v>
      </c>
    </row>
    <row r="5" spans="1:9" x14ac:dyDescent="0.35">
      <c r="A5" s="4" t="s">
        <v>3</v>
      </c>
      <c r="B5" s="5" t="s">
        <v>4</v>
      </c>
      <c r="C5" s="5"/>
      <c r="D5" s="5"/>
      <c r="E5" s="5"/>
      <c r="F5" s="5"/>
      <c r="G5" s="5"/>
      <c r="H5" s="5"/>
      <c r="I5" s="5"/>
    </row>
    <row r="6" spans="1:9" x14ac:dyDescent="0.35">
      <c r="A6" s="4" t="s">
        <v>5</v>
      </c>
      <c r="B6" s="5" t="s">
        <v>4</v>
      </c>
      <c r="C6" s="5"/>
      <c r="D6" s="5"/>
      <c r="E6" s="5"/>
      <c r="F6" s="5"/>
      <c r="G6" s="5"/>
      <c r="H6" s="5"/>
      <c r="I6" s="5"/>
    </row>
    <row r="7" spans="1:9" x14ac:dyDescent="0.35">
      <c r="A7" s="4" t="s">
        <v>6</v>
      </c>
      <c r="B7" s="5"/>
      <c r="C7" s="5"/>
      <c r="D7" s="5"/>
      <c r="E7" s="5"/>
      <c r="F7" s="5"/>
      <c r="G7" s="5"/>
      <c r="H7" s="5"/>
      <c r="I7" s="5"/>
    </row>
    <row r="8" spans="1:9" ht="15.5" x14ac:dyDescent="0.35">
      <c r="A8" s="18" t="s">
        <v>47</v>
      </c>
      <c r="B8" s="5">
        <v>1</v>
      </c>
      <c r="C8" s="5">
        <v>4</v>
      </c>
      <c r="D8" s="5">
        <f>+B8*C8</f>
        <v>4</v>
      </c>
      <c r="E8" s="5">
        <v>16</v>
      </c>
      <c r="F8" s="5">
        <f>+D8*E8</f>
        <v>64</v>
      </c>
      <c r="G8" s="5">
        <f>+F8*0.05</f>
        <v>3.2</v>
      </c>
      <c r="H8" s="5">
        <f>+F8*0.1</f>
        <v>6.4</v>
      </c>
      <c r="I8" s="24">
        <f>+$F$2*F8+$G$2*G8+$H$2*H8</f>
        <v>8719.3599999999988</v>
      </c>
    </row>
    <row r="9" spans="1:9" x14ac:dyDescent="0.35">
      <c r="A9" s="18" t="s">
        <v>7</v>
      </c>
      <c r="B9" s="5"/>
      <c r="C9" s="5"/>
      <c r="D9" s="5"/>
      <c r="E9" s="5"/>
      <c r="F9" s="5"/>
      <c r="G9" s="5"/>
      <c r="H9" s="5"/>
      <c r="I9" s="5"/>
    </row>
    <row r="10" spans="1:9" ht="15.5" x14ac:dyDescent="0.35">
      <c r="A10" s="20" t="s">
        <v>56</v>
      </c>
      <c r="B10" s="5">
        <v>60</v>
      </c>
      <c r="C10" s="5">
        <v>1</v>
      </c>
      <c r="D10" s="5">
        <f t="shared" ref="D10:D34" si="0">+B10*C10</f>
        <v>60</v>
      </c>
      <c r="E10" s="5">
        <v>0</v>
      </c>
      <c r="F10" s="5">
        <f t="shared" ref="F10:F25" si="1">+D10*E10</f>
        <v>0</v>
      </c>
      <c r="G10" s="5">
        <f t="shared" ref="G10:G25" si="2">+F10*0.05</f>
        <v>0</v>
      </c>
      <c r="H10" s="5">
        <f t="shared" ref="H10:H25" si="3">+F10*0.1</f>
        <v>0</v>
      </c>
      <c r="I10" s="6">
        <f t="shared" ref="I10:I25" si="4">+$F$2*F10+$G$2*G10+$H$2*H10</f>
        <v>0</v>
      </c>
    </row>
    <row r="11" spans="1:9" ht="15.5" x14ac:dyDescent="0.35">
      <c r="A11" s="20" t="s">
        <v>57</v>
      </c>
      <c r="B11" s="5">
        <v>60</v>
      </c>
      <c r="C11" s="5">
        <v>0.2</v>
      </c>
      <c r="D11" s="5">
        <f t="shared" si="0"/>
        <v>12</v>
      </c>
      <c r="E11" s="5">
        <v>0</v>
      </c>
      <c r="F11" s="5">
        <f t="shared" si="1"/>
        <v>0</v>
      </c>
      <c r="G11" s="5">
        <f t="shared" si="2"/>
        <v>0</v>
      </c>
      <c r="H11" s="5">
        <f t="shared" si="3"/>
        <v>0</v>
      </c>
      <c r="I11" s="6">
        <f t="shared" si="4"/>
        <v>0</v>
      </c>
    </row>
    <row r="12" spans="1:9" x14ac:dyDescent="0.35">
      <c r="A12" s="18" t="s">
        <v>8</v>
      </c>
      <c r="B12" s="5" t="s">
        <v>9</v>
      </c>
      <c r="C12" s="5"/>
      <c r="D12" s="5"/>
      <c r="E12" s="5"/>
      <c r="F12" s="5"/>
      <c r="G12" s="5"/>
      <c r="H12" s="5"/>
      <c r="I12" s="5"/>
    </row>
    <row r="13" spans="1:9" x14ac:dyDescent="0.35">
      <c r="A13" s="18" t="s">
        <v>10</v>
      </c>
      <c r="B13" s="5" t="s">
        <v>9</v>
      </c>
      <c r="C13" s="5"/>
      <c r="D13" s="5"/>
      <c r="E13" s="5"/>
      <c r="F13" s="5"/>
      <c r="G13" s="5"/>
      <c r="H13" s="5"/>
      <c r="I13" s="5"/>
    </row>
    <row r="14" spans="1:9" x14ac:dyDescent="0.35">
      <c r="A14" s="18" t="s">
        <v>11</v>
      </c>
      <c r="B14" s="5"/>
      <c r="C14" s="5"/>
      <c r="D14" s="5"/>
      <c r="E14" s="5"/>
      <c r="F14" s="5"/>
      <c r="G14" s="5"/>
      <c r="H14" s="5"/>
      <c r="I14" s="5"/>
    </row>
    <row r="15" spans="1:9" x14ac:dyDescent="0.35">
      <c r="A15" s="20" t="s">
        <v>12</v>
      </c>
      <c r="B15" s="5">
        <v>2</v>
      </c>
      <c r="C15" s="5">
        <v>1</v>
      </c>
      <c r="D15" s="5">
        <f t="shared" si="0"/>
        <v>2</v>
      </c>
      <c r="E15" s="5">
        <v>0</v>
      </c>
      <c r="F15" s="5">
        <f t="shared" si="1"/>
        <v>0</v>
      </c>
      <c r="G15" s="5">
        <f t="shared" si="2"/>
        <v>0</v>
      </c>
      <c r="H15" s="5">
        <f t="shared" si="3"/>
        <v>0</v>
      </c>
      <c r="I15" s="6">
        <f t="shared" si="4"/>
        <v>0</v>
      </c>
    </row>
    <row r="16" spans="1:9" x14ac:dyDescent="0.35">
      <c r="A16" s="20" t="s">
        <v>13</v>
      </c>
      <c r="B16" s="5">
        <v>2</v>
      </c>
      <c r="C16" s="5">
        <v>1</v>
      </c>
      <c r="D16" s="5">
        <f t="shared" si="0"/>
        <v>2</v>
      </c>
      <c r="E16" s="5">
        <v>0</v>
      </c>
      <c r="F16" s="5">
        <f t="shared" si="1"/>
        <v>0</v>
      </c>
      <c r="G16" s="5">
        <f t="shared" si="2"/>
        <v>0</v>
      </c>
      <c r="H16" s="5">
        <f t="shared" si="3"/>
        <v>0</v>
      </c>
      <c r="I16" s="6">
        <f t="shared" si="4"/>
        <v>0</v>
      </c>
    </row>
    <row r="17" spans="1:11" x14ac:dyDescent="0.35">
      <c r="A17" s="20" t="s">
        <v>14</v>
      </c>
      <c r="B17" s="5">
        <v>2</v>
      </c>
      <c r="C17" s="5">
        <v>1</v>
      </c>
      <c r="D17" s="5">
        <f t="shared" si="0"/>
        <v>2</v>
      </c>
      <c r="E17" s="5">
        <v>0</v>
      </c>
      <c r="F17" s="5">
        <f t="shared" si="1"/>
        <v>0</v>
      </c>
      <c r="G17" s="5">
        <f t="shared" si="2"/>
        <v>0</v>
      </c>
      <c r="H17" s="5">
        <f t="shared" si="3"/>
        <v>0</v>
      </c>
      <c r="I17" s="6">
        <f t="shared" si="4"/>
        <v>0</v>
      </c>
    </row>
    <row r="18" spans="1:11" x14ac:dyDescent="0.35">
      <c r="A18" s="20" t="s">
        <v>15</v>
      </c>
      <c r="B18" s="5">
        <v>2</v>
      </c>
      <c r="C18" s="5">
        <v>1</v>
      </c>
      <c r="D18" s="5">
        <f t="shared" si="0"/>
        <v>2</v>
      </c>
      <c r="E18" s="5">
        <v>0</v>
      </c>
      <c r="F18" s="5">
        <f t="shared" si="1"/>
        <v>0</v>
      </c>
      <c r="G18" s="5">
        <f t="shared" si="2"/>
        <v>0</v>
      </c>
      <c r="H18" s="5">
        <f t="shared" si="3"/>
        <v>0</v>
      </c>
      <c r="I18" s="6">
        <f t="shared" si="4"/>
        <v>0</v>
      </c>
    </row>
    <row r="19" spans="1:11" x14ac:dyDescent="0.35">
      <c r="A19" s="20" t="s">
        <v>16</v>
      </c>
      <c r="B19" s="5">
        <v>2</v>
      </c>
      <c r="C19" s="5">
        <v>1</v>
      </c>
      <c r="D19" s="5">
        <f t="shared" si="0"/>
        <v>2</v>
      </c>
      <c r="E19" s="5">
        <v>0</v>
      </c>
      <c r="F19" s="5">
        <f t="shared" si="1"/>
        <v>0</v>
      </c>
      <c r="G19" s="5">
        <f t="shared" si="2"/>
        <v>0</v>
      </c>
      <c r="H19" s="5">
        <f t="shared" si="3"/>
        <v>0</v>
      </c>
      <c r="I19" s="6">
        <f t="shared" si="4"/>
        <v>0</v>
      </c>
    </row>
    <row r="20" spans="1:11" ht="15.5" x14ac:dyDescent="0.35">
      <c r="A20" s="20" t="s">
        <v>58</v>
      </c>
      <c r="B20" s="5">
        <v>2</v>
      </c>
      <c r="C20" s="5">
        <v>1</v>
      </c>
      <c r="D20" s="5">
        <f t="shared" si="0"/>
        <v>2</v>
      </c>
      <c r="E20" s="5">
        <v>0</v>
      </c>
      <c r="F20" s="5">
        <f t="shared" si="1"/>
        <v>0</v>
      </c>
      <c r="G20" s="5">
        <f t="shared" si="2"/>
        <v>0</v>
      </c>
      <c r="H20" s="5">
        <f t="shared" si="3"/>
        <v>0</v>
      </c>
      <c r="I20" s="6">
        <f t="shared" si="4"/>
        <v>0</v>
      </c>
    </row>
    <row r="21" spans="1:11" ht="15.5" x14ac:dyDescent="0.35">
      <c r="A21" s="20" t="s">
        <v>59</v>
      </c>
      <c r="B21" s="5">
        <v>8</v>
      </c>
      <c r="C21" s="5">
        <v>1</v>
      </c>
      <c r="D21" s="5">
        <f t="shared" si="0"/>
        <v>8</v>
      </c>
      <c r="E21" s="5"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I21" s="6">
        <f t="shared" si="4"/>
        <v>0</v>
      </c>
    </row>
    <row r="22" spans="1:11" ht="15.5" x14ac:dyDescent="0.35">
      <c r="A22" s="20" t="s">
        <v>60</v>
      </c>
      <c r="B22" s="5">
        <v>40</v>
      </c>
      <c r="C22" s="5">
        <v>1</v>
      </c>
      <c r="D22" s="5">
        <f t="shared" si="0"/>
        <v>40</v>
      </c>
      <c r="E22" s="5"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  <c r="I22" s="6">
        <f t="shared" si="4"/>
        <v>0</v>
      </c>
      <c r="K22" s="36"/>
    </row>
    <row r="23" spans="1:11" x14ac:dyDescent="0.35">
      <c r="A23" s="20" t="s">
        <v>17</v>
      </c>
      <c r="B23" s="5">
        <v>24</v>
      </c>
      <c r="C23" s="5">
        <v>1</v>
      </c>
      <c r="D23" s="5">
        <f>+B23*C23</f>
        <v>24</v>
      </c>
      <c r="E23" s="5"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  <c r="I23" s="6">
        <f t="shared" si="4"/>
        <v>0</v>
      </c>
    </row>
    <row r="24" spans="1:11" ht="15.5" x14ac:dyDescent="0.35">
      <c r="A24" s="20" t="s">
        <v>61</v>
      </c>
      <c r="B24" s="5">
        <v>50</v>
      </c>
      <c r="C24" s="5">
        <v>4</v>
      </c>
      <c r="D24" s="5">
        <f t="shared" si="0"/>
        <v>200</v>
      </c>
      <c r="E24" s="7">
        <v>16</v>
      </c>
      <c r="F24" s="8">
        <f t="shared" si="1"/>
        <v>3200</v>
      </c>
      <c r="G24" s="7">
        <f t="shared" si="2"/>
        <v>160</v>
      </c>
      <c r="H24" s="7">
        <f t="shared" si="3"/>
        <v>320</v>
      </c>
      <c r="I24" s="9">
        <f>+$F$2*F24+$G$2*G24+$H$2*H24</f>
        <v>435968</v>
      </c>
    </row>
    <row r="25" spans="1:11" ht="15.5" x14ac:dyDescent="0.35">
      <c r="A25" s="20" t="s">
        <v>62</v>
      </c>
      <c r="B25" s="5">
        <v>8</v>
      </c>
      <c r="C25" s="5">
        <v>1</v>
      </c>
      <c r="D25" s="5">
        <f t="shared" si="0"/>
        <v>8</v>
      </c>
      <c r="E25" s="7">
        <v>16</v>
      </c>
      <c r="F25" s="7">
        <f t="shared" si="1"/>
        <v>128</v>
      </c>
      <c r="G25" s="7">
        <f t="shared" si="2"/>
        <v>6.4</v>
      </c>
      <c r="H25" s="7">
        <f t="shared" si="3"/>
        <v>12.8</v>
      </c>
      <c r="I25" s="9">
        <f t="shared" si="4"/>
        <v>17438.719999999998</v>
      </c>
    </row>
    <row r="26" spans="1:11" x14ac:dyDescent="0.35">
      <c r="A26" s="10" t="s">
        <v>20</v>
      </c>
      <c r="B26" s="11"/>
      <c r="C26" s="11"/>
      <c r="D26" s="5"/>
      <c r="E26" s="12"/>
      <c r="F26" s="40">
        <f>+SUM(F5:H25)</f>
        <v>3900.8</v>
      </c>
      <c r="G26" s="40"/>
      <c r="H26" s="40"/>
      <c r="I26" s="17">
        <f>+SUM(I5:I25)</f>
        <v>462126.07999999996</v>
      </c>
    </row>
    <row r="27" spans="1:11" x14ac:dyDescent="0.35">
      <c r="A27" s="4" t="s">
        <v>43</v>
      </c>
      <c r="B27" s="11"/>
      <c r="C27" s="11"/>
      <c r="D27" s="5"/>
      <c r="E27" s="12"/>
      <c r="F27" s="19"/>
      <c r="G27" s="19"/>
      <c r="H27" s="19"/>
      <c r="I27" s="13"/>
    </row>
    <row r="28" spans="1:11" x14ac:dyDescent="0.35">
      <c r="A28" s="18" t="s">
        <v>45</v>
      </c>
      <c r="B28" s="5" t="s">
        <v>21</v>
      </c>
      <c r="C28" s="5"/>
      <c r="D28" s="5"/>
      <c r="E28" s="7"/>
      <c r="F28" s="7"/>
      <c r="G28" s="7"/>
      <c r="H28" s="7"/>
      <c r="I28" s="7"/>
    </row>
    <row r="29" spans="1:11" x14ac:dyDescent="0.35">
      <c r="A29" s="18" t="s">
        <v>22</v>
      </c>
      <c r="B29" s="5" t="s">
        <v>9</v>
      </c>
      <c r="C29" s="5"/>
      <c r="D29" s="5"/>
      <c r="E29" s="7"/>
      <c r="F29" s="7"/>
      <c r="G29" s="7"/>
      <c r="H29" s="7"/>
      <c r="I29" s="7"/>
    </row>
    <row r="30" spans="1:11" x14ac:dyDescent="0.35">
      <c r="A30" s="18" t="s">
        <v>23</v>
      </c>
      <c r="B30" s="5" t="s">
        <v>24</v>
      </c>
      <c r="C30" s="5"/>
      <c r="D30" s="5"/>
      <c r="E30" s="7"/>
      <c r="F30" s="7"/>
      <c r="G30" s="7"/>
      <c r="H30" s="7"/>
      <c r="I30" s="7"/>
    </row>
    <row r="31" spans="1:11" x14ac:dyDescent="0.35">
      <c r="A31" s="18" t="s">
        <v>25</v>
      </c>
      <c r="B31" s="5" t="s">
        <v>4</v>
      </c>
      <c r="C31" s="5"/>
      <c r="D31" s="5"/>
      <c r="E31" s="7"/>
      <c r="F31" s="7"/>
      <c r="G31" s="7"/>
      <c r="H31" s="7"/>
      <c r="I31" s="7"/>
    </row>
    <row r="32" spans="1:11" x14ac:dyDescent="0.35">
      <c r="A32" s="18" t="s">
        <v>26</v>
      </c>
      <c r="B32" s="5"/>
      <c r="C32" s="5"/>
      <c r="D32" s="5"/>
      <c r="E32" s="7"/>
      <c r="F32" s="7"/>
      <c r="G32" s="7"/>
      <c r="H32" s="7"/>
      <c r="I32" s="7"/>
    </row>
    <row r="33" spans="1:12" ht="15.5" x14ac:dyDescent="0.35">
      <c r="A33" s="20" t="s">
        <v>63</v>
      </c>
      <c r="B33" s="5">
        <v>0.25</v>
      </c>
      <c r="C33" s="5">
        <v>365</v>
      </c>
      <c r="D33" s="5">
        <f t="shared" si="0"/>
        <v>91.25</v>
      </c>
      <c r="E33" s="7">
        <v>16</v>
      </c>
      <c r="F33" s="8">
        <f t="shared" ref="F33" si="5">+D33*E33</f>
        <v>1460</v>
      </c>
      <c r="G33" s="38">
        <f t="shared" ref="G33:G34" si="6">+F33*0.05</f>
        <v>73</v>
      </c>
      <c r="H33" s="7">
        <f t="shared" ref="H33" si="7">+F33*0.1</f>
        <v>146</v>
      </c>
      <c r="I33" s="9">
        <f t="shared" ref="I33" si="8">+$F$2*F33+$G$2*G33+$H$2*H33</f>
        <v>198910.40000000002</v>
      </c>
    </row>
    <row r="34" spans="1:12" ht="15.5" x14ac:dyDescent="0.35">
      <c r="A34" s="20" t="s">
        <v>64</v>
      </c>
      <c r="B34" s="5">
        <v>1</v>
      </c>
      <c r="C34" s="5">
        <v>52</v>
      </c>
      <c r="D34" s="5">
        <f t="shared" si="0"/>
        <v>52</v>
      </c>
      <c r="E34" s="7">
        <v>16</v>
      </c>
      <c r="F34" s="7">
        <f t="shared" ref="F34" si="9">+D34*E34</f>
        <v>832</v>
      </c>
      <c r="G34" s="7">
        <f t="shared" si="6"/>
        <v>41.6</v>
      </c>
      <c r="H34" s="7">
        <f t="shared" ref="H34" si="10">+F34*0.1</f>
        <v>83.2</v>
      </c>
      <c r="I34" s="9">
        <f t="shared" ref="I34" si="11">+$F$2*F34+$G$2*G34+$H$2*H34</f>
        <v>113351.67999999999</v>
      </c>
    </row>
    <row r="35" spans="1:12" x14ac:dyDescent="0.35">
      <c r="A35" s="18" t="s">
        <v>27</v>
      </c>
      <c r="B35" s="5" t="s">
        <v>4</v>
      </c>
      <c r="C35" s="5"/>
      <c r="D35" s="5"/>
      <c r="E35" s="7"/>
      <c r="F35" s="7"/>
      <c r="G35" s="7"/>
      <c r="H35" s="7"/>
      <c r="I35" s="7"/>
    </row>
    <row r="36" spans="1:12" x14ac:dyDescent="0.35">
      <c r="A36" s="18" t="s">
        <v>28</v>
      </c>
      <c r="B36" s="5" t="s">
        <v>4</v>
      </c>
      <c r="C36" s="5"/>
      <c r="D36" s="5"/>
      <c r="E36" s="7"/>
      <c r="F36" s="7"/>
      <c r="G36" s="7"/>
      <c r="H36" s="7"/>
      <c r="I36" s="7"/>
    </row>
    <row r="37" spans="1:12" x14ac:dyDescent="0.35">
      <c r="A37" s="10" t="s">
        <v>44</v>
      </c>
      <c r="B37" s="11"/>
      <c r="C37" s="11"/>
      <c r="D37" s="11"/>
      <c r="E37" s="14"/>
      <c r="F37" s="40">
        <f>+SUM(F27:H36)</f>
        <v>2635.7999999999997</v>
      </c>
      <c r="G37" s="40"/>
      <c r="H37" s="40"/>
      <c r="I37" s="17">
        <f>+SUM(I27:I36)</f>
        <v>312262.08</v>
      </c>
      <c r="K37" s="36" t="s">
        <v>92</v>
      </c>
      <c r="L37" s="36" t="s">
        <v>93</v>
      </c>
    </row>
    <row r="38" spans="1:12" ht="15" x14ac:dyDescent="0.35">
      <c r="A38" s="15" t="s">
        <v>65</v>
      </c>
      <c r="B38" s="3"/>
      <c r="C38" s="3"/>
      <c r="D38" s="3"/>
      <c r="E38" s="16"/>
      <c r="F38" s="41">
        <f>+ROUND(F26+F37,-1)</f>
        <v>6540</v>
      </c>
      <c r="G38" s="41"/>
      <c r="H38" s="41"/>
      <c r="I38" s="17">
        <f>+ROUND(I26+I37,-3)</f>
        <v>774000</v>
      </c>
      <c r="K38" s="1">
        <f>16*4+1*16</f>
        <v>80</v>
      </c>
      <c r="L38" s="37">
        <f>+F38/K38</f>
        <v>81.75</v>
      </c>
    </row>
    <row r="39" spans="1:12" ht="15" x14ac:dyDescent="0.35">
      <c r="A39" s="15" t="s">
        <v>67</v>
      </c>
      <c r="B39" s="3"/>
      <c r="C39" s="3"/>
      <c r="D39" s="3"/>
      <c r="E39" s="16"/>
      <c r="F39" s="23"/>
      <c r="G39" s="23"/>
      <c r="H39" s="23"/>
      <c r="I39" s="17">
        <f>ROUND(45000*16,-3)</f>
        <v>720000</v>
      </c>
    </row>
    <row r="40" spans="1:12" ht="15" x14ac:dyDescent="0.35">
      <c r="A40" s="15" t="s">
        <v>66</v>
      </c>
      <c r="B40" s="3"/>
      <c r="C40" s="3"/>
      <c r="D40" s="3"/>
      <c r="E40" s="16"/>
      <c r="F40" s="23"/>
      <c r="G40" s="23"/>
      <c r="H40" s="23"/>
      <c r="I40" s="17">
        <f>+ROUND(I38+I39,-4)</f>
        <v>1490000</v>
      </c>
    </row>
    <row r="42" spans="1:12" x14ac:dyDescent="0.35">
      <c r="A42" s="21" t="s">
        <v>46</v>
      </c>
    </row>
    <row r="43" spans="1:12" ht="15.5" x14ac:dyDescent="0.35">
      <c r="A43" s="22" t="s">
        <v>94</v>
      </c>
    </row>
    <row r="44" spans="1:12" ht="15.5" x14ac:dyDescent="0.35">
      <c r="A44" s="22" t="s">
        <v>98</v>
      </c>
    </row>
    <row r="45" spans="1:12" ht="15.5" x14ac:dyDescent="0.35">
      <c r="A45" s="22" t="s">
        <v>95</v>
      </c>
    </row>
    <row r="46" spans="1:12" ht="15.5" x14ac:dyDescent="0.35">
      <c r="A46" s="22" t="s">
        <v>48</v>
      </c>
    </row>
    <row r="47" spans="1:12" ht="15.5" x14ac:dyDescent="0.35">
      <c r="A47" s="22" t="s">
        <v>49</v>
      </c>
    </row>
    <row r="48" spans="1:12" ht="15.5" x14ac:dyDescent="0.35">
      <c r="A48" s="22" t="s">
        <v>50</v>
      </c>
    </row>
    <row r="49" spans="1:1" ht="15.5" x14ac:dyDescent="0.35">
      <c r="A49" s="22" t="s">
        <v>51</v>
      </c>
    </row>
    <row r="50" spans="1:1" ht="15.5" x14ac:dyDescent="0.35">
      <c r="A50" s="22" t="s">
        <v>52</v>
      </c>
    </row>
    <row r="51" spans="1:1" ht="15.5" x14ac:dyDescent="0.35">
      <c r="A51" s="22" t="s">
        <v>53</v>
      </c>
    </row>
    <row r="52" spans="1:1" ht="15.5" x14ac:dyDescent="0.35">
      <c r="A52" s="22" t="s">
        <v>96</v>
      </c>
    </row>
    <row r="53" spans="1:1" ht="15.5" x14ac:dyDescent="0.35">
      <c r="A53" s="22" t="s">
        <v>54</v>
      </c>
    </row>
    <row r="54" spans="1:1" ht="15.5" x14ac:dyDescent="0.35">
      <c r="A54" s="39" t="s">
        <v>100</v>
      </c>
    </row>
    <row r="55" spans="1:1" ht="15.5" x14ac:dyDescent="0.35">
      <c r="A55" s="22" t="s">
        <v>55</v>
      </c>
    </row>
  </sheetData>
  <mergeCells count="4">
    <mergeCell ref="F26:H26"/>
    <mergeCell ref="F37:H37"/>
    <mergeCell ref="F38:H38"/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0677-4121-4EC0-97C3-68A2E8FF65D2}">
  <dimension ref="A1:I31"/>
  <sheetViews>
    <sheetView tabSelected="1" workbookViewId="0">
      <selection activeCell="A27" sqref="A27"/>
    </sheetView>
  </sheetViews>
  <sheetFormatPr defaultRowHeight="14.5" x14ac:dyDescent="0.35"/>
  <cols>
    <col min="1" max="1" width="38.81640625" customWidth="1"/>
    <col min="2" max="2" width="10" customWidth="1"/>
    <col min="3" max="3" width="10.54296875" customWidth="1"/>
    <col min="7" max="7" width="10.81640625" customWidth="1"/>
    <col min="9" max="9" width="11.26953125" customWidth="1"/>
  </cols>
  <sheetData>
    <row r="1" spans="1:9" ht="15" x14ac:dyDescent="0.35">
      <c r="A1" s="25" t="s">
        <v>68</v>
      </c>
    </row>
    <row r="2" spans="1:9" x14ac:dyDescent="0.35">
      <c r="F2">
        <v>51.23</v>
      </c>
      <c r="G2">
        <v>69.040000000000006</v>
      </c>
      <c r="H2">
        <v>27.73</v>
      </c>
    </row>
    <row r="3" spans="1:9" ht="15" customHeight="1" x14ac:dyDescent="0.35">
      <c r="A3" s="43" t="s">
        <v>69</v>
      </c>
      <c r="B3" s="3" t="s">
        <v>70</v>
      </c>
      <c r="C3" s="3" t="s">
        <v>0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2</v>
      </c>
    </row>
    <row r="4" spans="1:9" ht="77.25" customHeight="1" x14ac:dyDescent="0.35">
      <c r="A4" s="43"/>
      <c r="B4" s="3" t="s">
        <v>71</v>
      </c>
      <c r="C4" s="3" t="s">
        <v>72</v>
      </c>
      <c r="D4" s="3" t="s">
        <v>80</v>
      </c>
      <c r="E4" s="3" t="s">
        <v>81</v>
      </c>
      <c r="F4" s="3" t="s">
        <v>39</v>
      </c>
      <c r="G4" s="3" t="s">
        <v>82</v>
      </c>
      <c r="H4" s="3" t="s">
        <v>83</v>
      </c>
      <c r="I4" s="3" t="s">
        <v>79</v>
      </c>
    </row>
    <row r="5" spans="1:9" ht="15.5" x14ac:dyDescent="0.35">
      <c r="A5" s="4" t="s">
        <v>73</v>
      </c>
      <c r="B5" s="26">
        <v>24</v>
      </c>
      <c r="C5" s="26">
        <v>1</v>
      </c>
      <c r="D5" s="26">
        <f>+B5*C5</f>
        <v>24</v>
      </c>
      <c r="E5" s="26">
        <v>0</v>
      </c>
      <c r="F5" s="26">
        <f>+D5*E5</f>
        <v>0</v>
      </c>
      <c r="G5" s="26">
        <f>+F5*0.05</f>
        <v>0</v>
      </c>
      <c r="H5" s="26">
        <f>+F5*0.1</f>
        <v>0</v>
      </c>
      <c r="I5" s="27">
        <f>+$F$2*F5+$G$2*G5+$H$2*H5</f>
        <v>0</v>
      </c>
    </row>
    <row r="6" spans="1:9" ht="15.5" x14ac:dyDescent="0.35">
      <c r="A6" s="4" t="s">
        <v>74</v>
      </c>
      <c r="B6" s="26">
        <v>24</v>
      </c>
      <c r="C6" s="26">
        <v>0.2</v>
      </c>
      <c r="D6" s="26">
        <f t="shared" ref="D6:D18" si="0">+B6*C6</f>
        <v>4.8000000000000007</v>
      </c>
      <c r="E6" s="26">
        <v>0</v>
      </c>
      <c r="F6" s="26">
        <f t="shared" ref="F6:F18" si="1">+D6*E6</f>
        <v>0</v>
      </c>
      <c r="G6" s="26">
        <f t="shared" ref="G6:G18" si="2">+F6*0.05</f>
        <v>0</v>
      </c>
      <c r="H6" s="26">
        <f t="shared" ref="H6:H18" si="3">+F6*0.1</f>
        <v>0</v>
      </c>
      <c r="I6" s="27">
        <f t="shared" ref="I6:I16" si="4">+$F$2*F6+$G$2*G6+$H$2*H6</f>
        <v>0</v>
      </c>
    </row>
    <row r="7" spans="1:9" x14ac:dyDescent="0.35">
      <c r="A7" s="4" t="s">
        <v>75</v>
      </c>
      <c r="B7" s="26"/>
      <c r="C7" s="26"/>
      <c r="D7" s="26"/>
      <c r="E7" s="26"/>
      <c r="F7" s="26"/>
      <c r="G7" s="26"/>
      <c r="H7" s="26"/>
      <c r="I7" s="28"/>
    </row>
    <row r="8" spans="1:9" x14ac:dyDescent="0.35">
      <c r="A8" s="18" t="s">
        <v>12</v>
      </c>
      <c r="B8" s="26">
        <v>1</v>
      </c>
      <c r="C8" s="26">
        <v>1</v>
      </c>
      <c r="D8" s="26">
        <f t="shared" si="0"/>
        <v>1</v>
      </c>
      <c r="E8" s="26">
        <v>0</v>
      </c>
      <c r="F8" s="26">
        <f t="shared" si="1"/>
        <v>0</v>
      </c>
      <c r="G8" s="26">
        <f t="shared" si="2"/>
        <v>0</v>
      </c>
      <c r="H8" s="26">
        <f t="shared" si="3"/>
        <v>0</v>
      </c>
      <c r="I8" s="27">
        <f t="shared" si="4"/>
        <v>0</v>
      </c>
    </row>
    <row r="9" spans="1:9" x14ac:dyDescent="0.35">
      <c r="A9" s="18" t="s">
        <v>13</v>
      </c>
      <c r="B9" s="26">
        <v>0.5</v>
      </c>
      <c r="C9" s="26">
        <v>1</v>
      </c>
      <c r="D9" s="26">
        <f t="shared" si="0"/>
        <v>0.5</v>
      </c>
      <c r="E9" s="26">
        <v>0</v>
      </c>
      <c r="F9" s="26">
        <f t="shared" si="1"/>
        <v>0</v>
      </c>
      <c r="G9" s="26">
        <f t="shared" si="2"/>
        <v>0</v>
      </c>
      <c r="H9" s="26">
        <f t="shared" si="3"/>
        <v>0</v>
      </c>
      <c r="I9" s="27">
        <f t="shared" si="4"/>
        <v>0</v>
      </c>
    </row>
    <row r="10" spans="1:9" x14ac:dyDescent="0.35">
      <c r="A10" s="18" t="s">
        <v>14</v>
      </c>
      <c r="B10" s="26">
        <v>0.5</v>
      </c>
      <c r="C10" s="26">
        <v>1</v>
      </c>
      <c r="D10" s="26">
        <f t="shared" si="0"/>
        <v>0.5</v>
      </c>
      <c r="E10" s="26">
        <v>0</v>
      </c>
      <c r="F10" s="26">
        <f t="shared" si="1"/>
        <v>0</v>
      </c>
      <c r="G10" s="26">
        <f t="shared" si="2"/>
        <v>0</v>
      </c>
      <c r="H10" s="26">
        <f t="shared" si="3"/>
        <v>0</v>
      </c>
      <c r="I10" s="27">
        <f t="shared" si="4"/>
        <v>0</v>
      </c>
    </row>
    <row r="11" spans="1:9" x14ac:dyDescent="0.35">
      <c r="A11" s="18" t="s">
        <v>15</v>
      </c>
      <c r="B11" s="26">
        <v>0.5</v>
      </c>
      <c r="C11" s="26">
        <v>1</v>
      </c>
      <c r="D11" s="26">
        <f t="shared" si="0"/>
        <v>0.5</v>
      </c>
      <c r="E11" s="26">
        <v>0</v>
      </c>
      <c r="F11" s="26">
        <f t="shared" si="1"/>
        <v>0</v>
      </c>
      <c r="G11" s="26">
        <f t="shared" si="2"/>
        <v>0</v>
      </c>
      <c r="H11" s="26">
        <f t="shared" si="3"/>
        <v>0</v>
      </c>
      <c r="I11" s="27">
        <f t="shared" si="4"/>
        <v>0</v>
      </c>
    </row>
    <row r="12" spans="1:9" ht="15.5" x14ac:dyDescent="0.35">
      <c r="A12" s="18" t="s">
        <v>76</v>
      </c>
      <c r="B12" s="26">
        <v>0.5</v>
      </c>
      <c r="C12" s="26">
        <v>1</v>
      </c>
      <c r="D12" s="26">
        <f t="shared" si="0"/>
        <v>0.5</v>
      </c>
      <c r="E12" s="26">
        <v>0</v>
      </c>
      <c r="F12" s="26">
        <f t="shared" si="1"/>
        <v>0</v>
      </c>
      <c r="G12" s="26">
        <f t="shared" si="2"/>
        <v>0</v>
      </c>
      <c r="H12" s="26">
        <f t="shared" si="3"/>
        <v>0</v>
      </c>
      <c r="I12" s="27">
        <f t="shared" si="4"/>
        <v>0</v>
      </c>
    </row>
    <row r="13" spans="1:9" ht="15.5" x14ac:dyDescent="0.35">
      <c r="A13" s="18" t="s">
        <v>77</v>
      </c>
      <c r="B13" s="26">
        <v>24</v>
      </c>
      <c r="C13" s="26">
        <v>1</v>
      </c>
      <c r="D13" s="26">
        <f t="shared" si="0"/>
        <v>24</v>
      </c>
      <c r="E13" s="26">
        <v>0</v>
      </c>
      <c r="F13" s="26">
        <f t="shared" si="1"/>
        <v>0</v>
      </c>
      <c r="G13" s="26">
        <f t="shared" si="2"/>
        <v>0</v>
      </c>
      <c r="H13" s="26">
        <f t="shared" si="3"/>
        <v>0</v>
      </c>
      <c r="I13" s="27">
        <f t="shared" si="4"/>
        <v>0</v>
      </c>
    </row>
    <row r="14" spans="1:9" ht="15.5" x14ac:dyDescent="0.35">
      <c r="A14" s="18" t="s">
        <v>59</v>
      </c>
      <c r="B14" s="26">
        <v>24</v>
      </c>
      <c r="C14" s="26">
        <v>1</v>
      </c>
      <c r="D14" s="26">
        <f t="shared" si="0"/>
        <v>24</v>
      </c>
      <c r="E14" s="26">
        <v>0</v>
      </c>
      <c r="F14" s="26">
        <f t="shared" si="1"/>
        <v>0</v>
      </c>
      <c r="G14" s="26">
        <f t="shared" si="2"/>
        <v>0</v>
      </c>
      <c r="H14" s="26">
        <f t="shared" si="3"/>
        <v>0</v>
      </c>
      <c r="I14" s="27">
        <f t="shared" si="4"/>
        <v>0</v>
      </c>
    </row>
    <row r="15" spans="1:9" x14ac:dyDescent="0.35">
      <c r="A15" s="18" t="s">
        <v>78</v>
      </c>
      <c r="B15" s="26">
        <v>24</v>
      </c>
      <c r="C15" s="26">
        <v>1</v>
      </c>
      <c r="D15" s="26">
        <f t="shared" si="0"/>
        <v>24</v>
      </c>
      <c r="E15" s="26">
        <v>0</v>
      </c>
      <c r="F15" s="26">
        <f t="shared" si="1"/>
        <v>0</v>
      </c>
      <c r="G15" s="26">
        <f t="shared" si="2"/>
        <v>0</v>
      </c>
      <c r="H15" s="26">
        <f t="shared" si="3"/>
        <v>0</v>
      </c>
      <c r="I15" s="27">
        <f t="shared" si="4"/>
        <v>0</v>
      </c>
    </row>
    <row r="16" spans="1:9" x14ac:dyDescent="0.35">
      <c r="A16" s="18" t="s">
        <v>17</v>
      </c>
      <c r="B16" s="26">
        <v>24</v>
      </c>
      <c r="C16" s="26">
        <v>1</v>
      </c>
      <c r="D16" s="26">
        <f t="shared" si="0"/>
        <v>24</v>
      </c>
      <c r="E16" s="26">
        <v>0</v>
      </c>
      <c r="F16" s="26">
        <f t="shared" si="1"/>
        <v>0</v>
      </c>
      <c r="G16" s="26">
        <f t="shared" si="2"/>
        <v>0</v>
      </c>
      <c r="H16" s="26">
        <f t="shared" si="3"/>
        <v>0</v>
      </c>
      <c r="I16" s="27">
        <f t="shared" si="4"/>
        <v>0</v>
      </c>
    </row>
    <row r="17" spans="1:9" ht="15.5" x14ac:dyDescent="0.35">
      <c r="A17" s="18" t="s">
        <v>18</v>
      </c>
      <c r="B17" s="26">
        <v>4</v>
      </c>
      <c r="C17" s="26">
        <v>4</v>
      </c>
      <c r="D17" s="26">
        <f t="shared" si="0"/>
        <v>16</v>
      </c>
      <c r="E17" s="29">
        <v>16</v>
      </c>
      <c r="F17" s="29">
        <f t="shared" si="1"/>
        <v>256</v>
      </c>
      <c r="G17" s="29">
        <f t="shared" si="2"/>
        <v>12.8</v>
      </c>
      <c r="H17" s="29">
        <f t="shared" si="3"/>
        <v>25.6</v>
      </c>
      <c r="I17" s="30">
        <f>+$F$2*F17+$G$2*G17+$H$2*H17</f>
        <v>14708.48</v>
      </c>
    </row>
    <row r="18" spans="1:9" ht="15.5" x14ac:dyDescent="0.35">
      <c r="A18" s="18" t="s">
        <v>19</v>
      </c>
      <c r="B18" s="26">
        <v>24</v>
      </c>
      <c r="C18" s="26">
        <v>1</v>
      </c>
      <c r="D18" s="26">
        <f t="shared" si="0"/>
        <v>24</v>
      </c>
      <c r="E18" s="29">
        <v>16</v>
      </c>
      <c r="F18" s="31">
        <f t="shared" si="1"/>
        <v>384</v>
      </c>
      <c r="G18" s="35">
        <f t="shared" si="2"/>
        <v>19.200000000000003</v>
      </c>
      <c r="H18" s="35">
        <f t="shared" si="3"/>
        <v>38.400000000000006</v>
      </c>
      <c r="I18" s="30">
        <f>+$F$2*F18+$G$2*G18+$H$2*H18</f>
        <v>22062.719999999998</v>
      </c>
    </row>
    <row r="19" spans="1:9" ht="15" x14ac:dyDescent="0.35">
      <c r="A19" s="15" t="s">
        <v>90</v>
      </c>
      <c r="B19" s="32"/>
      <c r="C19" s="32"/>
      <c r="D19" s="32"/>
      <c r="E19" s="33"/>
      <c r="F19" s="41">
        <f>+ROUND(SUM(F5:H18),0)</f>
        <v>736</v>
      </c>
      <c r="G19" s="41"/>
      <c r="H19" s="41"/>
      <c r="I19" s="34">
        <f>ROUND(SUM(I5:I18),-2)</f>
        <v>36800</v>
      </c>
    </row>
    <row r="21" spans="1:9" x14ac:dyDescent="0.35">
      <c r="A21" s="21" t="s">
        <v>46</v>
      </c>
    </row>
    <row r="22" spans="1:9" ht="15.5" x14ac:dyDescent="0.35">
      <c r="A22" s="22" t="s">
        <v>94</v>
      </c>
    </row>
    <row r="23" spans="1:9" ht="15.5" x14ac:dyDescent="0.35">
      <c r="A23" s="22" t="s">
        <v>99</v>
      </c>
    </row>
    <row r="24" spans="1:9" ht="15.5" x14ac:dyDescent="0.35">
      <c r="A24" s="22" t="s">
        <v>84</v>
      </c>
    </row>
    <row r="25" spans="1:9" ht="15.5" x14ac:dyDescent="0.35">
      <c r="A25" s="22" t="s">
        <v>85</v>
      </c>
    </row>
    <row r="26" spans="1:9" ht="15.5" x14ac:dyDescent="0.35">
      <c r="A26" s="22" t="s">
        <v>86</v>
      </c>
    </row>
    <row r="27" spans="1:9" ht="15.5" x14ac:dyDescent="0.35">
      <c r="A27" s="22" t="s">
        <v>87</v>
      </c>
    </row>
    <row r="28" spans="1:9" ht="15.5" x14ac:dyDescent="0.35">
      <c r="A28" s="22" t="s">
        <v>88</v>
      </c>
    </row>
    <row r="29" spans="1:9" ht="15.5" x14ac:dyDescent="0.35">
      <c r="A29" s="22" t="s">
        <v>89</v>
      </c>
    </row>
    <row r="30" spans="1:9" ht="15.5" x14ac:dyDescent="0.35">
      <c r="A30" s="22" t="s">
        <v>97</v>
      </c>
    </row>
    <row r="31" spans="1:9" ht="15.5" x14ac:dyDescent="0.35">
      <c r="A31" s="22" t="s">
        <v>91</v>
      </c>
    </row>
  </sheetData>
  <mergeCells count="2">
    <mergeCell ref="F19:H19"/>
    <mergeCell ref="A3:A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755F4EDCCD404E8FEC4FDEEA270794" ma:contentTypeVersion="7" ma:contentTypeDescription="Create a new document." ma:contentTypeScope="" ma:versionID="ddb4a73f74db2894e08ef5b25744472d">
  <xsd:schema xmlns:xsd="http://www.w3.org/2001/XMLSchema" xmlns:xs="http://www.w3.org/2001/XMLSchema" xmlns:p="http://schemas.microsoft.com/office/2006/metadata/properties" xmlns:ns3="10891bf2-5e0a-4bac-9ff4-419cd038180b" xmlns:ns4="a501f3aa-4da5-4ea4-927d-7a0c6ca0d5f7" targetNamespace="http://schemas.microsoft.com/office/2006/metadata/properties" ma:root="true" ma:fieldsID="dcdd918a66fc66dc52c5192a82f41924" ns3:_="" ns4:_="">
    <xsd:import namespace="10891bf2-5e0a-4bac-9ff4-419cd038180b"/>
    <xsd:import namespace="a501f3aa-4da5-4ea4-927d-7a0c6ca0d5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91bf2-5e0a-4bac-9ff4-419cd0381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1f3aa-4da5-4ea4-927d-7a0c6ca0d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B0AB8-87D7-4ADB-824E-E8843BDCC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6655A0-014D-4E89-8FFB-F62EC2214670}">
  <ds:schemaRefs>
    <ds:schemaRef ds:uri="a501f3aa-4da5-4ea4-927d-7a0c6ca0d5f7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10891bf2-5e0a-4bac-9ff4-419cd038180b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E4E014C-606F-43DB-AB6C-D4CB7668E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91bf2-5e0a-4bac-9ff4-419cd038180b"/>
    <ds:schemaRef ds:uri="a501f3aa-4da5-4ea4-927d-7a0c6ca0d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Layton</dc:creator>
  <cp:lastModifiedBy>Wrigley, William</cp:lastModifiedBy>
  <dcterms:created xsi:type="dcterms:W3CDTF">2017-09-13T18:35:56Z</dcterms:created>
  <dcterms:modified xsi:type="dcterms:W3CDTF">2021-07-02T16:03:22Z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0x010100D4755F4EDCCD404E8FEC4FDEEA270794</vt:lpwstr>
  </property>
</Properties>
</file>