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ndsaycampbell\Google Drive\AA shared\STEW-MAP\OMB\STEW-MAP 2021 renewal\04 Draft after external reviews\"/>
    </mc:Choice>
  </mc:AlternateContent>
  <xr:revisionPtr revIDLastSave="0" documentId="13_ncr:1_{644AE6BA-0895-4F3D-8458-9D4B90EE6ED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Table 1-Burden Hours Worksheet" sheetId="4" r:id="rId1"/>
    <sheet name="Table 2-Annualized Cost Fed Gov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0" i="5" l="1"/>
  <c r="D17" i="4"/>
  <c r="D16" i="4"/>
  <c r="C3" i="5"/>
  <c r="C4" i="5"/>
  <c r="C5" i="5"/>
  <c r="C6" i="5"/>
  <c r="C7" i="5"/>
  <c r="C8" i="5"/>
  <c r="C9" i="5"/>
  <c r="C10" i="5"/>
  <c r="D15" i="4"/>
  <c r="D14" i="4"/>
  <c r="C18" i="5"/>
  <c r="C17" i="5"/>
  <c r="B12" i="5"/>
  <c r="N9" i="4" l="1"/>
  <c r="L9" i="4"/>
  <c r="J9" i="4"/>
  <c r="I9" i="4"/>
  <c r="G9" i="4"/>
  <c r="E9" i="4"/>
  <c r="D9" i="4"/>
  <c r="J7" i="4"/>
  <c r="L7" i="4" s="1"/>
  <c r="N7" i="4" s="1"/>
  <c r="J6" i="4"/>
  <c r="I4" i="4"/>
  <c r="I5" i="4"/>
  <c r="E7" i="4"/>
  <c r="G7" i="4" s="1"/>
  <c r="I7" i="4" s="1"/>
  <c r="E6" i="4"/>
  <c r="L8" i="4"/>
  <c r="N8" i="4" s="1"/>
  <c r="G8" i="4"/>
  <c r="I8" i="4" s="1"/>
  <c r="L5" i="4"/>
  <c r="D10" i="4" l="1"/>
  <c r="C2" i="5" l="1"/>
  <c r="C12" i="5" s="1"/>
  <c r="E10" i="4" l="1"/>
  <c r="L6" i="4"/>
  <c r="G6" i="4"/>
  <c r="I6" i="4" l="1"/>
  <c r="N6" i="4"/>
  <c r="L10" i="4"/>
  <c r="G10" i="4"/>
  <c r="N10" i="4" l="1"/>
  <c r="D18" i="4"/>
  <c r="I10" i="4"/>
  <c r="J10" i="4"/>
  <c r="D19" i="4" l="1"/>
</calcChain>
</file>

<file path=xl/sharedStrings.xml><?xml version="1.0" encoding="utf-8"?>
<sst xmlns="http://schemas.openxmlformats.org/spreadsheetml/2006/main" count="51" uniqueCount="49">
  <si>
    <t>Affected Public</t>
  </si>
  <si>
    <t xml:space="preserve">Respondents </t>
  </si>
  <si>
    <t>Sample Size</t>
  </si>
  <si>
    <t>Non-Respondents</t>
  </si>
  <si>
    <t>Estimated Total Annual Reporting Burden Estimate</t>
  </si>
  <si>
    <t>Frequency of Responses per Person</t>
  </si>
  <si>
    <t>Estimated Time per Response (In Minutes)</t>
  </si>
  <si>
    <t>Total Annual Burden Hours for Respondents &amp; Non-Respondents</t>
  </si>
  <si>
    <t>Total Annual Responses for Respondents &amp; Non-Respondents</t>
  </si>
  <si>
    <t xml:space="preserve">Key numbers for supporting statement: </t>
  </si>
  <si>
    <t>Estimated Three-Year Total Reporting Burden Estimate</t>
  </si>
  <si>
    <t>Three Year Total Burden Hours for Respondents &amp; Non-Respondents</t>
  </si>
  <si>
    <t>Number of Non-Respondents (Dx.60*)</t>
  </si>
  <si>
    <t>Three Year Total Responses for Respondents &amp; Non-Respondents</t>
  </si>
  <si>
    <t>Personnel &amp; Responsibilities</t>
  </si>
  <si>
    <t>TOTAL COSTS</t>
  </si>
  <si>
    <t>Annual Number of Responses                (ExF)</t>
  </si>
  <si>
    <t>Estimated Total Annual Burden Hours                     (GxH/60)</t>
  </si>
  <si>
    <t>Responses per Project              (JxK)</t>
  </si>
  <si>
    <t>Estimated Total Annual Burden Hours    (LxM/60)</t>
  </si>
  <si>
    <t>Type of Instrument(s)</t>
  </si>
  <si>
    <t xml:space="preserve">Total 3 Year Cost </t>
  </si>
  <si>
    <t>Total Annual Cost (D14x$25.43**)</t>
  </si>
  <si>
    <t>STEW-MAP - 2021 (OMB # 0596-0240)</t>
  </si>
  <si>
    <t>Representatives from civic environmental stewardship groups, and from State, local, or Tribal Governments</t>
  </si>
  <si>
    <t>Non-response survey</t>
  </si>
  <si>
    <t>**This is the 2021 volunteer wage rate: https://independentsector.org/value-of-volunteer-time-2021/</t>
  </si>
  <si>
    <t>Three Year Total Cost (D15x$28.54**)</t>
  </si>
  <si>
    <t>Pre-survey consultation</t>
  </si>
  <si>
    <t>Number of Respondents (D x.response rate*)</t>
  </si>
  <si>
    <t>*Assumes 100% response rate for pre-survey consultation, 100% reponse rate for census, 50% response rate for survey, 10% response rate for non-resopnse survey, 100% response rate for interviews.</t>
  </si>
  <si>
    <t>Phase 3: Interview</t>
  </si>
  <si>
    <t>Phase 2:        Survey</t>
  </si>
  <si>
    <t>Phase 1:             Census</t>
  </si>
  <si>
    <r>
      <t>Project PI -</t>
    </r>
    <r>
      <rPr>
        <sz val="10"/>
        <color theme="1"/>
        <rFont val="Tahoma"/>
        <family val="2"/>
      </rPr>
      <t xml:space="preserve"> Project development, oversight, leadership coordination, and data analysis (GS 13, step 3 @100% of time)</t>
    </r>
  </si>
  <si>
    <t>Annual Portion of Salary or Projected Cost*</t>
  </si>
  <si>
    <t>*includes 1.28 multiplier for benefits</t>
  </si>
  <si>
    <r>
      <t>Project Technician -</t>
    </r>
    <r>
      <rPr>
        <sz val="10"/>
        <color theme="1"/>
        <rFont val="Tahoma"/>
        <family val="2"/>
      </rPr>
      <t xml:space="preserve"> Outreach, data collection, management, and analysis (GS 9, step 3 @100% of time)</t>
    </r>
  </si>
  <si>
    <r>
      <t>GIS  Technician -</t>
    </r>
    <r>
      <rPr>
        <sz val="10"/>
        <color theme="1"/>
        <rFont val="Tahoma"/>
        <family val="2"/>
      </rPr>
      <t xml:space="preserve"> Outreach, data collection, management, and analysis (GS 9, step 3 @100% of time)</t>
    </r>
  </si>
  <si>
    <t>with 1.28 benefit multiplier</t>
  </si>
  <si>
    <r>
      <t xml:space="preserve">Travel - </t>
    </r>
    <r>
      <rPr>
        <sz val="10"/>
        <color theme="1"/>
        <rFont val="Tahoma"/>
        <family val="2"/>
      </rPr>
      <t>Assume $10,000 in travel</t>
    </r>
  </si>
  <si>
    <r>
      <rPr>
        <b/>
        <i/>
        <sz val="10"/>
        <color theme="1"/>
        <rFont val="Tahoma"/>
        <family val="2"/>
      </rPr>
      <t>Software</t>
    </r>
    <r>
      <rPr>
        <sz val="10"/>
        <color theme="1"/>
        <rFont val="Tahoma"/>
        <family val="2"/>
      </rPr>
      <t xml:space="preserve"> -  (SPSS, NVivo, GIS, Kumu)</t>
    </r>
  </si>
  <si>
    <r>
      <rPr>
        <b/>
        <sz val="10"/>
        <color theme="1"/>
        <rFont val="Tahoma"/>
        <family val="2"/>
      </rPr>
      <t>Survey</t>
    </r>
    <r>
      <rPr>
        <sz val="10"/>
        <color theme="1"/>
        <rFont val="Tahoma"/>
        <family val="2"/>
      </rPr>
      <t xml:space="preserve"> - Design of online survey, hosting survey website</t>
    </r>
  </si>
  <si>
    <r>
      <rPr>
        <b/>
        <sz val="10"/>
        <color theme="1"/>
        <rFont val="Tahoma"/>
        <family val="2"/>
      </rPr>
      <t>Printing</t>
    </r>
    <r>
      <rPr>
        <sz val="10"/>
        <color theme="1"/>
        <rFont val="Tahoma"/>
        <family val="2"/>
      </rPr>
      <t xml:space="preserve"> - for mail survey materials</t>
    </r>
  </si>
  <si>
    <r>
      <rPr>
        <b/>
        <sz val="10"/>
        <color theme="1"/>
        <rFont val="Tahoma"/>
        <family val="2"/>
      </rPr>
      <t>Mailing</t>
    </r>
    <r>
      <rPr>
        <sz val="10"/>
        <color theme="1"/>
        <rFont val="Tahoma"/>
        <family val="2"/>
      </rPr>
      <t xml:space="preserve"> (3 mailings per respondent x 100 respondents per location x $0.50 per mailing x 10 regions)</t>
    </r>
  </si>
  <si>
    <t>GS 9 step 3 for Denver</t>
  </si>
  <si>
    <t>GS 13 step 3 for Denver</t>
  </si>
  <si>
    <t>Salaries sum</t>
  </si>
  <si>
    <r>
      <rPr>
        <b/>
        <sz val="10"/>
        <color theme="1"/>
        <rFont val="Tahoma"/>
        <family val="2"/>
      </rPr>
      <t xml:space="preserve">Incentives </t>
    </r>
    <r>
      <rPr>
        <sz val="10"/>
        <color theme="1"/>
        <rFont val="Tahoma"/>
        <family val="2"/>
      </rPr>
      <t>($200/region x 10 regions)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</si>
</sst>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&quot;$&quot;#,##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b/>
      <i/>
      <sz val="12"/>
      <color theme="1"/>
      <name val="Calibri"/>
      <family val="2"/>
      <scheme val="minor"/>
    </font>
    <font>
      <b/>
      <sz val="10"/>
      <color theme="1"/>
      <name val="Tahoma"/>
      <family val="2"/>
    </font>
    <font>
      <b/>
      <i/>
      <sz val="10"/>
      <color theme="1"/>
      <name val="Tahoma"/>
      <family val="2"/>
    </font>
    <font>
      <sz val="10"/>
      <color theme="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12" fillId="0" borderId="0" xfId="0" applyFont="1"/>
    <xf numFmtId="0" fontId="0" fillId="0" borderId="0" xfId="0" applyAlignment="1">
      <alignment wrapText="1"/>
    </xf>
    <xf numFmtId="41" fontId="5" fillId="6" borderId="1" xfId="1" applyNumberFormat="1" applyFont="1" applyFill="1" applyBorder="1" applyAlignment="1">
      <alignment horizontal="center" vertical="center"/>
    </xf>
    <xf numFmtId="41" fontId="8" fillId="6" borderId="1" xfId="0" applyNumberFormat="1" applyFont="1" applyFill="1" applyBorder="1"/>
    <xf numFmtId="42" fontId="5" fillId="6" borderId="1" xfId="1" applyNumberFormat="1" applyFont="1" applyFill="1" applyBorder="1" applyAlignment="1">
      <alignment horizontal="center" vertical="center"/>
    </xf>
    <xf numFmtId="0" fontId="0" fillId="0" borderId="0" xfId="0" applyFill="1"/>
    <xf numFmtId="0" fontId="8" fillId="0" borderId="4" xfId="0" applyNumberFormat="1" applyFont="1" applyFill="1" applyBorder="1" applyAlignment="1">
      <alignment wrapText="1"/>
    </xf>
    <xf numFmtId="0" fontId="8" fillId="0" borderId="6" xfId="0" applyNumberFormat="1" applyFont="1" applyFill="1" applyBorder="1" applyAlignment="1">
      <alignment wrapText="1"/>
    </xf>
    <xf numFmtId="0" fontId="8" fillId="0" borderId="5" xfId="0" applyNumberFormat="1" applyFont="1" applyFill="1" applyBorder="1" applyAlignment="1">
      <alignment wrapText="1"/>
    </xf>
    <xf numFmtId="0" fontId="8" fillId="0" borderId="4" xfId="0" applyNumberFormat="1" applyFont="1" applyFill="1" applyBorder="1" applyAlignment="1">
      <alignment horizontal="left" wrapText="1"/>
    </xf>
    <xf numFmtId="0" fontId="8" fillId="0" borderId="6" xfId="0" applyNumberFormat="1" applyFont="1" applyFill="1" applyBorder="1" applyAlignment="1">
      <alignment horizontal="left" wrapText="1"/>
    </xf>
    <xf numFmtId="0" fontId="8" fillId="0" borderId="5" xfId="0" applyNumberFormat="1" applyFont="1" applyFill="1" applyBorder="1" applyAlignment="1">
      <alignment horizontal="left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0" fontId="0" fillId="0" borderId="0" xfId="0" applyAlignment="1">
      <alignment vertical="center" wrapText="1"/>
    </xf>
    <xf numFmtId="0" fontId="15" fillId="0" borderId="1" xfId="0" applyFont="1" applyFill="1" applyBorder="1" applyAlignment="1">
      <alignment wrapText="1"/>
    </xf>
    <xf numFmtId="0" fontId="15" fillId="0" borderId="1" xfId="0" applyFont="1" applyBorder="1" applyAlignment="1">
      <alignment vertical="center" wrapText="1"/>
    </xf>
    <xf numFmtId="0" fontId="14" fillId="0" borderId="1" xfId="0" applyFont="1" applyBorder="1"/>
    <xf numFmtId="164" fontId="15" fillId="0" borderId="1" xfId="0" applyNumberFormat="1" applyFont="1" applyBorder="1"/>
    <xf numFmtId="164" fontId="15" fillId="0" borderId="1" xfId="0" applyNumberFormat="1" applyFont="1" applyBorder="1" applyAlignment="1">
      <alignment vertical="center" wrapText="1"/>
    </xf>
    <xf numFmtId="164" fontId="15" fillId="0" borderId="1" xfId="0" applyNumberFormat="1" applyFont="1" applyFill="1" applyBorder="1"/>
    <xf numFmtId="0" fontId="2" fillId="4" borderId="1" xfId="0" applyFont="1" applyFill="1" applyBorder="1" applyAlignment="1"/>
    <xf numFmtId="3" fontId="4" fillId="4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8" fillId="0" borderId="0" xfId="0" applyNumberFormat="1" applyFont="1" applyFill="1" applyBorder="1" applyAlignment="1">
      <alignment wrapText="1"/>
    </xf>
    <xf numFmtId="0" fontId="4" fillId="4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wrapText="1"/>
    </xf>
    <xf numFmtId="0" fontId="8" fillId="0" borderId="12" xfId="0" applyNumberFormat="1" applyFont="1" applyFill="1" applyBorder="1" applyAlignment="1">
      <alignment wrapText="1"/>
    </xf>
    <xf numFmtId="3" fontId="7" fillId="0" borderId="1" xfId="0" applyNumberFormat="1" applyFont="1" applyFill="1" applyBorder="1" applyAlignment="1">
      <alignment horizontal="right" vertical="center" wrapText="1"/>
    </xf>
    <xf numFmtId="0" fontId="18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11" xfId="0" applyFont="1" applyFill="1" applyBorder="1" applyAlignment="1">
      <alignment horizontal="right" vertical="center" wrapText="1"/>
    </xf>
    <xf numFmtId="41" fontId="7" fillId="0" borderId="1" xfId="1" applyNumberFormat="1" applyFont="1" applyFill="1" applyBorder="1" applyAlignment="1">
      <alignment horizontal="right" vertical="center" wrapText="1"/>
    </xf>
    <xf numFmtId="41" fontId="7" fillId="0" borderId="1" xfId="1" applyNumberFormat="1" applyFont="1" applyFill="1" applyBorder="1" applyAlignment="1">
      <alignment horizontal="right" vertical="center"/>
    </xf>
    <xf numFmtId="41" fontId="6" fillId="0" borderId="1" xfId="1" applyNumberFormat="1" applyFont="1" applyFill="1" applyBorder="1" applyAlignment="1">
      <alignment horizontal="right" vertical="center"/>
    </xf>
    <xf numFmtId="41" fontId="0" fillId="0" borderId="1" xfId="1" applyNumberFormat="1" applyFont="1" applyFill="1" applyBorder="1" applyAlignment="1">
      <alignment horizontal="right" vertical="center"/>
    </xf>
    <xf numFmtId="41" fontId="0" fillId="0" borderId="11" xfId="1" applyNumberFormat="1" applyFont="1" applyFill="1" applyBorder="1" applyAlignment="1">
      <alignment horizontal="right" vertical="center"/>
    </xf>
    <xf numFmtId="41" fontId="0" fillId="0" borderId="11" xfId="1" applyNumberFormat="1" applyFont="1" applyBorder="1" applyAlignment="1">
      <alignment horizontal="right" vertical="center"/>
    </xf>
    <xf numFmtId="41" fontId="0" fillId="0" borderId="1" xfId="1" applyNumberFormat="1" applyFont="1" applyBorder="1" applyAlignment="1">
      <alignment horizontal="right" vertical="center"/>
    </xf>
    <xf numFmtId="41" fontId="5" fillId="0" borderId="1" xfId="1" applyNumberFormat="1" applyFont="1" applyFill="1" applyBorder="1" applyAlignment="1">
      <alignment horizontal="right" vertical="center" wrapText="1"/>
    </xf>
    <xf numFmtId="41" fontId="9" fillId="0" borderId="1" xfId="1" applyNumberFormat="1" applyFont="1" applyFill="1" applyBorder="1" applyAlignment="1">
      <alignment horizontal="right" vertical="center"/>
    </xf>
    <xf numFmtId="41" fontId="9" fillId="5" borderId="1" xfId="1" applyNumberFormat="1" applyFont="1" applyFill="1" applyBorder="1" applyAlignment="1">
      <alignment horizontal="right" vertical="center" wrapText="1"/>
    </xf>
    <xf numFmtId="41" fontId="8" fillId="0" borderId="1" xfId="1" applyNumberFormat="1" applyFont="1" applyFill="1" applyBorder="1" applyAlignment="1">
      <alignment horizontal="right" vertical="center"/>
    </xf>
    <xf numFmtId="41" fontId="8" fillId="0" borderId="11" xfId="1" applyNumberFormat="1" applyFont="1" applyFill="1" applyBorder="1" applyAlignment="1">
      <alignment horizontal="right" vertical="center"/>
    </xf>
    <xf numFmtId="41" fontId="5" fillId="0" borderId="13" xfId="1" applyNumberFormat="1" applyFont="1" applyFill="1" applyBorder="1" applyAlignment="1">
      <alignment horizontal="right" vertical="center"/>
    </xf>
    <xf numFmtId="41" fontId="9" fillId="0" borderId="13" xfId="1" applyNumberFormat="1" applyFont="1" applyFill="1" applyBorder="1" applyAlignment="1">
      <alignment horizontal="right" vertical="center"/>
    </xf>
    <xf numFmtId="41" fontId="9" fillId="5" borderId="13" xfId="1" applyNumberFormat="1" applyFont="1" applyFill="1" applyBorder="1" applyAlignment="1">
      <alignment horizontal="right" vertical="center" wrapText="1"/>
    </xf>
    <xf numFmtId="41" fontId="8" fillId="0" borderId="13" xfId="1" applyNumberFormat="1" applyFont="1" applyFill="1" applyBorder="1" applyAlignment="1">
      <alignment horizontal="right" vertical="center"/>
    </xf>
    <xf numFmtId="41" fontId="8" fillId="0" borderId="14" xfId="1" applyNumberFormat="1" applyFont="1" applyFill="1" applyBorder="1" applyAlignment="1">
      <alignment horizontal="right" vertical="center"/>
    </xf>
    <xf numFmtId="164" fontId="0" fillId="0" borderId="0" xfId="0" applyNumberFormat="1"/>
    <xf numFmtId="0" fontId="8" fillId="0" borderId="2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0" fillId="0" borderId="1" xfId="0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/>
    <xf numFmtId="0" fontId="11" fillId="7" borderId="8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9" xfId="0" applyFont="1" applyFill="1" applyBorder="1" applyAlignment="1">
      <alignment horizontal="center" vertical="center"/>
    </xf>
    <xf numFmtId="3" fontId="4" fillId="4" borderId="10" xfId="0" applyNumberFormat="1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2"/>
  <sheetViews>
    <sheetView tabSelected="1" topLeftCell="A13" zoomScale="80" zoomScaleNormal="80" workbookViewId="0">
      <selection activeCell="I5" sqref="I5"/>
    </sheetView>
  </sheetViews>
  <sheetFormatPr defaultRowHeight="15" x14ac:dyDescent="0.25"/>
  <cols>
    <col min="1" max="1" width="16.5703125" customWidth="1"/>
    <col min="3" max="3" width="5.7109375" customWidth="1"/>
    <col min="4" max="4" width="14.7109375" customWidth="1"/>
    <col min="5" max="7" width="12.7109375" customWidth="1"/>
    <col min="8" max="8" width="11.85546875" customWidth="1"/>
    <col min="9" max="9" width="14.140625" customWidth="1"/>
    <col min="10" max="12" width="12.7109375" customWidth="1"/>
    <col min="13" max="13" width="12.140625" customWidth="1"/>
    <col min="14" max="14" width="13.28515625" customWidth="1"/>
  </cols>
  <sheetData>
    <row r="1" spans="1:17" ht="18.75" x14ac:dyDescent="0.25">
      <c r="A1" s="60" t="s">
        <v>23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2"/>
      <c r="Q1" s="6"/>
    </row>
    <row r="2" spans="1:17" ht="31.5" customHeight="1" x14ac:dyDescent="0.25">
      <c r="A2" s="63"/>
      <c r="B2" s="64"/>
      <c r="C2" s="22"/>
      <c r="D2" s="22"/>
      <c r="E2" s="69" t="s">
        <v>1</v>
      </c>
      <c r="F2" s="69"/>
      <c r="G2" s="69"/>
      <c r="H2" s="69"/>
      <c r="I2" s="69"/>
      <c r="J2" s="65" t="s">
        <v>3</v>
      </c>
      <c r="K2" s="65"/>
      <c r="L2" s="65"/>
      <c r="M2" s="65"/>
      <c r="N2" s="66"/>
      <c r="Q2" s="6"/>
    </row>
    <row r="3" spans="1:17" ht="94.5" customHeight="1" x14ac:dyDescent="0.25">
      <c r="A3" s="28" t="s">
        <v>0</v>
      </c>
      <c r="B3" s="64" t="s">
        <v>20</v>
      </c>
      <c r="C3" s="64"/>
      <c r="D3" s="23" t="s">
        <v>2</v>
      </c>
      <c r="E3" s="24" t="s">
        <v>29</v>
      </c>
      <c r="F3" s="24" t="s">
        <v>5</v>
      </c>
      <c r="G3" s="24" t="s">
        <v>16</v>
      </c>
      <c r="H3" s="24" t="s">
        <v>6</v>
      </c>
      <c r="I3" s="24" t="s">
        <v>17</v>
      </c>
      <c r="J3" s="25" t="s">
        <v>12</v>
      </c>
      <c r="K3" s="25" t="s">
        <v>5</v>
      </c>
      <c r="L3" s="25" t="s">
        <v>18</v>
      </c>
      <c r="M3" s="25" t="s">
        <v>6</v>
      </c>
      <c r="N3" s="29" t="s">
        <v>19</v>
      </c>
      <c r="Q3" s="6"/>
    </row>
    <row r="4" spans="1:17" s="6" customFormat="1" ht="77.25" customHeight="1" x14ac:dyDescent="0.25">
      <c r="A4" s="57" t="s">
        <v>24</v>
      </c>
      <c r="B4" s="71" t="s">
        <v>28</v>
      </c>
      <c r="C4" s="72"/>
      <c r="D4" s="32">
        <v>50</v>
      </c>
      <c r="E4" s="33">
        <v>50</v>
      </c>
      <c r="F4" s="33">
        <v>1</v>
      </c>
      <c r="G4" s="33">
        <v>50</v>
      </c>
      <c r="H4" s="33">
        <v>120</v>
      </c>
      <c r="I4" s="33">
        <f>(G4*H4)/60</f>
        <v>100</v>
      </c>
      <c r="J4" s="34">
        <v>0</v>
      </c>
      <c r="K4" s="34">
        <v>0</v>
      </c>
      <c r="L4" s="34">
        <v>0</v>
      </c>
      <c r="M4" s="34">
        <v>0</v>
      </c>
      <c r="N4" s="35">
        <v>0</v>
      </c>
    </row>
    <row r="5" spans="1:17" ht="41.25" customHeight="1" x14ac:dyDescent="0.25">
      <c r="A5" s="58"/>
      <c r="B5" s="70" t="s">
        <v>33</v>
      </c>
      <c r="C5" s="70"/>
      <c r="D5" s="36">
        <v>600</v>
      </c>
      <c r="E5" s="36">
        <v>600</v>
      </c>
      <c r="F5" s="37">
        <v>1</v>
      </c>
      <c r="G5" s="36">
        <v>600</v>
      </c>
      <c r="H5" s="37">
        <v>15</v>
      </c>
      <c r="I5" s="36">
        <f>(G5*H5)/60</f>
        <v>150</v>
      </c>
      <c r="J5" s="38">
        <v>0</v>
      </c>
      <c r="K5" s="37">
        <v>0</v>
      </c>
      <c r="L5" s="38">
        <f>J5*K5</f>
        <v>0</v>
      </c>
      <c r="M5" s="39">
        <v>0</v>
      </c>
      <c r="N5" s="40">
        <v>0</v>
      </c>
      <c r="Q5" s="6"/>
    </row>
    <row r="6" spans="1:17" ht="45" customHeight="1" x14ac:dyDescent="0.25">
      <c r="A6" s="58"/>
      <c r="B6" s="67" t="s">
        <v>32</v>
      </c>
      <c r="C6" s="67"/>
      <c r="D6" s="36">
        <v>15000</v>
      </c>
      <c r="E6" s="36">
        <f>0.5*D6</f>
        <v>7500</v>
      </c>
      <c r="F6" s="36">
        <v>1</v>
      </c>
      <c r="G6" s="36">
        <f>E6*F6</f>
        <v>7500</v>
      </c>
      <c r="H6" s="36">
        <v>30</v>
      </c>
      <c r="I6" s="36">
        <f>(G6*H6)/60</f>
        <v>3750</v>
      </c>
      <c r="J6" s="38">
        <f>D6*0.5</f>
        <v>7500</v>
      </c>
      <c r="K6" s="38">
        <v>1</v>
      </c>
      <c r="L6" s="38">
        <f>J6*K6</f>
        <v>7500</v>
      </c>
      <c r="M6" s="39">
        <v>2</v>
      </c>
      <c r="N6" s="41">
        <f>(L6*M6)/60</f>
        <v>250</v>
      </c>
      <c r="Q6" s="6"/>
    </row>
    <row r="7" spans="1:17" ht="51" customHeight="1" x14ac:dyDescent="0.25">
      <c r="A7" s="58"/>
      <c r="B7" s="68" t="s">
        <v>25</v>
      </c>
      <c r="C7" s="68"/>
      <c r="D7" s="36">
        <v>750</v>
      </c>
      <c r="E7" s="36">
        <f>0.1*D7</f>
        <v>75</v>
      </c>
      <c r="F7" s="37">
        <v>1</v>
      </c>
      <c r="G7" s="36">
        <f>E7*F7</f>
        <v>75</v>
      </c>
      <c r="H7" s="37">
        <v>3</v>
      </c>
      <c r="I7" s="36">
        <f>(G7*H7)/60</f>
        <v>3.75</v>
      </c>
      <c r="J7" s="38">
        <f>D7*0.9</f>
        <v>675</v>
      </c>
      <c r="K7" s="37">
        <v>1</v>
      </c>
      <c r="L7" s="38">
        <f>J7*K7</f>
        <v>675</v>
      </c>
      <c r="M7" s="42">
        <v>1</v>
      </c>
      <c r="N7" s="41">
        <f>(L7*M7)/60</f>
        <v>11.25</v>
      </c>
      <c r="Q7" s="6"/>
    </row>
    <row r="8" spans="1:17" ht="51" customHeight="1" x14ac:dyDescent="0.25">
      <c r="A8" s="59"/>
      <c r="B8" s="67" t="s">
        <v>31</v>
      </c>
      <c r="C8" s="67"/>
      <c r="D8" s="36">
        <v>300</v>
      </c>
      <c r="E8" s="36">
        <v>300</v>
      </c>
      <c r="F8" s="37">
        <v>1</v>
      </c>
      <c r="G8" s="36">
        <f>E8*F8</f>
        <v>300</v>
      </c>
      <c r="H8" s="37">
        <v>60</v>
      </c>
      <c r="I8" s="36">
        <f>(G8*H8)/60</f>
        <v>300</v>
      </c>
      <c r="J8" s="38">
        <v>0</v>
      </c>
      <c r="K8" s="37">
        <v>0</v>
      </c>
      <c r="L8" s="38">
        <f>J8*K8</f>
        <v>0</v>
      </c>
      <c r="M8" s="42">
        <v>0</v>
      </c>
      <c r="N8" s="41">
        <f>(L8*M8)/60</f>
        <v>0</v>
      </c>
    </row>
    <row r="9" spans="1:17" ht="44.25" customHeight="1" x14ac:dyDescent="0.25">
      <c r="A9" s="30" t="s">
        <v>4</v>
      </c>
      <c r="B9" s="56"/>
      <c r="C9" s="56"/>
      <c r="D9" s="43">
        <f>SUM(D4:D8)</f>
        <v>16700</v>
      </c>
      <c r="E9" s="44">
        <f>SUM(E4:E8)</f>
        <v>8525</v>
      </c>
      <c r="F9" s="45"/>
      <c r="G9" s="44">
        <f>SUM(G4:G8)</f>
        <v>8525</v>
      </c>
      <c r="H9" s="45"/>
      <c r="I9" s="44">
        <f>SUM(I4:I8)</f>
        <v>4303.75</v>
      </c>
      <c r="J9" s="46">
        <f>SUM(J4:J8)</f>
        <v>8175</v>
      </c>
      <c r="K9" s="45"/>
      <c r="L9" s="46">
        <f>SUM(L4:L8)</f>
        <v>8175</v>
      </c>
      <c r="M9" s="45"/>
      <c r="N9" s="47">
        <f>SUM(N4:N8)</f>
        <v>261.25</v>
      </c>
      <c r="Q9" s="6"/>
    </row>
    <row r="10" spans="1:17" ht="45.75" customHeight="1" thickBot="1" x14ac:dyDescent="0.3">
      <c r="A10" s="31" t="s">
        <v>10</v>
      </c>
      <c r="B10" s="54"/>
      <c r="C10" s="55"/>
      <c r="D10" s="48">
        <f>SUM(D9*3)</f>
        <v>50100</v>
      </c>
      <c r="E10" s="49">
        <f>SUM(E9*3)</f>
        <v>25575</v>
      </c>
      <c r="F10" s="50"/>
      <c r="G10" s="49">
        <f>SUM(G9*3)</f>
        <v>25575</v>
      </c>
      <c r="H10" s="50"/>
      <c r="I10" s="49">
        <f>SUM(I9*3)</f>
        <v>12911.25</v>
      </c>
      <c r="J10" s="51">
        <f>SUM(J9*3)</f>
        <v>24525</v>
      </c>
      <c r="K10" s="50"/>
      <c r="L10" s="51">
        <f>SUM(L9*3)</f>
        <v>24525</v>
      </c>
      <c r="M10" s="50"/>
      <c r="N10" s="52">
        <f>SUM(N9*3)</f>
        <v>783.75</v>
      </c>
      <c r="Q10" s="6"/>
    </row>
    <row r="11" spans="1:17" ht="15.75" x14ac:dyDescent="0.25">
      <c r="A11" s="26"/>
      <c r="B11" s="27"/>
      <c r="C11" s="27"/>
      <c r="D11" s="26"/>
      <c r="E11" s="26"/>
      <c r="Q11" s="6"/>
    </row>
    <row r="12" spans="1:17" x14ac:dyDescent="0.25">
      <c r="A12" s="26"/>
      <c r="B12" s="26"/>
      <c r="C12" s="26"/>
      <c r="D12" s="26"/>
      <c r="E12" s="26"/>
      <c r="Q12" s="6"/>
    </row>
    <row r="13" spans="1:17" ht="15.75" x14ac:dyDescent="0.25">
      <c r="A13" s="1" t="s">
        <v>9</v>
      </c>
      <c r="Q13" s="6"/>
    </row>
    <row r="14" spans="1:17" ht="93" customHeight="1" x14ac:dyDescent="0.25">
      <c r="A14" s="7" t="s">
        <v>8</v>
      </c>
      <c r="D14" s="3">
        <f>G9+J9</f>
        <v>16700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 ht="103.5" customHeight="1" x14ac:dyDescent="0.25">
      <c r="A15" s="7" t="s">
        <v>13</v>
      </c>
      <c r="B15" s="8"/>
      <c r="C15" s="9"/>
      <c r="D15" s="3">
        <f>G10+J10</f>
        <v>50100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1:17" ht="103.5" customHeight="1" x14ac:dyDescent="0.25">
      <c r="A16" s="7" t="s">
        <v>7</v>
      </c>
      <c r="B16" s="8"/>
      <c r="C16" s="9"/>
      <c r="D16" s="3">
        <f>SUM(I9,N9)</f>
        <v>4565</v>
      </c>
      <c r="F16" s="2"/>
      <c r="Q16" s="6"/>
    </row>
    <row r="17" spans="1:17" ht="50.25" customHeight="1" x14ac:dyDescent="0.25">
      <c r="A17" s="7" t="s">
        <v>11</v>
      </c>
      <c r="B17" s="8"/>
      <c r="C17" s="9"/>
      <c r="D17" s="4">
        <f>I10+N10</f>
        <v>13695</v>
      </c>
      <c r="Q17" s="6"/>
    </row>
    <row r="18" spans="1:17" ht="51" customHeight="1" x14ac:dyDescent="0.25">
      <c r="A18" s="10" t="s">
        <v>22</v>
      </c>
      <c r="B18" s="8"/>
      <c r="C18" s="9"/>
      <c r="D18" s="5">
        <f>D16*27.2</f>
        <v>124168</v>
      </c>
      <c r="Q18" s="6"/>
    </row>
    <row r="19" spans="1:17" ht="47.25" x14ac:dyDescent="0.25">
      <c r="A19" s="7" t="s">
        <v>27</v>
      </c>
      <c r="B19" s="11"/>
      <c r="C19" s="12"/>
      <c r="D19" s="5">
        <f>D17*28.54</f>
        <v>390855.3</v>
      </c>
      <c r="Q19" s="6"/>
    </row>
    <row r="20" spans="1:17" ht="15.75" x14ac:dyDescent="0.25">
      <c r="B20" s="8"/>
      <c r="C20" s="9"/>
    </row>
    <row r="21" spans="1:17" x14ac:dyDescent="0.25">
      <c r="A21" t="s">
        <v>30</v>
      </c>
    </row>
    <row r="22" spans="1:17" x14ac:dyDescent="0.25">
      <c r="A22" t="s">
        <v>26</v>
      </c>
    </row>
  </sheetData>
  <mergeCells count="13">
    <mergeCell ref="B10:C10"/>
    <mergeCell ref="B9:C9"/>
    <mergeCell ref="A4:A8"/>
    <mergeCell ref="A1:N1"/>
    <mergeCell ref="A2:B2"/>
    <mergeCell ref="J2:N2"/>
    <mergeCell ref="B3:C3"/>
    <mergeCell ref="B6:C6"/>
    <mergeCell ref="B8:C8"/>
    <mergeCell ref="B7:C7"/>
    <mergeCell ref="E2:I2"/>
    <mergeCell ref="B5:C5"/>
    <mergeCell ref="B4:C4"/>
  </mergeCells>
  <pageMargins left="0.25" right="0.25" top="0.75" bottom="0.75" header="0.3" footer="0.3"/>
  <pageSetup scale="60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0"/>
  <sheetViews>
    <sheetView workbookViewId="0">
      <selection activeCell="A11" sqref="A11"/>
    </sheetView>
  </sheetViews>
  <sheetFormatPr defaultRowHeight="15" x14ac:dyDescent="0.25"/>
  <cols>
    <col min="1" max="1" width="29" customWidth="1"/>
    <col min="2" max="2" width="21.5703125" customWidth="1"/>
    <col min="3" max="3" width="21.85546875" customWidth="1"/>
  </cols>
  <sheetData>
    <row r="1" spans="1:6" ht="51.75" customHeight="1" x14ac:dyDescent="0.25">
      <c r="A1" s="13" t="s">
        <v>14</v>
      </c>
      <c r="B1" s="13" t="s">
        <v>35</v>
      </c>
      <c r="C1" s="13" t="s">
        <v>21</v>
      </c>
    </row>
    <row r="2" spans="1:6" ht="64.5" x14ac:dyDescent="0.25">
      <c r="A2" s="14" t="s">
        <v>34</v>
      </c>
      <c r="B2" s="19">
        <v>137937</v>
      </c>
      <c r="C2" s="19">
        <f>3*B2</f>
        <v>413811</v>
      </c>
    </row>
    <row r="3" spans="1:6" ht="51.75" x14ac:dyDescent="0.25">
      <c r="A3" s="14" t="s">
        <v>37</v>
      </c>
      <c r="B3" s="20">
        <v>79988</v>
      </c>
      <c r="C3" s="19">
        <f t="shared" ref="C3:C10" si="0">3*B3</f>
        <v>239964</v>
      </c>
    </row>
    <row r="4" spans="1:6" ht="51.75" x14ac:dyDescent="0.25">
      <c r="A4" s="14" t="s">
        <v>38</v>
      </c>
      <c r="B4" s="20">
        <v>79988</v>
      </c>
      <c r="C4" s="19">
        <f t="shared" si="0"/>
        <v>239964</v>
      </c>
    </row>
    <row r="5" spans="1:6" ht="26.25" x14ac:dyDescent="0.25">
      <c r="A5" s="14" t="s">
        <v>40</v>
      </c>
      <c r="B5" s="19">
        <v>10000</v>
      </c>
      <c r="C5" s="19">
        <f t="shared" si="0"/>
        <v>30000</v>
      </c>
    </row>
    <row r="6" spans="1:6" ht="25.5" x14ac:dyDescent="0.25">
      <c r="A6" s="17" t="s">
        <v>41</v>
      </c>
      <c r="B6" s="20">
        <v>48400</v>
      </c>
      <c r="C6" s="19">
        <f t="shared" si="0"/>
        <v>145200</v>
      </c>
      <c r="F6" s="6"/>
    </row>
    <row r="7" spans="1:6" ht="25.5" x14ac:dyDescent="0.25">
      <c r="A7" s="17" t="s">
        <v>42</v>
      </c>
      <c r="B7" s="20">
        <v>50000</v>
      </c>
      <c r="C7" s="19">
        <f t="shared" si="0"/>
        <v>150000</v>
      </c>
    </row>
    <row r="8" spans="1:6" ht="25.5" x14ac:dyDescent="0.25">
      <c r="A8" s="17" t="s">
        <v>43</v>
      </c>
      <c r="B8" s="20">
        <v>10000</v>
      </c>
      <c r="C8" s="19">
        <f t="shared" si="0"/>
        <v>30000</v>
      </c>
    </row>
    <row r="9" spans="1:6" ht="51" x14ac:dyDescent="0.25">
      <c r="A9" s="17" t="s">
        <v>44</v>
      </c>
      <c r="B9" s="20">
        <v>1500</v>
      </c>
      <c r="C9" s="19">
        <f t="shared" si="0"/>
        <v>4500</v>
      </c>
    </row>
    <row r="10" spans="1:6" ht="25.5" x14ac:dyDescent="0.25">
      <c r="A10" s="17" t="s">
        <v>48</v>
      </c>
      <c r="B10" s="20">
        <v>2000</v>
      </c>
      <c r="C10" s="19">
        <f t="shared" si="0"/>
        <v>6000</v>
      </c>
    </row>
    <row r="11" spans="1:6" x14ac:dyDescent="0.25">
      <c r="A11" s="16"/>
      <c r="B11" s="19"/>
      <c r="C11" s="19"/>
    </row>
    <row r="12" spans="1:6" x14ac:dyDescent="0.25">
      <c r="A12" s="18" t="s">
        <v>15</v>
      </c>
      <c r="B12" s="21">
        <f>ROUND(SUM(B1:B11),0)</f>
        <v>419813</v>
      </c>
      <c r="C12" s="19">
        <f>ROUND(SUM(C1:C11),0)</f>
        <v>1259439</v>
      </c>
    </row>
    <row r="14" spans="1:6" x14ac:dyDescent="0.25">
      <c r="A14" t="s">
        <v>36</v>
      </c>
    </row>
    <row r="16" spans="1:6" x14ac:dyDescent="0.25">
      <c r="C16" t="s">
        <v>39</v>
      </c>
    </row>
    <row r="17" spans="1:3" x14ac:dyDescent="0.25">
      <c r="A17" t="s">
        <v>46</v>
      </c>
      <c r="B17">
        <v>107763</v>
      </c>
      <c r="C17">
        <f>B17*1.28</f>
        <v>137936.64000000001</v>
      </c>
    </row>
    <row r="18" spans="1:3" x14ac:dyDescent="0.25">
      <c r="A18" t="s">
        <v>45</v>
      </c>
      <c r="B18" s="15">
        <v>62491</v>
      </c>
      <c r="C18" s="15">
        <f>B18*1.28</f>
        <v>79988.479999999996</v>
      </c>
    </row>
    <row r="20" spans="1:3" x14ac:dyDescent="0.25">
      <c r="A20" t="s">
        <v>47</v>
      </c>
      <c r="B20" s="53">
        <f>SUM(B2:B4)</f>
        <v>297913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1-Burden Hours Worksheet</vt:lpstr>
      <vt:lpstr>Table 2-Annualized Cost Fed Gov</vt:lpstr>
    </vt:vector>
  </TitlesOfParts>
  <Company>FNS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Ragland-Greene, Rachelle - FNS</dc:creator>
  <cp:lastModifiedBy>Campbell, Lindsay -FS</cp:lastModifiedBy>
  <cp:lastPrinted>2018-09-18T15:27:38Z</cp:lastPrinted>
  <dcterms:created xsi:type="dcterms:W3CDTF">2018-09-10T23:30:04Z</dcterms:created>
  <dcterms:modified xsi:type="dcterms:W3CDTF">2021-10-01T14:09:12Z</dcterms:modified>
</cp:coreProperties>
</file>