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F7F4668F-7A20-44A2-9D2D-4D25F7D7A0F2}" xr6:coauthVersionLast="45" xr6:coauthVersionMax="45" xr10:uidLastSave="{00000000-0000-0000-0000-000000000000}"/>
  <bookViews>
    <workbookView xWindow="-110" yWindow="-110" windowWidth="19420" windowHeight="10420" xr2:uid="{00000000-000D-0000-FFFF-FFFF00000000}"/>
  </bookViews>
  <sheets>
    <sheet name="Table 1" sheetId="1" r:id="rId1"/>
    <sheet name="Table 2" sheetId="2"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4" i="1" l="1"/>
  <c r="I46" i="1"/>
  <c r="I44" i="1"/>
  <c r="F44" i="1"/>
  <c r="I43" i="1"/>
  <c r="F43" i="1"/>
  <c r="I21" i="1"/>
  <c r="F21" i="1"/>
  <c r="I13" i="2"/>
  <c r="F13" i="2"/>
  <c r="F9" i="2" l="1"/>
  <c r="G9" i="2" s="1"/>
  <c r="F10" i="2"/>
  <c r="G10" i="2" s="1"/>
  <c r="F7" i="2"/>
  <c r="D12" i="2"/>
  <c r="F12" i="2" s="1"/>
  <c r="G12" i="2" s="1"/>
  <c r="D8" i="2"/>
  <c r="F8" i="2" s="1"/>
  <c r="G8" i="2" s="1"/>
  <c r="D9" i="2"/>
  <c r="D10" i="2"/>
  <c r="D11" i="2"/>
  <c r="F11" i="2" s="1"/>
  <c r="G11" i="2" s="1"/>
  <c r="D7" i="2"/>
  <c r="D20" i="1"/>
  <c r="F20" i="1" s="1"/>
  <c r="G20" i="1" s="1"/>
  <c r="G7" i="2" l="1"/>
  <c r="H7" i="2"/>
  <c r="I9" i="2"/>
  <c r="H10" i="2"/>
  <c r="I10" i="2" s="1"/>
  <c r="H8" i="2"/>
  <c r="I8" i="2" s="1"/>
  <c r="H12" i="2"/>
  <c r="I12" i="2" s="1"/>
  <c r="H11" i="2"/>
  <c r="I11" i="2" s="1"/>
  <c r="H9" i="2"/>
  <c r="H20" i="1"/>
  <c r="I20" i="1" s="1"/>
  <c r="F33" i="1"/>
  <c r="G33" i="1" s="1"/>
  <c r="H33" i="1"/>
  <c r="F42" i="1"/>
  <c r="G42" i="1" s="1"/>
  <c r="H42" i="1"/>
  <c r="F16" i="1"/>
  <c r="G16" i="1" s="1"/>
  <c r="D10" i="1"/>
  <c r="F10" i="1" s="1"/>
  <c r="D11" i="1"/>
  <c r="F11" i="1" s="1"/>
  <c r="G11" i="1" s="1"/>
  <c r="D15" i="1"/>
  <c r="F15" i="1" s="1"/>
  <c r="G15" i="1" s="1"/>
  <c r="D16" i="1"/>
  <c r="D17" i="1"/>
  <c r="F17" i="1" s="1"/>
  <c r="G17" i="1" s="1"/>
  <c r="D18" i="1"/>
  <c r="F18" i="1" s="1"/>
  <c r="G18" i="1" s="1"/>
  <c r="D19" i="1"/>
  <c r="F19" i="1" s="1"/>
  <c r="G19" i="1" s="1"/>
  <c r="D23" i="1"/>
  <c r="F23" i="1" s="1"/>
  <c r="D24" i="1"/>
  <c r="F24" i="1" s="1"/>
  <c r="D26" i="1"/>
  <c r="F26" i="1" s="1"/>
  <c r="D28" i="1"/>
  <c r="F28" i="1" s="1"/>
  <c r="D30" i="1"/>
  <c r="F30" i="1" s="1"/>
  <c r="D31" i="1"/>
  <c r="F31" i="1" s="1"/>
  <c r="D33" i="1"/>
  <c r="D34" i="1"/>
  <c r="F34" i="1" s="1"/>
  <c r="D36" i="1"/>
  <c r="F36" i="1" s="1"/>
  <c r="D37" i="1"/>
  <c r="F37" i="1" s="1"/>
  <c r="D38" i="1"/>
  <c r="F38" i="1" s="1"/>
  <c r="D39" i="1"/>
  <c r="F39" i="1" s="1"/>
  <c r="D40" i="1"/>
  <c r="F40" i="1" s="1"/>
  <c r="D41" i="1"/>
  <c r="F41" i="1" s="1"/>
  <c r="D42" i="1"/>
  <c r="D8" i="1"/>
  <c r="F8" i="1" s="1"/>
  <c r="G10" i="1" l="1"/>
  <c r="I10" i="1"/>
  <c r="G38" i="1"/>
  <c r="H38" i="1"/>
  <c r="G8" i="1"/>
  <c r="H8" i="1"/>
  <c r="G34" i="1"/>
  <c r="H34" i="1"/>
  <c r="G41" i="1"/>
  <c r="H41" i="1"/>
  <c r="G31" i="1"/>
  <c r="H31" i="1"/>
  <c r="G40" i="1"/>
  <c r="H40" i="1"/>
  <c r="G30" i="1"/>
  <c r="H30" i="1"/>
  <c r="G26" i="1"/>
  <c r="H26" i="1"/>
  <c r="G37" i="1"/>
  <c r="I37" i="1" s="1"/>
  <c r="H37" i="1"/>
  <c r="G24" i="1"/>
  <c r="H24" i="1"/>
  <c r="G36" i="1"/>
  <c r="H36" i="1"/>
  <c r="G39" i="1"/>
  <c r="H39" i="1"/>
  <c r="G28" i="1"/>
  <c r="H28" i="1"/>
  <c r="I42" i="1"/>
  <c r="I33" i="1"/>
  <c r="I7" i="2"/>
  <c r="G23" i="1"/>
  <c r="H23" i="1"/>
  <c r="H19" i="1"/>
  <c r="I19" i="1" s="1"/>
  <c r="H18" i="1"/>
  <c r="I18" i="1" s="1"/>
  <c r="H17" i="1"/>
  <c r="I17" i="1" s="1"/>
  <c r="H16" i="1"/>
  <c r="I16" i="1" s="1"/>
  <c r="H15" i="1"/>
  <c r="I15" i="1" s="1"/>
  <c r="H11" i="1"/>
  <c r="I11" i="1" s="1"/>
  <c r="H10" i="1"/>
  <c r="I38" i="1" l="1"/>
  <c r="I36" i="1"/>
  <c r="I31" i="1"/>
  <c r="I30" i="1"/>
  <c r="I28" i="1"/>
  <c r="I41" i="1"/>
  <c r="I26" i="1"/>
  <c r="I34" i="1"/>
  <c r="I39" i="1"/>
  <c r="I40" i="1"/>
  <c r="I8" i="1"/>
  <c r="I23" i="1"/>
  <c r="I24" i="1"/>
</calcChain>
</file>

<file path=xl/sharedStrings.xml><?xml version="1.0" encoding="utf-8"?>
<sst xmlns="http://schemas.openxmlformats.org/spreadsheetml/2006/main" count="117" uniqueCount="102">
  <si>
    <t>Burden item</t>
  </si>
  <si>
    <t>(A)</t>
  </si>
  <si>
    <t>(B)</t>
  </si>
  <si>
    <t>(C)</t>
  </si>
  <si>
    <t>(H)</t>
  </si>
  <si>
    <t>Person hours per occurrence</t>
  </si>
  <si>
    <t>No. of occurrences per respondent per year</t>
  </si>
  <si>
    <t>1.  Applications</t>
  </si>
  <si>
    <t>N/A</t>
  </si>
  <si>
    <t>2.  Survey and Studies</t>
  </si>
  <si>
    <t>3.  Reporting requirements</t>
  </si>
  <si>
    <t>See 3B &amp; 4E</t>
  </si>
  <si>
    <t>Subtotal for Reporting Requirements</t>
  </si>
  <si>
    <t>4.  Recordkeeping requirements</t>
  </si>
  <si>
    <t>Subtotal for Recordkeeping Requirements</t>
  </si>
  <si>
    <t>Table 1: Annual Respondent Burden and Cost – NESHAP for Primary Copper Smelters (40 CFR Part 63, Subpart QQQ) (Renewal)</t>
  </si>
  <si>
    <t xml:space="preserve">(G) </t>
  </si>
  <si>
    <t>Clerical person hours per year 
(G=Ex0.1)</t>
  </si>
  <si>
    <t>(F)</t>
  </si>
  <si>
    <t>Management person hours per year 
(F=Ex0.05)</t>
  </si>
  <si>
    <t xml:space="preserve">(E) </t>
  </si>
  <si>
    <t>Technical person- hours per year 
(E=CxD)</t>
  </si>
  <si>
    <t>(D)</t>
  </si>
  <si>
    <r>
      <t xml:space="preserve">Respondents per year  </t>
    </r>
    <r>
      <rPr>
        <b/>
        <vertAlign val="superscript"/>
        <sz val="10"/>
        <color theme="1"/>
        <rFont val="Times New Roman"/>
        <family val="1"/>
      </rPr>
      <t>a</t>
    </r>
  </si>
  <si>
    <t>Person hours per respondent per year 
(C=AxB)</t>
  </si>
  <si>
    <r>
      <t xml:space="preserve">Total Cost per year ($) </t>
    </r>
    <r>
      <rPr>
        <b/>
        <vertAlign val="superscript"/>
        <sz val="10"/>
        <color theme="1"/>
        <rFont val="Times New Roman"/>
        <family val="1"/>
      </rPr>
      <t>b</t>
    </r>
  </si>
  <si>
    <t>Assumptions:</t>
  </si>
  <si>
    <t>B.  Required activities</t>
  </si>
  <si>
    <t>C.  Create information</t>
  </si>
  <si>
    <t>D.  Gather existing information</t>
  </si>
  <si>
    <t>E.  Write Report</t>
  </si>
  <si>
    <t>Initial notification</t>
  </si>
  <si>
    <t>Notification of performance test</t>
  </si>
  <si>
    <t>Initial compliance determination</t>
  </si>
  <si>
    <t>B.  Plan activities</t>
  </si>
  <si>
    <t>C.  Implement Activities</t>
  </si>
  <si>
    <t>i.  Prepare startup, shutdown, malfunction plan</t>
  </si>
  <si>
    <t>ii.  Copper concentrate dryer</t>
  </si>
  <si>
    <t>iii.  Smelting vessel</t>
  </si>
  <si>
    <t>iv.  Slag cleaning vessel</t>
  </si>
  <si>
    <t>v.  Batch copper converters</t>
  </si>
  <si>
    <t>vi.  Prepare fugitive dust control plan</t>
  </si>
  <si>
    <t>D.  Develop record system</t>
  </si>
  <si>
    <r>
      <t xml:space="preserve">A.  Familiarize with regulatory requirements </t>
    </r>
    <r>
      <rPr>
        <vertAlign val="superscript"/>
        <sz val="10"/>
        <color theme="1"/>
        <rFont val="Times New Roman"/>
        <family val="1"/>
      </rPr>
      <t>c</t>
    </r>
  </si>
  <si>
    <r>
      <t xml:space="preserve">c  </t>
    </r>
    <r>
      <rPr>
        <sz val="10"/>
        <color theme="1"/>
        <rFont val="Times New Roman"/>
        <family val="1"/>
      </rPr>
      <t xml:space="preserve">We have assume that all respondents will have to familiarize with the regulatory requirements each year. </t>
    </r>
  </si>
  <si>
    <r>
      <t xml:space="preserve">Conduct PM performance test </t>
    </r>
    <r>
      <rPr>
        <vertAlign val="superscript"/>
        <sz val="10"/>
        <color theme="1"/>
        <rFont val="Times New Roman"/>
        <family val="1"/>
      </rPr>
      <t>d</t>
    </r>
  </si>
  <si>
    <r>
      <t xml:space="preserve">Conduct copper converter building performance test </t>
    </r>
    <r>
      <rPr>
        <vertAlign val="superscript"/>
        <sz val="10"/>
        <color theme="1"/>
        <rFont val="Times New Roman"/>
        <family val="1"/>
      </rPr>
      <t>e</t>
    </r>
  </si>
  <si>
    <r>
      <t xml:space="preserve">Performance test reports </t>
    </r>
    <r>
      <rPr>
        <vertAlign val="superscript"/>
        <sz val="10"/>
        <color theme="1"/>
        <rFont val="Times New Roman"/>
        <family val="1"/>
      </rPr>
      <t>f</t>
    </r>
  </si>
  <si>
    <r>
      <t>f</t>
    </r>
    <r>
      <rPr>
        <sz val="10"/>
        <color theme="1"/>
        <rFont val="Times New Roman"/>
        <family val="1"/>
      </rPr>
      <t xml:space="preserve">  We have assumed that each respondents will take eighty hours, 5.5 times per year to complete a performance test report.</t>
    </r>
  </si>
  <si>
    <t>Table 2: Average Annual EPA Burden and Cost – NESHAP for Primary Copper Smelters (40 CFR Part 63, Subpart QQQ) (Renewal)</t>
  </si>
  <si>
    <t>Activity</t>
  </si>
  <si>
    <t>(E)</t>
  </si>
  <si>
    <t>EPA person- hours per occurrence</t>
  </si>
  <si>
    <t xml:space="preserve"> No. of occurrences per plant per year</t>
  </si>
  <si>
    <t>Review reports</t>
  </si>
  <si>
    <t>Management person-hours per year 
(F=Ex0.05)</t>
  </si>
  <si>
    <t>(G)</t>
  </si>
  <si>
    <t>Clerical person-hours per year 
(G=Ex0.1)</t>
  </si>
  <si>
    <r>
      <t xml:space="preserve">Plants per year  </t>
    </r>
    <r>
      <rPr>
        <b/>
        <vertAlign val="superscript"/>
        <sz val="10"/>
        <color rgb="FF000000"/>
        <rFont val="Times New Roman"/>
        <family val="1"/>
      </rPr>
      <t>a</t>
    </r>
  </si>
  <si>
    <r>
      <t xml:space="preserve">Cost, ($) </t>
    </r>
    <r>
      <rPr>
        <b/>
        <vertAlign val="superscript"/>
        <sz val="10"/>
        <color rgb="FF000000"/>
        <rFont val="Times New Roman"/>
        <family val="1"/>
      </rPr>
      <t>b</t>
    </r>
  </si>
  <si>
    <t>EPA person- hours per plant per year 
(C=AxB)</t>
  </si>
  <si>
    <t>a.  Initial notifications</t>
  </si>
  <si>
    <t>c.  Initial compliance determination</t>
  </si>
  <si>
    <r>
      <t xml:space="preserve">Startup, shutdown, malfunction report </t>
    </r>
    <r>
      <rPr>
        <vertAlign val="superscript"/>
        <sz val="10"/>
        <color theme="1"/>
        <rFont val="Times New Roman"/>
        <family val="1"/>
      </rPr>
      <t>h</t>
    </r>
  </si>
  <si>
    <r>
      <t xml:space="preserve">Monitor control device parameters </t>
    </r>
    <r>
      <rPr>
        <vertAlign val="superscript"/>
        <sz val="10"/>
        <color theme="1"/>
        <rFont val="Times New Roman"/>
        <family val="1"/>
      </rPr>
      <t>i</t>
    </r>
  </si>
  <si>
    <r>
      <t xml:space="preserve">Inspect tapping hood system </t>
    </r>
    <r>
      <rPr>
        <vertAlign val="superscript"/>
        <sz val="10"/>
        <color theme="1"/>
        <rFont val="Times New Roman"/>
        <family val="1"/>
      </rPr>
      <t>j</t>
    </r>
  </si>
  <si>
    <r>
      <t xml:space="preserve">Inspect tapping hood system </t>
    </r>
    <r>
      <rPr>
        <vertAlign val="superscript"/>
        <sz val="10"/>
        <color theme="1"/>
        <rFont val="Times New Roman"/>
        <family val="1"/>
      </rPr>
      <t>j, k</t>
    </r>
  </si>
  <si>
    <r>
      <t xml:space="preserve">Monitor control device parameters </t>
    </r>
    <r>
      <rPr>
        <vertAlign val="superscript"/>
        <sz val="10"/>
        <color theme="1"/>
        <rFont val="Times New Roman"/>
        <family val="1"/>
      </rPr>
      <t>i, k</t>
    </r>
  </si>
  <si>
    <r>
      <t xml:space="preserve">Inspect converter hood system </t>
    </r>
    <r>
      <rPr>
        <vertAlign val="superscript"/>
        <sz val="10"/>
        <color theme="1"/>
        <rFont val="Times New Roman"/>
        <family val="1"/>
      </rPr>
      <t>j</t>
    </r>
  </si>
  <si>
    <r>
      <t xml:space="preserve">Monitor hood system ventilation parameters </t>
    </r>
    <r>
      <rPr>
        <vertAlign val="superscript"/>
        <sz val="10"/>
        <color theme="1"/>
        <rFont val="Times New Roman"/>
        <family val="1"/>
      </rPr>
      <t>i</t>
    </r>
  </si>
  <si>
    <r>
      <t xml:space="preserve">E.  Time to enter information </t>
    </r>
    <r>
      <rPr>
        <vertAlign val="superscript"/>
        <sz val="10"/>
        <color theme="1"/>
        <rFont val="Times New Roman"/>
        <family val="1"/>
      </rPr>
      <t>l</t>
    </r>
  </si>
  <si>
    <r>
      <t xml:space="preserve">F.  Time to train personnel </t>
    </r>
    <r>
      <rPr>
        <vertAlign val="superscript"/>
        <sz val="10"/>
        <color theme="1"/>
        <rFont val="Times New Roman"/>
        <family val="1"/>
      </rPr>
      <t>m</t>
    </r>
  </si>
  <si>
    <r>
      <t xml:space="preserve">TOTAL LABOR BURDEN AND COST (rounded) </t>
    </r>
    <r>
      <rPr>
        <b/>
        <vertAlign val="superscript"/>
        <sz val="10"/>
        <color theme="1"/>
        <rFont val="Times New Roman"/>
        <family val="1"/>
      </rPr>
      <t>n</t>
    </r>
  </si>
  <si>
    <r>
      <t xml:space="preserve">CAPITAL AND O&amp;M COST (rounded) </t>
    </r>
    <r>
      <rPr>
        <b/>
        <vertAlign val="superscript"/>
        <sz val="10"/>
        <color theme="1"/>
        <rFont val="Times New Roman"/>
        <family val="1"/>
      </rPr>
      <t>n</t>
    </r>
  </si>
  <si>
    <r>
      <t xml:space="preserve">GRAND TOTAL (rounded) </t>
    </r>
    <r>
      <rPr>
        <b/>
        <vertAlign val="superscript"/>
        <sz val="10"/>
        <color theme="1"/>
        <rFont val="Times New Roman"/>
        <family val="1"/>
      </rPr>
      <t>n</t>
    </r>
  </si>
  <si>
    <r>
      <t>h</t>
    </r>
    <r>
      <rPr>
        <sz val="10"/>
        <color theme="1"/>
        <rFont val="Times New Roman"/>
        <family val="1"/>
      </rPr>
      <t xml:space="preserve">  We have assumed no respondents will have a startup, shutdown, or malfunction that is not consistent with the SSM plan.  </t>
    </r>
  </si>
  <si>
    <r>
      <t>i</t>
    </r>
    <r>
      <rPr>
        <sz val="10"/>
        <color theme="1"/>
        <rFont val="Times New Roman"/>
        <family val="1"/>
      </rPr>
      <t xml:space="preserve">  Recordkeeping requirements are required daily on all monitor control device parameters.</t>
    </r>
  </si>
  <si>
    <r>
      <t xml:space="preserve">j  </t>
    </r>
    <r>
      <rPr>
        <sz val="10"/>
        <color theme="1"/>
        <rFont val="Times New Roman"/>
        <family val="1"/>
      </rPr>
      <t>We have assumed that inspections on all hood systems are done on a monthly basis.</t>
    </r>
  </si>
  <si>
    <r>
      <t xml:space="preserve">l </t>
    </r>
    <r>
      <rPr>
        <sz val="10"/>
        <color theme="1"/>
        <rFont val="Times New Roman"/>
        <family val="1"/>
      </rPr>
      <t xml:space="preserve"> Each respondent is required to record information on a daily basis.</t>
    </r>
  </si>
  <si>
    <r>
      <t>m</t>
    </r>
    <r>
      <rPr>
        <sz val="10"/>
        <color theme="1"/>
        <rFont val="Times New Roman"/>
        <family val="1"/>
      </rPr>
      <t xml:space="preserve">  We have assumed that it will take each of the respondent 100 hours to train personnel once a year.</t>
    </r>
  </si>
  <si>
    <r>
      <rPr>
        <vertAlign val="superscript"/>
        <sz val="10"/>
        <color theme="1"/>
        <rFont val="Times New Roman"/>
        <family val="1"/>
      </rPr>
      <t>n</t>
    </r>
    <r>
      <rPr>
        <sz val="10"/>
        <color theme="1"/>
        <rFont val="Times New Roman"/>
        <family val="1"/>
      </rPr>
      <t xml:space="preserve">  Totals have been rounded to 3 significant figures. Figures may not add exactly due to rounding.</t>
    </r>
  </si>
  <si>
    <r>
      <t xml:space="preserve">Semiannual compliance reports </t>
    </r>
    <r>
      <rPr>
        <vertAlign val="superscript"/>
        <sz val="10"/>
        <color theme="1"/>
        <rFont val="Times New Roman"/>
        <family val="1"/>
      </rPr>
      <t>g</t>
    </r>
  </si>
  <si>
    <r>
      <t>g</t>
    </r>
    <r>
      <rPr>
        <sz val="10"/>
        <color theme="1"/>
        <rFont val="Times New Roman"/>
        <family val="1"/>
      </rPr>
      <t xml:space="preserve">  We have assumed that it will take each respondent forty hours to write the semiannual compliance reports.</t>
    </r>
  </si>
  <si>
    <r>
      <t xml:space="preserve">b.  Notification of performance test </t>
    </r>
    <r>
      <rPr>
        <vertAlign val="superscript"/>
        <sz val="10"/>
        <color rgb="FF000000"/>
        <rFont val="Times New Roman"/>
        <family val="1"/>
      </rPr>
      <t>c</t>
    </r>
  </si>
  <si>
    <r>
      <t xml:space="preserve">d.  Performance test reports </t>
    </r>
    <r>
      <rPr>
        <vertAlign val="superscript"/>
        <sz val="10"/>
        <color rgb="FF000000"/>
        <rFont val="Times New Roman"/>
        <family val="1"/>
      </rPr>
      <t>d</t>
    </r>
  </si>
  <si>
    <r>
      <t xml:space="preserve">e.  Semiannual compliance reports </t>
    </r>
    <r>
      <rPr>
        <vertAlign val="superscript"/>
        <sz val="10"/>
        <color rgb="FF000000"/>
        <rFont val="Times New Roman"/>
        <family val="1"/>
      </rPr>
      <t>e</t>
    </r>
  </si>
  <si>
    <r>
      <t xml:space="preserve">f.  Report of SSM </t>
    </r>
    <r>
      <rPr>
        <vertAlign val="superscript"/>
        <sz val="10"/>
        <color rgb="FF000000"/>
        <rFont val="Times New Roman"/>
        <family val="1"/>
      </rPr>
      <t>f</t>
    </r>
  </si>
  <si>
    <r>
      <rPr>
        <vertAlign val="superscript"/>
        <sz val="10"/>
        <color theme="1"/>
        <rFont val="Times New Roman"/>
        <family val="1"/>
      </rPr>
      <t>c</t>
    </r>
    <r>
      <rPr>
        <sz val="10"/>
        <color theme="1"/>
        <rFont val="Times New Roman"/>
        <family val="1"/>
      </rPr>
      <t xml:space="preserve">  We have assumed that EPA will take two hours to review each notification of performance test.</t>
    </r>
  </si>
  <si>
    <r>
      <t>f</t>
    </r>
    <r>
      <rPr>
        <sz val="10"/>
        <color theme="1"/>
        <rFont val="Times New Roman"/>
        <family val="1"/>
      </rPr>
      <t xml:space="preserve">  We have assumed no respondents will have a startup, shutdown, or malfunction that is not consistent with the SSM plan.  </t>
    </r>
  </si>
  <si>
    <r>
      <rPr>
        <vertAlign val="superscript"/>
        <sz val="10"/>
        <color theme="1"/>
        <rFont val="Times New Roman"/>
        <family val="1"/>
      </rPr>
      <t>d</t>
    </r>
    <r>
      <rPr>
        <sz val="10"/>
        <color theme="1"/>
        <rFont val="Times New Roman"/>
        <family val="1"/>
      </rPr>
      <t xml:space="preserve">  We have assumed that EPA will take 16 hours to review each performance test report.</t>
    </r>
  </si>
  <si>
    <r>
      <rPr>
        <vertAlign val="superscript"/>
        <sz val="10"/>
        <color theme="1"/>
        <rFont val="Times New Roman"/>
        <family val="1"/>
      </rPr>
      <t>e</t>
    </r>
    <r>
      <rPr>
        <sz val="10"/>
        <color theme="1"/>
        <rFont val="Times New Roman"/>
        <family val="1"/>
      </rPr>
      <t xml:space="preserve">  We have assumed that EPA will take eight hours to review each semiannual compliance report.</t>
    </r>
  </si>
  <si>
    <t>responses</t>
  </si>
  <si>
    <t>hr/response</t>
  </si>
  <si>
    <r>
      <t xml:space="preserve">TOTAL ANNUAL BURDEN AND COST (rounded) </t>
    </r>
    <r>
      <rPr>
        <b/>
        <vertAlign val="superscript"/>
        <sz val="10"/>
        <color rgb="FF000000"/>
        <rFont val="Times New Roman"/>
        <family val="1"/>
      </rPr>
      <t>g</t>
    </r>
  </si>
  <si>
    <r>
      <rPr>
        <vertAlign val="superscript"/>
        <sz val="10"/>
        <color theme="1"/>
        <rFont val="Times New Roman"/>
        <family val="1"/>
      </rPr>
      <t>g</t>
    </r>
    <r>
      <rPr>
        <sz val="10"/>
        <color theme="1"/>
        <rFont val="Times New Roman"/>
        <family val="1"/>
      </rPr>
      <t xml:space="preserve">  Totals have been rounded to 3 significant figures. Figures may not add exactly due to rounding.</t>
    </r>
  </si>
  <si>
    <r>
      <t>b</t>
    </r>
    <r>
      <rPr>
        <sz val="10"/>
        <color theme="1"/>
        <rFont val="Times New Roman"/>
        <family val="1"/>
      </rPr>
      <t xml:space="preserve">  This ICR uses the following labor rates:  $149.84 per hour for Executive, Administrative, and Managerial labor; $122.66 per hour for Technical labor, and $60.88 per hour for Clerical labor.  These rates are from the United States Department of Labor, Bureau of Labor Statistics, September 2020,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</si>
  <si>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b</t>
    </r>
    <r>
      <rPr>
        <sz val="10"/>
        <color theme="1"/>
        <rFont val="Times New Roman"/>
        <family val="1"/>
      </rPr>
      <t xml:space="preserve">  This cost is based on the following labor rates which incorporates a 1.6 benefits multiplication factor to account for government overhead expenses: $69.04 Managerial rate (GS-13, Step 5, $43.15 x 1.6), $51.23 Technical rate (GS-12, Step 1, $32.02 x 1.6), and $27.73 Clerical rate (GS-6, Step 3, $17.33 x 1.6).  These rates are from the Office of Personnel Management (OPM) 2021 General Schedule which excludes locality rates of pay.</t>
    </r>
  </si>
  <si>
    <r>
      <t>a</t>
    </r>
    <r>
      <rPr>
        <sz val="10"/>
        <color theme="1"/>
        <rFont val="Times New Roman"/>
        <family val="1"/>
      </rPr>
      <t xml:space="preserve">  We have assumed that there are approximately two sources that are subject to the standard, with no new additional sources expected over the next three years.</t>
    </r>
  </si>
  <si>
    <r>
      <t>e</t>
    </r>
    <r>
      <rPr>
        <sz val="10"/>
        <color theme="1"/>
        <rFont val="Times New Roman"/>
        <family val="1"/>
      </rPr>
      <t xml:space="preserve">  We have assumed that both of the respondents will take 240 hours to conduct copper converter building performance test once per year.</t>
    </r>
  </si>
  <si>
    <r>
      <t>d</t>
    </r>
    <r>
      <rPr>
        <sz val="10"/>
        <color theme="1"/>
        <rFont val="Times New Roman"/>
        <family val="1"/>
      </rPr>
      <t xml:space="preserve">  We have assumed that both of the respondents will take 120 hours, 4.5 times per year to conduct performance tests for PM as required under 40 CFR 63.1453.</t>
    </r>
  </si>
  <si>
    <r>
      <t xml:space="preserve">k </t>
    </r>
    <r>
      <rPr>
        <sz val="10"/>
        <rFont val="Times New Roman"/>
        <family val="1"/>
      </rPr>
      <t xml:space="preserve"> We have assumed that one of the two existing sources will be equipped with a slag cleaning vessel.</t>
    </r>
  </si>
  <si>
    <r>
      <t>a</t>
    </r>
    <r>
      <rPr>
        <sz val="10"/>
        <rFont val="Times New Roman"/>
        <family val="1"/>
      </rPr>
      <t xml:space="preserve">  We have assumed that there are approximately two sources that are subject to the standard, with no new additional sources expected over the next three years.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</si>
</sst>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5" x14ac:knownFonts="1">
    <font>
      <sz val="11"/>
      <color theme="1"/>
      <name val="Calibri"/>
      <family val="2"/>
      <scheme val="minor"/>
    </font>
    <font>
      <sz val="11"/>
      <color theme="1"/>
      <name val="Calibri"/>
      <family val="2"/>
      <scheme val="minor"/>
    </font>
    <font>
      <b/>
      <sz val="12"/>
      <color rgb="FF000000"/>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vertAlign val="superscript"/>
      <sz val="10"/>
      <color rgb="FF000000"/>
      <name val="Times New Roman"/>
      <family val="1"/>
    </font>
    <font>
      <sz val="11"/>
      <color rgb="FFFF0000"/>
      <name val="Calibri"/>
      <family val="2"/>
      <scheme val="minor"/>
    </font>
    <font>
      <vertAlign val="superscript"/>
      <sz val="10"/>
      <name val="Times New Roman"/>
      <family val="1"/>
    </font>
    <font>
      <sz val="10"/>
      <name val="Times New Roman"/>
      <family val="1"/>
    </font>
    <font>
      <vertAlign val="superscript"/>
      <sz val="12"/>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1">
    <xf numFmtId="0" fontId="0" fillId="0" borderId="0"/>
  </cellStyleXfs>
  <cellXfs count="56">
    <xf numFmtId="0" fontId="0" fillId="0" borderId="0" xfId="0"/>
    <xf numFmtId="0" fontId="1" fillId="0" borderId="0" xfId="0" applyFont="1"/>
    <xf numFmtId="0" fontId="2" fillId="0" borderId="0" xfId="0" applyFont="1" applyAlignment="1"/>
    <xf numFmtId="0" fontId="3" fillId="0" borderId="0" xfId="0" applyFont="1" applyAlignment="1"/>
    <xf numFmtId="0" fontId="6" fillId="0" borderId="0" xfId="0" applyFont="1" applyAlignment="1"/>
    <xf numFmtId="0" fontId="8" fillId="0" borderId="2" xfId="0" applyFont="1" applyBorder="1" applyAlignment="1">
      <alignment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3" fillId="0" borderId="8" xfId="0" applyFont="1" applyBorder="1" applyAlignment="1">
      <alignment horizontal="center" vertical="center" wrapText="1"/>
    </xf>
    <xf numFmtId="0" fontId="7" fillId="0" borderId="3" xfId="0" applyFont="1" applyBorder="1" applyAlignment="1">
      <alignment horizontal="center" vertical="center" wrapText="1"/>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5" fillId="0" borderId="8" xfId="0" applyFont="1" applyBorder="1" applyAlignment="1">
      <alignment vertical="center" wrapText="1"/>
    </xf>
    <xf numFmtId="6" fontId="8" fillId="0" borderId="8" xfId="0" applyNumberFormat="1" applyFont="1" applyBorder="1" applyAlignment="1">
      <alignment vertical="center" wrapText="1"/>
    </xf>
    <xf numFmtId="8" fontId="8" fillId="0" borderId="8" xfId="0" applyNumberFormat="1" applyFont="1" applyBorder="1" applyAlignment="1">
      <alignment vertical="center" wrapText="1"/>
    </xf>
    <xf numFmtId="6" fontId="7" fillId="0" borderId="3" xfId="0" applyNumberFormat="1" applyFont="1" applyBorder="1" applyAlignment="1">
      <alignment vertical="center" wrapText="1"/>
    </xf>
    <xf numFmtId="0" fontId="5" fillId="0" borderId="0" xfId="0" applyFont="1" applyAlignment="1"/>
    <xf numFmtId="0" fontId="8" fillId="0" borderId="2" xfId="0" applyFont="1" applyBorder="1" applyAlignment="1">
      <alignment horizontal="left" wrapText="1" indent="1"/>
    </xf>
    <xf numFmtId="0" fontId="5" fillId="0" borderId="0" xfId="0" applyFont="1"/>
    <xf numFmtId="0" fontId="0" fillId="0" borderId="0" xfId="0" applyFont="1"/>
    <xf numFmtId="0" fontId="7" fillId="0" borderId="3" xfId="0" applyFont="1" applyBorder="1" applyAlignment="1">
      <alignment wrapText="1"/>
    </xf>
    <xf numFmtId="0" fontId="11" fillId="0" borderId="0" xfId="0" applyFont="1"/>
    <xf numFmtId="0" fontId="6" fillId="0" borderId="0" xfId="0" applyFont="1" applyFill="1" applyAlignment="1"/>
    <xf numFmtId="0" fontId="3" fillId="0" borderId="3" xfId="0" applyFont="1" applyFill="1" applyBorder="1" applyAlignment="1">
      <alignment horizontal="center" wrapText="1"/>
    </xf>
    <xf numFmtId="0" fontId="3" fillId="0" borderId="3" xfId="0" applyFont="1" applyFill="1" applyBorder="1" applyAlignment="1">
      <alignment horizontal="center" vertical="center" wrapText="1"/>
    </xf>
    <xf numFmtId="0" fontId="5" fillId="0" borderId="3"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wrapText="1" indent="1"/>
    </xf>
    <xf numFmtId="8" fontId="5" fillId="0" borderId="3" xfId="0" applyNumberFormat="1" applyFont="1" applyFill="1" applyBorder="1" applyAlignment="1">
      <alignment vertical="center" wrapText="1"/>
    </xf>
    <xf numFmtId="0" fontId="5" fillId="0" borderId="3" xfId="0" applyFont="1" applyFill="1" applyBorder="1" applyAlignment="1">
      <alignment horizontal="left" wrapText="1" indent="2"/>
    </xf>
    <xf numFmtId="3" fontId="5" fillId="0" borderId="3" xfId="0" applyNumberFormat="1" applyFont="1" applyFill="1" applyBorder="1" applyAlignment="1">
      <alignment horizontal="center" vertical="center" wrapText="1"/>
    </xf>
    <xf numFmtId="6" fontId="5" fillId="0" borderId="3" xfId="0" applyNumberFormat="1" applyFont="1" applyFill="1" applyBorder="1" applyAlignment="1">
      <alignment vertical="center" wrapText="1"/>
    </xf>
    <xf numFmtId="0" fontId="3" fillId="0" borderId="3" xfId="0" applyFont="1" applyFill="1" applyBorder="1" applyAlignment="1">
      <alignment wrapText="1"/>
    </xf>
    <xf numFmtId="6" fontId="3" fillId="0" borderId="3" xfId="0" applyNumberFormat="1" applyFont="1" applyFill="1" applyBorder="1" applyAlignment="1">
      <alignment vertical="center" wrapText="1"/>
    </xf>
    <xf numFmtId="0" fontId="5" fillId="0" borderId="3" xfId="0" applyFont="1" applyFill="1" applyBorder="1" applyAlignment="1">
      <alignment horizontal="left" wrapText="1" indent="3"/>
    </xf>
    <xf numFmtId="2" fontId="5" fillId="0" borderId="3" xfId="0" applyNumberFormat="1" applyFont="1" applyFill="1" applyBorder="1" applyAlignment="1">
      <alignment horizontal="center" vertical="center" wrapText="1"/>
    </xf>
    <xf numFmtId="0" fontId="1" fillId="0" borderId="3" xfId="0" applyFont="1" applyFill="1" applyBorder="1"/>
    <xf numFmtId="0" fontId="1" fillId="0" borderId="0" xfId="0" applyFont="1" applyFill="1"/>
    <xf numFmtId="0" fontId="3" fillId="0" borderId="0" xfId="0" applyFont="1" applyFill="1" applyAlignment="1"/>
    <xf numFmtId="0" fontId="12" fillId="0" borderId="0" xfId="0" applyFont="1" applyFill="1" applyAlignment="1"/>
    <xf numFmtId="0" fontId="5" fillId="0"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0" xfId="0" applyFill="1"/>
    <xf numFmtId="0" fontId="14" fillId="0" borderId="0" xfId="0" applyFont="1" applyFill="1" applyAlignment="1"/>
    <xf numFmtId="0" fontId="11" fillId="0" borderId="9"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Fill="1"/>
    <xf numFmtId="0" fontId="3" fillId="0" borderId="3" xfId="0"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workbookViewId="0">
      <selection activeCell="L31" sqref="L31"/>
    </sheetView>
  </sheetViews>
  <sheetFormatPr defaultColWidth="9.1796875" defaultRowHeight="14.5" x14ac:dyDescent="0.35"/>
  <cols>
    <col min="1" max="1" width="48" style="1" customWidth="1"/>
    <col min="2" max="2" width="10.26953125" style="1" customWidth="1"/>
    <col min="3" max="3" width="10.81640625" style="1" customWidth="1"/>
    <col min="4" max="4" width="9.453125" style="1" customWidth="1"/>
    <col min="5" max="5" width="10.81640625" style="1" customWidth="1"/>
    <col min="6" max="6" width="9.81640625" style="1" customWidth="1"/>
    <col min="7" max="7" width="11.81640625" style="1" customWidth="1"/>
    <col min="8" max="8" width="9.54296875" style="1" customWidth="1"/>
    <col min="9" max="9" width="11.26953125" style="1" customWidth="1"/>
    <col min="10" max="17" width="9.1796875" style="1"/>
    <col min="18" max="18" width="22" style="1" customWidth="1"/>
    <col min="19" max="16384" width="9.1796875" style="1"/>
  </cols>
  <sheetData>
    <row r="1" spans="1:10" ht="15.5" x14ac:dyDescent="0.35">
      <c r="A1" s="2" t="s">
        <v>15</v>
      </c>
    </row>
    <row r="2" spans="1:10" x14ac:dyDescent="0.35">
      <c r="F2" s="1">
        <v>122.66</v>
      </c>
      <c r="G2" s="1">
        <v>149.84</v>
      </c>
      <c r="H2" s="1">
        <v>60.88</v>
      </c>
    </row>
    <row r="3" spans="1:10" x14ac:dyDescent="0.35">
      <c r="A3" s="49" t="s">
        <v>0</v>
      </c>
      <c r="B3" s="23" t="s">
        <v>1</v>
      </c>
      <c r="C3" s="23" t="s">
        <v>2</v>
      </c>
      <c r="D3" s="23" t="s">
        <v>3</v>
      </c>
      <c r="E3" s="23" t="s">
        <v>22</v>
      </c>
      <c r="F3" s="23" t="s">
        <v>20</v>
      </c>
      <c r="G3" s="23" t="s">
        <v>18</v>
      </c>
      <c r="H3" s="23" t="s">
        <v>16</v>
      </c>
      <c r="I3" s="23" t="s">
        <v>4</v>
      </c>
    </row>
    <row r="4" spans="1:10" ht="65" x14ac:dyDescent="0.35">
      <c r="A4" s="49"/>
      <c r="B4" s="24" t="s">
        <v>5</v>
      </c>
      <c r="C4" s="24" t="s">
        <v>6</v>
      </c>
      <c r="D4" s="24" t="s">
        <v>24</v>
      </c>
      <c r="E4" s="24" t="s">
        <v>23</v>
      </c>
      <c r="F4" s="24" t="s">
        <v>21</v>
      </c>
      <c r="G4" s="24" t="s">
        <v>19</v>
      </c>
      <c r="H4" s="24" t="s">
        <v>17</v>
      </c>
      <c r="I4" s="24" t="s">
        <v>25</v>
      </c>
    </row>
    <row r="5" spans="1:10" x14ac:dyDescent="0.35">
      <c r="A5" s="25" t="s">
        <v>7</v>
      </c>
      <c r="B5" s="26" t="s">
        <v>8</v>
      </c>
      <c r="C5" s="26"/>
      <c r="D5" s="26"/>
      <c r="E5" s="26"/>
      <c r="F5" s="26"/>
      <c r="G5" s="26"/>
      <c r="H5" s="26"/>
      <c r="I5" s="27"/>
    </row>
    <row r="6" spans="1:10" x14ac:dyDescent="0.35">
      <c r="A6" s="25" t="s">
        <v>9</v>
      </c>
      <c r="B6" s="26" t="s">
        <v>8</v>
      </c>
      <c r="C6" s="26"/>
      <c r="D6" s="26"/>
      <c r="E6" s="26"/>
      <c r="F6" s="26"/>
      <c r="G6" s="26"/>
      <c r="H6" s="26"/>
      <c r="I6" s="27"/>
    </row>
    <row r="7" spans="1:10" x14ac:dyDescent="0.35">
      <c r="A7" s="25" t="s">
        <v>10</v>
      </c>
      <c r="B7" s="26"/>
      <c r="C7" s="26"/>
      <c r="D7" s="26"/>
      <c r="E7" s="26"/>
      <c r="F7" s="26"/>
      <c r="G7" s="26"/>
      <c r="H7" s="26"/>
      <c r="I7" s="27"/>
    </row>
    <row r="8" spans="1:10" ht="16" x14ac:dyDescent="0.35">
      <c r="A8" s="28" t="s">
        <v>43</v>
      </c>
      <c r="B8" s="26">
        <v>16</v>
      </c>
      <c r="C8" s="26">
        <v>1</v>
      </c>
      <c r="D8" s="26">
        <f>B8*C8</f>
        <v>16</v>
      </c>
      <c r="E8" s="26">
        <v>2</v>
      </c>
      <c r="F8" s="26">
        <f>D8*E8</f>
        <v>32</v>
      </c>
      <c r="G8" s="26">
        <f>F8*0.05</f>
        <v>1.6</v>
      </c>
      <c r="H8" s="26">
        <f>F8*0.1</f>
        <v>3.2</v>
      </c>
      <c r="I8" s="29">
        <f>$F$2*F8+$G$2*G8+$H$2*H8</f>
        <v>4359.6799999999994</v>
      </c>
      <c r="J8" s="21"/>
    </row>
    <row r="9" spans="1:10" x14ac:dyDescent="0.35">
      <c r="A9" s="28" t="s">
        <v>27</v>
      </c>
      <c r="B9" s="26"/>
      <c r="C9" s="26"/>
      <c r="D9" s="26"/>
      <c r="E9" s="26"/>
      <c r="F9" s="26"/>
      <c r="G9" s="26"/>
      <c r="H9" s="26"/>
      <c r="I9" s="27"/>
    </row>
    <row r="10" spans="1:10" ht="16" x14ac:dyDescent="0.35">
      <c r="A10" s="30" t="s">
        <v>45</v>
      </c>
      <c r="B10" s="26">
        <v>120</v>
      </c>
      <c r="C10" s="26">
        <v>4.5</v>
      </c>
      <c r="D10" s="26">
        <f t="shared" ref="D10:D42" si="0">B10*C10</f>
        <v>540</v>
      </c>
      <c r="E10" s="26">
        <v>2</v>
      </c>
      <c r="F10" s="31">
        <f t="shared" ref="F10:F20" si="1">D10*E10</f>
        <v>1080</v>
      </c>
      <c r="G10" s="26">
        <f t="shared" ref="G10:G20" si="2">F10*0.05</f>
        <v>54</v>
      </c>
      <c r="H10" s="26">
        <f t="shared" ref="H10:H20" si="3">F10*0.1</f>
        <v>108</v>
      </c>
      <c r="I10" s="29">
        <f>$F$2*F10+$G$2*G10+$H$2*H10</f>
        <v>147139.19999999998</v>
      </c>
    </row>
    <row r="11" spans="1:10" ht="16" x14ac:dyDescent="0.35">
      <c r="A11" s="30" t="s">
        <v>46</v>
      </c>
      <c r="B11" s="26">
        <v>240</v>
      </c>
      <c r="C11" s="26">
        <v>1</v>
      </c>
      <c r="D11" s="26">
        <f t="shared" si="0"/>
        <v>240</v>
      </c>
      <c r="E11" s="26">
        <v>2</v>
      </c>
      <c r="F11" s="26">
        <f t="shared" si="1"/>
        <v>480</v>
      </c>
      <c r="G11" s="26">
        <f t="shared" si="2"/>
        <v>24</v>
      </c>
      <c r="H11" s="26">
        <f t="shared" si="3"/>
        <v>48</v>
      </c>
      <c r="I11" s="29">
        <f t="shared" ref="I11:I20" si="4">$F$2*F11+$G$2*G11+$H$2*H11</f>
        <v>65395.19999999999</v>
      </c>
    </row>
    <row r="12" spans="1:10" x14ac:dyDescent="0.35">
      <c r="A12" s="28" t="s">
        <v>28</v>
      </c>
      <c r="B12" s="26" t="s">
        <v>11</v>
      </c>
      <c r="C12" s="26"/>
      <c r="D12" s="26"/>
      <c r="E12" s="26"/>
      <c r="F12" s="26"/>
      <c r="G12" s="26"/>
      <c r="H12" s="26"/>
      <c r="I12" s="27"/>
    </row>
    <row r="13" spans="1:10" x14ac:dyDescent="0.35">
      <c r="A13" s="28" t="s">
        <v>29</v>
      </c>
      <c r="B13" s="26" t="s">
        <v>11</v>
      </c>
      <c r="C13" s="26"/>
      <c r="D13" s="26"/>
      <c r="E13" s="26"/>
      <c r="F13" s="26"/>
      <c r="G13" s="26"/>
      <c r="H13" s="26"/>
      <c r="I13" s="27"/>
    </row>
    <row r="14" spans="1:10" x14ac:dyDescent="0.35">
      <c r="A14" s="28" t="s">
        <v>30</v>
      </c>
      <c r="B14" s="26"/>
      <c r="C14" s="26"/>
      <c r="D14" s="26"/>
      <c r="E14" s="26"/>
      <c r="F14" s="26"/>
      <c r="G14" s="26"/>
      <c r="H14" s="26"/>
      <c r="I14" s="27"/>
    </row>
    <row r="15" spans="1:10" x14ac:dyDescent="0.35">
      <c r="A15" s="30" t="s">
        <v>31</v>
      </c>
      <c r="B15" s="26">
        <v>8</v>
      </c>
      <c r="C15" s="26">
        <v>1</v>
      </c>
      <c r="D15" s="26">
        <f t="shared" si="0"/>
        <v>8</v>
      </c>
      <c r="E15" s="26">
        <v>0</v>
      </c>
      <c r="F15" s="26">
        <f t="shared" si="1"/>
        <v>0</v>
      </c>
      <c r="G15" s="26">
        <f t="shared" si="2"/>
        <v>0</v>
      </c>
      <c r="H15" s="26">
        <f t="shared" si="3"/>
        <v>0</v>
      </c>
      <c r="I15" s="32">
        <f t="shared" si="4"/>
        <v>0</v>
      </c>
    </row>
    <row r="16" spans="1:10" x14ac:dyDescent="0.35">
      <c r="A16" s="30" t="s">
        <v>32</v>
      </c>
      <c r="B16" s="26">
        <v>2</v>
      </c>
      <c r="C16" s="26">
        <v>5.5</v>
      </c>
      <c r="D16" s="26">
        <f t="shared" si="0"/>
        <v>11</v>
      </c>
      <c r="E16" s="26">
        <v>2</v>
      </c>
      <c r="F16" s="26">
        <f t="shared" si="1"/>
        <v>22</v>
      </c>
      <c r="G16" s="26">
        <f t="shared" si="2"/>
        <v>1.1000000000000001</v>
      </c>
      <c r="H16" s="26">
        <f t="shared" si="3"/>
        <v>2.2000000000000002</v>
      </c>
      <c r="I16" s="29">
        <f t="shared" si="4"/>
        <v>2997.28</v>
      </c>
    </row>
    <row r="17" spans="1:18" ht="15" customHeight="1" x14ac:dyDescent="0.35">
      <c r="A17" s="30" t="s">
        <v>33</v>
      </c>
      <c r="B17" s="26">
        <v>40</v>
      </c>
      <c r="C17" s="26">
        <v>1</v>
      </c>
      <c r="D17" s="26">
        <f t="shared" si="0"/>
        <v>40</v>
      </c>
      <c r="E17" s="26">
        <v>0</v>
      </c>
      <c r="F17" s="26">
        <f t="shared" si="1"/>
        <v>0</v>
      </c>
      <c r="G17" s="26">
        <f t="shared" si="2"/>
        <v>0</v>
      </c>
      <c r="H17" s="26">
        <f t="shared" si="3"/>
        <v>0</v>
      </c>
      <c r="I17" s="32">
        <f t="shared" si="4"/>
        <v>0</v>
      </c>
      <c r="J17" s="46"/>
      <c r="K17" s="47"/>
      <c r="L17" s="47"/>
      <c r="M17" s="47"/>
      <c r="N17" s="47"/>
      <c r="O17" s="47"/>
      <c r="P17" s="47"/>
      <c r="Q17" s="47"/>
      <c r="R17" s="47"/>
    </row>
    <row r="18" spans="1:18" ht="16" x14ac:dyDescent="0.35">
      <c r="A18" s="30" t="s">
        <v>47</v>
      </c>
      <c r="B18" s="26">
        <v>80</v>
      </c>
      <c r="C18" s="26">
        <v>5.5</v>
      </c>
      <c r="D18" s="26">
        <f t="shared" si="0"/>
        <v>440</v>
      </c>
      <c r="E18" s="26">
        <v>2</v>
      </c>
      <c r="F18" s="31">
        <f t="shared" si="1"/>
        <v>880</v>
      </c>
      <c r="G18" s="26">
        <f t="shared" si="2"/>
        <v>44</v>
      </c>
      <c r="H18" s="26">
        <f t="shared" si="3"/>
        <v>88</v>
      </c>
      <c r="I18" s="29">
        <f t="shared" si="4"/>
        <v>119891.20000000001</v>
      </c>
      <c r="J18" s="46"/>
      <c r="K18" s="47"/>
      <c r="L18" s="47"/>
      <c r="M18" s="47"/>
      <c r="N18" s="47"/>
      <c r="O18" s="47"/>
      <c r="P18" s="47"/>
      <c r="Q18" s="47"/>
      <c r="R18" s="47"/>
    </row>
    <row r="19" spans="1:18" ht="16" x14ac:dyDescent="0.35">
      <c r="A19" s="30" t="s">
        <v>81</v>
      </c>
      <c r="B19" s="26">
        <v>40</v>
      </c>
      <c r="C19" s="26">
        <v>2</v>
      </c>
      <c r="D19" s="26">
        <f t="shared" si="0"/>
        <v>80</v>
      </c>
      <c r="E19" s="26">
        <v>2</v>
      </c>
      <c r="F19" s="26">
        <f t="shared" si="1"/>
        <v>160</v>
      </c>
      <c r="G19" s="26">
        <f t="shared" si="2"/>
        <v>8</v>
      </c>
      <c r="H19" s="26">
        <f t="shared" si="3"/>
        <v>16</v>
      </c>
      <c r="I19" s="29">
        <f t="shared" si="4"/>
        <v>21798.400000000001</v>
      </c>
      <c r="J19" s="46"/>
      <c r="K19" s="47"/>
      <c r="L19" s="47"/>
      <c r="M19" s="47"/>
      <c r="N19" s="47"/>
      <c r="O19" s="47"/>
      <c r="P19" s="47"/>
      <c r="Q19" s="47"/>
      <c r="R19" s="47"/>
    </row>
    <row r="20" spans="1:18" ht="16" x14ac:dyDescent="0.35">
      <c r="A20" s="30" t="s">
        <v>63</v>
      </c>
      <c r="B20" s="26">
        <v>8</v>
      </c>
      <c r="C20" s="26">
        <v>1</v>
      </c>
      <c r="D20" s="26">
        <f t="shared" si="0"/>
        <v>8</v>
      </c>
      <c r="E20" s="26">
        <v>0</v>
      </c>
      <c r="F20" s="26">
        <f t="shared" si="1"/>
        <v>0</v>
      </c>
      <c r="G20" s="26">
        <f t="shared" si="2"/>
        <v>0</v>
      </c>
      <c r="H20" s="26">
        <f t="shared" si="3"/>
        <v>0</v>
      </c>
      <c r="I20" s="32">
        <f t="shared" si="4"/>
        <v>0</v>
      </c>
      <c r="J20" s="46"/>
      <c r="K20" s="47"/>
      <c r="L20" s="47"/>
      <c r="M20" s="47"/>
      <c r="N20" s="47"/>
      <c r="O20" s="47"/>
      <c r="P20" s="47"/>
      <c r="Q20" s="47"/>
      <c r="R20" s="47"/>
    </row>
    <row r="21" spans="1:18" x14ac:dyDescent="0.35">
      <c r="A21" s="33" t="s">
        <v>12</v>
      </c>
      <c r="B21" s="33"/>
      <c r="C21" s="33"/>
      <c r="D21" s="26"/>
      <c r="E21" s="33"/>
      <c r="F21" s="50">
        <f>SUM(F5:H19)</f>
        <v>3052.1</v>
      </c>
      <c r="G21" s="49"/>
      <c r="H21" s="49"/>
      <c r="I21" s="34">
        <f>SUM(I5:I20)</f>
        <v>361580.95999999996</v>
      </c>
      <c r="J21" s="46"/>
      <c r="K21" s="47"/>
      <c r="L21" s="47"/>
      <c r="M21" s="47"/>
      <c r="N21" s="47"/>
      <c r="O21" s="47"/>
      <c r="P21" s="47"/>
      <c r="Q21" s="47"/>
      <c r="R21" s="47"/>
    </row>
    <row r="22" spans="1:18" x14ac:dyDescent="0.35">
      <c r="A22" s="25" t="s">
        <v>13</v>
      </c>
      <c r="B22" s="26"/>
      <c r="C22" s="26"/>
      <c r="D22" s="26"/>
      <c r="E22" s="26"/>
      <c r="F22" s="26"/>
      <c r="G22" s="26"/>
      <c r="H22" s="26"/>
      <c r="I22" s="27"/>
      <c r="J22" s="46"/>
      <c r="K22" s="47"/>
      <c r="L22" s="47"/>
      <c r="M22" s="47"/>
      <c r="N22" s="47"/>
      <c r="O22" s="47"/>
      <c r="P22" s="47"/>
      <c r="Q22" s="47"/>
      <c r="R22" s="47"/>
    </row>
    <row r="23" spans="1:18" ht="16" x14ac:dyDescent="0.35">
      <c r="A23" s="28" t="s">
        <v>43</v>
      </c>
      <c r="B23" s="26">
        <v>40</v>
      </c>
      <c r="C23" s="26">
        <v>1</v>
      </c>
      <c r="D23" s="26">
        <f t="shared" si="0"/>
        <v>40</v>
      </c>
      <c r="E23" s="26">
        <v>2</v>
      </c>
      <c r="F23" s="26">
        <f t="shared" ref="F23" si="5">D23*E23</f>
        <v>80</v>
      </c>
      <c r="G23" s="26">
        <f t="shared" ref="G23:G42" si="6">F23*0.05</f>
        <v>4</v>
      </c>
      <c r="H23" s="26">
        <f t="shared" ref="H23" si="7">F23*0.1</f>
        <v>8</v>
      </c>
      <c r="I23" s="29">
        <f t="shared" ref="I23" si="8">$F$2*F23+$G$2*G23+$H$2*H23</f>
        <v>10899.2</v>
      </c>
    </row>
    <row r="24" spans="1:18" x14ac:dyDescent="0.35">
      <c r="A24" s="28" t="s">
        <v>34</v>
      </c>
      <c r="B24" s="26">
        <v>100</v>
      </c>
      <c r="C24" s="26">
        <v>1</v>
      </c>
      <c r="D24" s="26">
        <f t="shared" si="0"/>
        <v>100</v>
      </c>
      <c r="E24" s="26">
        <v>0</v>
      </c>
      <c r="F24" s="26">
        <f t="shared" ref="F24:F42" si="9">D24*E24</f>
        <v>0</v>
      </c>
      <c r="G24" s="26">
        <f t="shared" si="6"/>
        <v>0</v>
      </c>
      <c r="H24" s="26">
        <f t="shared" ref="H24:H42" si="10">F24*0.1</f>
        <v>0</v>
      </c>
      <c r="I24" s="32">
        <f t="shared" ref="I24:I42" si="11">$F$2*F24+$G$2*G24+$H$2*H24</f>
        <v>0</v>
      </c>
    </row>
    <row r="25" spans="1:18" x14ac:dyDescent="0.35">
      <c r="A25" s="28" t="s">
        <v>35</v>
      </c>
      <c r="B25" s="26"/>
      <c r="C25" s="26"/>
      <c r="D25" s="26"/>
      <c r="E25" s="26"/>
      <c r="F25" s="26"/>
      <c r="G25" s="26"/>
      <c r="H25" s="26"/>
      <c r="I25" s="27"/>
    </row>
    <row r="26" spans="1:18" x14ac:dyDescent="0.35">
      <c r="A26" s="30" t="s">
        <v>36</v>
      </c>
      <c r="B26" s="26">
        <v>80</v>
      </c>
      <c r="C26" s="26">
        <v>1</v>
      </c>
      <c r="D26" s="26">
        <f t="shared" si="0"/>
        <v>80</v>
      </c>
      <c r="E26" s="26">
        <v>0</v>
      </c>
      <c r="F26" s="26">
        <f t="shared" si="9"/>
        <v>0</v>
      </c>
      <c r="G26" s="26">
        <f t="shared" si="6"/>
        <v>0</v>
      </c>
      <c r="H26" s="26">
        <f t="shared" si="10"/>
        <v>0</v>
      </c>
      <c r="I26" s="32">
        <f t="shared" si="11"/>
        <v>0</v>
      </c>
    </row>
    <row r="27" spans="1:18" x14ac:dyDescent="0.35">
      <c r="A27" s="30" t="s">
        <v>37</v>
      </c>
      <c r="B27" s="26"/>
      <c r="C27" s="26"/>
      <c r="D27" s="26"/>
      <c r="E27" s="26"/>
      <c r="F27" s="26"/>
      <c r="G27" s="26"/>
      <c r="H27" s="26"/>
      <c r="I27" s="27"/>
    </row>
    <row r="28" spans="1:18" ht="16" x14ac:dyDescent="0.35">
      <c r="A28" s="35" t="s">
        <v>64</v>
      </c>
      <c r="B28" s="26">
        <v>0.5</v>
      </c>
      <c r="C28" s="26">
        <v>365</v>
      </c>
      <c r="D28" s="26">
        <f t="shared" si="0"/>
        <v>182.5</v>
      </c>
      <c r="E28" s="26">
        <v>2</v>
      </c>
      <c r="F28" s="26">
        <f t="shared" si="9"/>
        <v>365</v>
      </c>
      <c r="G28" s="36">
        <f t="shared" si="6"/>
        <v>18.25</v>
      </c>
      <c r="H28" s="26">
        <f t="shared" si="10"/>
        <v>36.5</v>
      </c>
      <c r="I28" s="29">
        <f t="shared" si="11"/>
        <v>49727.600000000006</v>
      </c>
    </row>
    <row r="29" spans="1:18" x14ac:dyDescent="0.35">
      <c r="A29" s="30" t="s">
        <v>38</v>
      </c>
      <c r="B29" s="26"/>
      <c r="C29" s="26"/>
      <c r="D29" s="26"/>
      <c r="E29" s="26"/>
      <c r="F29" s="26"/>
      <c r="G29" s="26"/>
      <c r="H29" s="26"/>
      <c r="I29" s="27"/>
    </row>
    <row r="30" spans="1:18" ht="16" x14ac:dyDescent="0.35">
      <c r="A30" s="35" t="s">
        <v>65</v>
      </c>
      <c r="B30" s="26">
        <v>4</v>
      </c>
      <c r="C30" s="26">
        <v>12</v>
      </c>
      <c r="D30" s="26">
        <f t="shared" si="0"/>
        <v>48</v>
      </c>
      <c r="E30" s="26">
        <v>2</v>
      </c>
      <c r="F30" s="26">
        <f t="shared" si="9"/>
        <v>96</v>
      </c>
      <c r="G30" s="26">
        <f t="shared" si="6"/>
        <v>4.8000000000000007</v>
      </c>
      <c r="H30" s="26">
        <f t="shared" si="10"/>
        <v>9.6000000000000014</v>
      </c>
      <c r="I30" s="29">
        <f t="shared" si="11"/>
        <v>13079.04</v>
      </c>
    </row>
    <row r="31" spans="1:18" ht="16" x14ac:dyDescent="0.35">
      <c r="A31" s="35" t="s">
        <v>64</v>
      </c>
      <c r="B31" s="26">
        <v>0.5</v>
      </c>
      <c r="C31" s="26">
        <v>365</v>
      </c>
      <c r="D31" s="26">
        <f t="shared" si="0"/>
        <v>182.5</v>
      </c>
      <c r="E31" s="26">
        <v>2</v>
      </c>
      <c r="F31" s="26">
        <f t="shared" si="9"/>
        <v>365</v>
      </c>
      <c r="G31" s="36">
        <f t="shared" si="6"/>
        <v>18.25</v>
      </c>
      <c r="H31" s="26">
        <f t="shared" si="10"/>
        <v>36.5</v>
      </c>
      <c r="I31" s="29">
        <f t="shared" si="11"/>
        <v>49727.600000000006</v>
      </c>
    </row>
    <row r="32" spans="1:18" x14ac:dyDescent="0.35">
      <c r="A32" s="30" t="s">
        <v>39</v>
      </c>
      <c r="B32" s="26"/>
      <c r="C32" s="26"/>
      <c r="D32" s="26"/>
      <c r="E32" s="26"/>
      <c r="F32" s="26"/>
      <c r="G32" s="26"/>
      <c r="H32" s="26"/>
      <c r="I32" s="27"/>
    </row>
    <row r="33" spans="1:12" ht="16" x14ac:dyDescent="0.35">
      <c r="A33" s="35" t="s">
        <v>66</v>
      </c>
      <c r="B33" s="26">
        <v>4</v>
      </c>
      <c r="C33" s="26">
        <v>12</v>
      </c>
      <c r="D33" s="26">
        <f t="shared" si="0"/>
        <v>48</v>
      </c>
      <c r="E33" s="26">
        <v>1</v>
      </c>
      <c r="F33" s="26">
        <f t="shared" si="9"/>
        <v>48</v>
      </c>
      <c r="G33" s="26">
        <f t="shared" si="6"/>
        <v>2.4000000000000004</v>
      </c>
      <c r="H33" s="26">
        <f t="shared" si="10"/>
        <v>4.8000000000000007</v>
      </c>
      <c r="I33" s="29">
        <f t="shared" si="11"/>
        <v>6539.52</v>
      </c>
    </row>
    <row r="34" spans="1:12" ht="16" x14ac:dyDescent="0.35">
      <c r="A34" s="35" t="s">
        <v>67</v>
      </c>
      <c r="B34" s="26">
        <v>0.5</v>
      </c>
      <c r="C34" s="26">
        <v>365</v>
      </c>
      <c r="D34" s="26">
        <f t="shared" si="0"/>
        <v>182.5</v>
      </c>
      <c r="E34" s="26">
        <v>1</v>
      </c>
      <c r="F34" s="26">
        <f t="shared" si="9"/>
        <v>182.5</v>
      </c>
      <c r="G34" s="36">
        <f t="shared" si="6"/>
        <v>9.125</v>
      </c>
      <c r="H34" s="26">
        <f t="shared" si="10"/>
        <v>18.25</v>
      </c>
      <c r="I34" s="29">
        <f t="shared" si="11"/>
        <v>24863.800000000003</v>
      </c>
    </row>
    <row r="35" spans="1:12" x14ac:dyDescent="0.35">
      <c r="A35" s="30" t="s">
        <v>40</v>
      </c>
      <c r="B35" s="26"/>
      <c r="C35" s="26"/>
      <c r="D35" s="26"/>
      <c r="E35" s="26"/>
      <c r="F35" s="26"/>
      <c r="G35" s="26"/>
      <c r="H35" s="26"/>
      <c r="I35" s="27"/>
    </row>
    <row r="36" spans="1:12" ht="16" x14ac:dyDescent="0.35">
      <c r="A36" s="35" t="s">
        <v>68</v>
      </c>
      <c r="B36" s="26">
        <v>4</v>
      </c>
      <c r="C36" s="26">
        <v>12</v>
      </c>
      <c r="D36" s="26">
        <f t="shared" si="0"/>
        <v>48</v>
      </c>
      <c r="E36" s="26">
        <v>2</v>
      </c>
      <c r="F36" s="26">
        <f t="shared" si="9"/>
        <v>96</v>
      </c>
      <c r="G36" s="26">
        <f t="shared" si="6"/>
        <v>4.8000000000000007</v>
      </c>
      <c r="H36" s="26">
        <f t="shared" si="10"/>
        <v>9.6000000000000014</v>
      </c>
      <c r="I36" s="29">
        <f t="shared" si="11"/>
        <v>13079.04</v>
      </c>
    </row>
    <row r="37" spans="1:12" ht="16" x14ac:dyDescent="0.35">
      <c r="A37" s="35" t="s">
        <v>69</v>
      </c>
      <c r="B37" s="26">
        <v>0.5</v>
      </c>
      <c r="C37" s="26">
        <v>365</v>
      </c>
      <c r="D37" s="26">
        <f t="shared" si="0"/>
        <v>182.5</v>
      </c>
      <c r="E37" s="26">
        <v>2</v>
      </c>
      <c r="F37" s="26">
        <f t="shared" si="9"/>
        <v>365</v>
      </c>
      <c r="G37" s="36">
        <f t="shared" si="6"/>
        <v>18.25</v>
      </c>
      <c r="H37" s="26">
        <f t="shared" si="10"/>
        <v>36.5</v>
      </c>
      <c r="I37" s="29">
        <f t="shared" si="11"/>
        <v>49727.600000000006</v>
      </c>
    </row>
    <row r="38" spans="1:12" ht="16" x14ac:dyDescent="0.35">
      <c r="A38" s="35" t="s">
        <v>64</v>
      </c>
      <c r="B38" s="26">
        <v>0.5</v>
      </c>
      <c r="C38" s="26">
        <v>365</v>
      </c>
      <c r="D38" s="26">
        <f t="shared" si="0"/>
        <v>182.5</v>
      </c>
      <c r="E38" s="26">
        <v>2</v>
      </c>
      <c r="F38" s="26">
        <f t="shared" si="9"/>
        <v>365</v>
      </c>
      <c r="G38" s="36">
        <f t="shared" si="6"/>
        <v>18.25</v>
      </c>
      <c r="H38" s="26">
        <f t="shared" si="10"/>
        <v>36.5</v>
      </c>
      <c r="I38" s="29">
        <f t="shared" si="11"/>
        <v>49727.600000000006</v>
      </c>
    </row>
    <row r="39" spans="1:12" x14ac:dyDescent="0.35">
      <c r="A39" s="30" t="s">
        <v>41</v>
      </c>
      <c r="B39" s="26">
        <v>100</v>
      </c>
      <c r="C39" s="26">
        <v>1</v>
      </c>
      <c r="D39" s="26">
        <f t="shared" si="0"/>
        <v>100</v>
      </c>
      <c r="E39" s="26">
        <v>0</v>
      </c>
      <c r="F39" s="26">
        <f t="shared" si="9"/>
        <v>0</v>
      </c>
      <c r="G39" s="26">
        <f t="shared" si="6"/>
        <v>0</v>
      </c>
      <c r="H39" s="26">
        <f t="shared" si="10"/>
        <v>0</v>
      </c>
      <c r="I39" s="32">
        <f t="shared" si="11"/>
        <v>0</v>
      </c>
    </row>
    <row r="40" spans="1:12" x14ac:dyDescent="0.35">
      <c r="A40" s="28" t="s">
        <v>42</v>
      </c>
      <c r="B40" s="26">
        <v>100</v>
      </c>
      <c r="C40" s="26">
        <v>1</v>
      </c>
      <c r="D40" s="26">
        <f t="shared" si="0"/>
        <v>100</v>
      </c>
      <c r="E40" s="26">
        <v>0</v>
      </c>
      <c r="F40" s="26">
        <f t="shared" si="9"/>
        <v>0</v>
      </c>
      <c r="G40" s="26">
        <f t="shared" si="6"/>
        <v>0</v>
      </c>
      <c r="H40" s="26">
        <f t="shared" si="10"/>
        <v>0</v>
      </c>
      <c r="I40" s="32">
        <f t="shared" si="11"/>
        <v>0</v>
      </c>
    </row>
    <row r="41" spans="1:12" ht="16" x14ac:dyDescent="0.35">
      <c r="A41" s="28" t="s">
        <v>70</v>
      </c>
      <c r="B41" s="26">
        <v>1</v>
      </c>
      <c r="C41" s="26">
        <v>365</v>
      </c>
      <c r="D41" s="26">
        <f t="shared" si="0"/>
        <v>365</v>
      </c>
      <c r="E41" s="26">
        <v>2</v>
      </c>
      <c r="F41" s="31">
        <f t="shared" si="9"/>
        <v>730</v>
      </c>
      <c r="G41" s="26">
        <f t="shared" si="6"/>
        <v>36.5</v>
      </c>
      <c r="H41" s="26">
        <f t="shared" si="10"/>
        <v>73</v>
      </c>
      <c r="I41" s="29">
        <f t="shared" si="11"/>
        <v>99455.200000000012</v>
      </c>
    </row>
    <row r="42" spans="1:12" ht="16" x14ac:dyDescent="0.35">
      <c r="A42" s="28" t="s">
        <v>71</v>
      </c>
      <c r="B42" s="26">
        <v>100</v>
      </c>
      <c r="C42" s="26">
        <v>1</v>
      </c>
      <c r="D42" s="26">
        <f t="shared" si="0"/>
        <v>100</v>
      </c>
      <c r="E42" s="26">
        <v>2</v>
      </c>
      <c r="F42" s="26">
        <f t="shared" si="9"/>
        <v>200</v>
      </c>
      <c r="G42" s="26">
        <f t="shared" si="6"/>
        <v>10</v>
      </c>
      <c r="H42" s="26">
        <f t="shared" si="10"/>
        <v>20</v>
      </c>
      <c r="I42" s="29">
        <f t="shared" si="11"/>
        <v>27248</v>
      </c>
    </row>
    <row r="43" spans="1:12" x14ac:dyDescent="0.35">
      <c r="A43" s="33" t="s">
        <v>14</v>
      </c>
      <c r="B43" s="33"/>
      <c r="C43" s="33"/>
      <c r="D43" s="33"/>
      <c r="E43" s="33"/>
      <c r="F43" s="50">
        <f>SUM(F22:H42)</f>
        <v>3326.375</v>
      </c>
      <c r="G43" s="49"/>
      <c r="H43" s="49"/>
      <c r="I43" s="34">
        <f>SUM(I22:I42)</f>
        <v>394074.2</v>
      </c>
      <c r="K43" s="19" t="s">
        <v>91</v>
      </c>
      <c r="L43" s="19" t="s">
        <v>92</v>
      </c>
    </row>
    <row r="44" spans="1:12" ht="15.5" x14ac:dyDescent="0.35">
      <c r="A44" s="33" t="s">
        <v>72</v>
      </c>
      <c r="B44" s="33"/>
      <c r="C44" s="33"/>
      <c r="D44" s="33"/>
      <c r="E44" s="33"/>
      <c r="F44" s="50">
        <f>ROUND(F21+F43,-1)</f>
        <v>6380</v>
      </c>
      <c r="G44" s="49"/>
      <c r="H44" s="49"/>
      <c r="I44" s="34">
        <f>ROUND(I21+I43,-3)</f>
        <v>756000</v>
      </c>
      <c r="K44" s="1">
        <v>26</v>
      </c>
      <c r="L44" s="1">
        <f>+F44/K44</f>
        <v>245.38461538461539</v>
      </c>
    </row>
    <row r="45" spans="1:12" ht="15.5" x14ac:dyDescent="0.35">
      <c r="A45" s="33" t="s">
        <v>73</v>
      </c>
      <c r="B45" s="37"/>
      <c r="C45" s="37"/>
      <c r="D45" s="37"/>
      <c r="E45" s="37"/>
      <c r="F45" s="37"/>
      <c r="G45" s="37"/>
      <c r="H45" s="37"/>
      <c r="I45" s="34">
        <v>5480</v>
      </c>
      <c r="J45" s="21"/>
    </row>
    <row r="46" spans="1:12" ht="15.5" x14ac:dyDescent="0.35">
      <c r="A46" s="33" t="s">
        <v>74</v>
      </c>
      <c r="B46" s="37"/>
      <c r="C46" s="37"/>
      <c r="D46" s="37"/>
      <c r="E46" s="37"/>
      <c r="F46" s="37"/>
      <c r="G46" s="37"/>
      <c r="H46" s="37"/>
      <c r="I46" s="34">
        <f>ROUND(I44+I45,-3)</f>
        <v>761000</v>
      </c>
    </row>
    <row r="47" spans="1:12" x14ac:dyDescent="0.35">
      <c r="A47" s="38"/>
      <c r="B47" s="38"/>
      <c r="C47" s="38"/>
      <c r="D47" s="38"/>
      <c r="E47" s="38"/>
      <c r="F47" s="38"/>
      <c r="G47" s="38"/>
      <c r="H47" s="38"/>
      <c r="I47" s="38"/>
    </row>
    <row r="48" spans="1:12" x14ac:dyDescent="0.35">
      <c r="A48" s="39" t="s">
        <v>26</v>
      </c>
      <c r="B48" s="38"/>
      <c r="C48" s="38"/>
      <c r="D48" s="38"/>
      <c r="E48" s="38"/>
      <c r="F48" s="38"/>
      <c r="G48" s="38"/>
      <c r="H48" s="38"/>
      <c r="I48" s="38"/>
    </row>
    <row r="49" spans="1:10" ht="16" x14ac:dyDescent="0.35">
      <c r="A49" s="22" t="s">
        <v>97</v>
      </c>
      <c r="B49" s="38"/>
      <c r="C49" s="38"/>
      <c r="D49" s="38"/>
      <c r="E49" s="38"/>
      <c r="F49" s="38"/>
      <c r="G49" s="38"/>
      <c r="H49" s="38"/>
      <c r="I49" s="38"/>
      <c r="J49" s="21"/>
    </row>
    <row r="50" spans="1:10" ht="16" x14ac:dyDescent="0.35">
      <c r="A50" s="22" t="s">
        <v>95</v>
      </c>
      <c r="B50" s="38"/>
      <c r="C50" s="38"/>
      <c r="D50" s="38"/>
      <c r="E50" s="38"/>
      <c r="F50" s="38"/>
      <c r="G50" s="38"/>
      <c r="H50" s="38"/>
      <c r="I50" s="38"/>
    </row>
    <row r="51" spans="1:10" ht="16" x14ac:dyDescent="0.35">
      <c r="A51" s="22" t="s">
        <v>44</v>
      </c>
      <c r="B51" s="38"/>
      <c r="C51" s="38"/>
      <c r="D51" s="38"/>
      <c r="E51" s="38"/>
      <c r="F51" s="38"/>
      <c r="G51" s="38"/>
      <c r="H51" s="38"/>
      <c r="I51" s="38"/>
    </row>
    <row r="52" spans="1:10" ht="16" x14ac:dyDescent="0.35">
      <c r="A52" s="22" t="s">
        <v>99</v>
      </c>
      <c r="B52" s="38"/>
      <c r="C52" s="38"/>
      <c r="D52" s="38"/>
      <c r="E52" s="38"/>
      <c r="F52" s="38"/>
      <c r="G52" s="38"/>
      <c r="H52" s="38"/>
      <c r="I52" s="38"/>
    </row>
    <row r="53" spans="1:10" ht="16" x14ac:dyDescent="0.35">
      <c r="A53" s="22" t="s">
        <v>98</v>
      </c>
      <c r="B53" s="38"/>
      <c r="C53" s="38"/>
      <c r="D53" s="38"/>
      <c r="E53" s="38"/>
      <c r="F53" s="38"/>
      <c r="G53" s="38"/>
      <c r="H53" s="38"/>
      <c r="I53" s="38"/>
    </row>
    <row r="54" spans="1:10" ht="16" x14ac:dyDescent="0.35">
      <c r="A54" s="4" t="s">
        <v>48</v>
      </c>
    </row>
    <row r="55" spans="1:10" ht="16" x14ac:dyDescent="0.35">
      <c r="A55" s="4" t="s">
        <v>82</v>
      </c>
    </row>
    <row r="56" spans="1:10" ht="16" x14ac:dyDescent="0.35">
      <c r="A56" s="4" t="s">
        <v>75</v>
      </c>
    </row>
    <row r="57" spans="1:10" ht="16" x14ac:dyDescent="0.35">
      <c r="A57" s="4" t="s">
        <v>76</v>
      </c>
    </row>
    <row r="58" spans="1:10" ht="16" x14ac:dyDescent="0.35">
      <c r="A58" s="4" t="s">
        <v>77</v>
      </c>
    </row>
    <row r="59" spans="1:10" ht="16" x14ac:dyDescent="0.35">
      <c r="A59" s="40" t="s">
        <v>100</v>
      </c>
      <c r="B59" s="38"/>
      <c r="C59" s="38"/>
      <c r="D59" s="38"/>
      <c r="E59" s="38"/>
      <c r="F59" s="38"/>
      <c r="G59" s="38"/>
      <c r="H59" s="38"/>
      <c r="I59" s="38"/>
    </row>
    <row r="60" spans="1:10" ht="16" x14ac:dyDescent="0.35">
      <c r="A60" s="4" t="s">
        <v>78</v>
      </c>
    </row>
    <row r="61" spans="1:10" ht="16" x14ac:dyDescent="0.35">
      <c r="A61" s="4" t="s">
        <v>79</v>
      </c>
    </row>
    <row r="62" spans="1:10" ht="16" x14ac:dyDescent="0.35">
      <c r="A62" s="18" t="s">
        <v>80</v>
      </c>
    </row>
  </sheetData>
  <mergeCells count="4">
    <mergeCell ref="A3:A4"/>
    <mergeCell ref="F21:H21"/>
    <mergeCell ref="F43:H43"/>
    <mergeCell ref="F44:H4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workbookViewId="0">
      <selection activeCell="N13" sqref="N13"/>
    </sheetView>
  </sheetViews>
  <sheetFormatPr defaultRowHeight="14.5" x14ac:dyDescent="0.35"/>
  <cols>
    <col min="1" max="1" width="36.54296875" bestFit="1" customWidth="1"/>
    <col min="2" max="2" width="9.54296875" customWidth="1"/>
    <col min="3" max="3" width="11" customWidth="1"/>
    <col min="4" max="4" width="11.7265625" customWidth="1"/>
    <col min="5" max="6" width="10" customWidth="1"/>
    <col min="7" max="7" width="11" customWidth="1"/>
    <col min="8" max="8" width="9.453125" customWidth="1"/>
    <col min="9" max="9" width="9.26953125" bestFit="1" customWidth="1"/>
  </cols>
  <sheetData>
    <row r="1" spans="1:19" ht="15.5" x14ac:dyDescent="0.35">
      <c r="A1" s="2" t="s">
        <v>49</v>
      </c>
    </row>
    <row r="2" spans="1:19" x14ac:dyDescent="0.35">
      <c r="F2">
        <v>51.23</v>
      </c>
      <c r="G2">
        <v>69.040000000000006</v>
      </c>
      <c r="H2">
        <v>27.73</v>
      </c>
    </row>
    <row r="3" spans="1:19" x14ac:dyDescent="0.35">
      <c r="A3" s="54" t="s">
        <v>50</v>
      </c>
      <c r="B3" s="9" t="s">
        <v>1</v>
      </c>
      <c r="C3" s="9" t="s">
        <v>2</v>
      </c>
      <c r="D3" s="9" t="s">
        <v>3</v>
      </c>
      <c r="E3" s="9" t="s">
        <v>22</v>
      </c>
      <c r="F3" s="9" t="s">
        <v>51</v>
      </c>
      <c r="G3" s="9" t="s">
        <v>18</v>
      </c>
      <c r="H3" s="9" t="s">
        <v>56</v>
      </c>
      <c r="I3" s="6" t="s">
        <v>4</v>
      </c>
    </row>
    <row r="4" spans="1:19" ht="65" x14ac:dyDescent="0.35">
      <c r="A4" s="55"/>
      <c r="B4" s="7" t="s">
        <v>52</v>
      </c>
      <c r="C4" s="7" t="s">
        <v>53</v>
      </c>
      <c r="D4" s="7" t="s">
        <v>60</v>
      </c>
      <c r="E4" s="7" t="s">
        <v>58</v>
      </c>
      <c r="F4" s="7" t="s">
        <v>21</v>
      </c>
      <c r="G4" s="8" t="s">
        <v>55</v>
      </c>
      <c r="H4" s="8" t="s">
        <v>57</v>
      </c>
      <c r="I4" s="7" t="s">
        <v>59</v>
      </c>
    </row>
    <row r="5" spans="1:19" x14ac:dyDescent="0.35">
      <c r="A5" s="5" t="s">
        <v>50</v>
      </c>
      <c r="B5" s="10" t="s">
        <v>8</v>
      </c>
      <c r="C5" s="10"/>
      <c r="D5" s="10"/>
      <c r="E5" s="10"/>
      <c r="F5" s="10"/>
      <c r="G5" s="10"/>
      <c r="H5" s="10"/>
      <c r="I5" s="12"/>
    </row>
    <row r="6" spans="1:19" x14ac:dyDescent="0.35">
      <c r="A6" s="5" t="s">
        <v>54</v>
      </c>
      <c r="B6" s="10"/>
      <c r="C6" s="10"/>
      <c r="D6" s="10"/>
      <c r="E6" s="41"/>
      <c r="F6" s="10"/>
      <c r="G6" s="10"/>
      <c r="H6" s="10"/>
      <c r="I6" s="12"/>
    </row>
    <row r="7" spans="1:19" x14ac:dyDescent="0.35">
      <c r="A7" s="17" t="s">
        <v>61</v>
      </c>
      <c r="B7" s="10">
        <v>2</v>
      </c>
      <c r="C7" s="10">
        <v>1</v>
      </c>
      <c r="D7" s="10">
        <f>B7*C7</f>
        <v>2</v>
      </c>
      <c r="E7" s="41">
        <v>0</v>
      </c>
      <c r="F7" s="10">
        <f>D7*E7</f>
        <v>0</v>
      </c>
      <c r="G7" s="10">
        <f>F7*0.05</f>
        <v>0</v>
      </c>
      <c r="H7" s="10">
        <f>F7*0.1</f>
        <v>0</v>
      </c>
      <c r="I7" s="13">
        <f>$F$2*F7+$G$2*G7+$H$2*H7</f>
        <v>0</v>
      </c>
    </row>
    <row r="8" spans="1:19" ht="16" x14ac:dyDescent="0.35">
      <c r="A8" s="17" t="s">
        <v>83</v>
      </c>
      <c r="B8" s="10">
        <v>2</v>
      </c>
      <c r="C8" s="10">
        <v>5.5</v>
      </c>
      <c r="D8" s="10">
        <f t="shared" ref="D8:D11" si="0">B8*C8</f>
        <v>11</v>
      </c>
      <c r="E8" s="41">
        <v>2</v>
      </c>
      <c r="F8" s="10">
        <f t="shared" ref="F8:F12" si="1">D8*E8</f>
        <v>22</v>
      </c>
      <c r="G8" s="10">
        <f t="shared" ref="G8:G12" si="2">F8*0.05</f>
        <v>1.1000000000000001</v>
      </c>
      <c r="H8" s="10">
        <f t="shared" ref="H8:H12" si="3">F8*0.1</f>
        <v>2.2000000000000002</v>
      </c>
      <c r="I8" s="14">
        <f t="shared" ref="I8:I12" si="4">$F$2*F8+$G$2*G8+$H$2*H8</f>
        <v>1264.01</v>
      </c>
      <c r="J8" s="21"/>
    </row>
    <row r="9" spans="1:19" x14ac:dyDescent="0.35">
      <c r="A9" s="17" t="s">
        <v>62</v>
      </c>
      <c r="B9" s="10">
        <v>8</v>
      </c>
      <c r="C9" s="10">
        <v>1</v>
      </c>
      <c r="D9" s="10">
        <f t="shared" si="0"/>
        <v>8</v>
      </c>
      <c r="E9" s="41">
        <v>0</v>
      </c>
      <c r="F9" s="10">
        <f t="shared" si="1"/>
        <v>0</v>
      </c>
      <c r="G9" s="10">
        <f t="shared" si="2"/>
        <v>0</v>
      </c>
      <c r="H9" s="10">
        <f t="shared" si="3"/>
        <v>0</v>
      </c>
      <c r="I9" s="13">
        <f t="shared" si="4"/>
        <v>0</v>
      </c>
    </row>
    <row r="10" spans="1:19" ht="14.25" customHeight="1" x14ac:dyDescent="0.35">
      <c r="A10" s="17" t="s">
        <v>84</v>
      </c>
      <c r="B10" s="11">
        <v>16</v>
      </c>
      <c r="C10" s="11">
        <v>5.5</v>
      </c>
      <c r="D10" s="10">
        <f t="shared" si="0"/>
        <v>88</v>
      </c>
      <c r="E10" s="42">
        <v>2</v>
      </c>
      <c r="F10" s="10">
        <f t="shared" si="1"/>
        <v>176</v>
      </c>
      <c r="G10" s="10">
        <f t="shared" si="2"/>
        <v>8.8000000000000007</v>
      </c>
      <c r="H10" s="10">
        <f t="shared" si="3"/>
        <v>17.600000000000001</v>
      </c>
      <c r="I10" s="14">
        <f t="shared" si="4"/>
        <v>10112.08</v>
      </c>
    </row>
    <row r="11" spans="1:19" ht="16" x14ac:dyDescent="0.35">
      <c r="A11" s="17" t="s">
        <v>85</v>
      </c>
      <c r="B11" s="11">
        <v>8</v>
      </c>
      <c r="C11" s="11">
        <v>2</v>
      </c>
      <c r="D11" s="10">
        <f t="shared" si="0"/>
        <v>16</v>
      </c>
      <c r="E11" s="42">
        <v>2</v>
      </c>
      <c r="F11" s="10">
        <f t="shared" si="1"/>
        <v>32</v>
      </c>
      <c r="G11" s="10">
        <f t="shared" si="2"/>
        <v>1.6</v>
      </c>
      <c r="H11" s="10">
        <f t="shared" si="3"/>
        <v>3.2</v>
      </c>
      <c r="I11" s="14">
        <f t="shared" si="4"/>
        <v>1838.56</v>
      </c>
      <c r="J11" s="48"/>
      <c r="K11" s="44"/>
      <c r="L11" s="44"/>
      <c r="M11" s="44"/>
      <c r="N11" s="44"/>
      <c r="O11" s="44"/>
      <c r="P11" s="44"/>
      <c r="Q11" s="44"/>
      <c r="R11" s="44"/>
      <c r="S11" s="44"/>
    </row>
    <row r="12" spans="1:19" ht="16" x14ac:dyDescent="0.35">
      <c r="A12" s="17" t="s">
        <v>86</v>
      </c>
      <c r="B12" s="11">
        <v>8</v>
      </c>
      <c r="C12" s="11">
        <v>1</v>
      </c>
      <c r="D12" s="10">
        <f>B12*C12</f>
        <v>8</v>
      </c>
      <c r="E12" s="42">
        <v>0</v>
      </c>
      <c r="F12" s="10">
        <f t="shared" si="1"/>
        <v>0</v>
      </c>
      <c r="G12" s="10">
        <f t="shared" si="2"/>
        <v>0</v>
      </c>
      <c r="H12" s="10">
        <f t="shared" si="3"/>
        <v>0</v>
      </c>
      <c r="I12" s="13">
        <f t="shared" si="4"/>
        <v>0</v>
      </c>
    </row>
    <row r="13" spans="1:19" ht="28.5" x14ac:dyDescent="0.35">
      <c r="A13" s="20" t="s">
        <v>93</v>
      </c>
      <c r="B13" s="9"/>
      <c r="C13" s="9"/>
      <c r="D13" s="9"/>
      <c r="E13" s="43"/>
      <c r="F13" s="51">
        <f>ROUND(SUM(F5:H12),0)</f>
        <v>265</v>
      </c>
      <c r="G13" s="52"/>
      <c r="H13" s="53"/>
      <c r="I13" s="15">
        <f>ROUND(SUM(I5:I12),-2)</f>
        <v>13200</v>
      </c>
    </row>
    <row r="15" spans="1:19" x14ac:dyDescent="0.35">
      <c r="A15" s="3" t="s">
        <v>26</v>
      </c>
    </row>
    <row r="16" spans="1:19" ht="18.5" x14ac:dyDescent="0.35">
      <c r="A16" s="45" t="s">
        <v>101</v>
      </c>
      <c r="B16" s="44"/>
      <c r="C16" s="44"/>
      <c r="D16" s="44"/>
      <c r="E16" s="44"/>
      <c r="F16" s="44"/>
      <c r="G16" s="44"/>
      <c r="H16" s="44"/>
      <c r="I16" s="44"/>
      <c r="J16" s="44"/>
    </row>
    <row r="17" spans="1:1" ht="16" x14ac:dyDescent="0.35">
      <c r="A17" s="16" t="s">
        <v>96</v>
      </c>
    </row>
    <row r="18" spans="1:1" ht="16" x14ac:dyDescent="0.35">
      <c r="A18" s="16" t="s">
        <v>87</v>
      </c>
    </row>
    <row r="19" spans="1:1" ht="16" x14ac:dyDescent="0.35">
      <c r="A19" s="18" t="s">
        <v>89</v>
      </c>
    </row>
    <row r="20" spans="1:1" ht="16" x14ac:dyDescent="0.35">
      <c r="A20" s="18" t="s">
        <v>90</v>
      </c>
    </row>
    <row r="21" spans="1:1" ht="16" x14ac:dyDescent="0.35">
      <c r="A21" s="4" t="s">
        <v>88</v>
      </c>
    </row>
    <row r="22" spans="1:1" ht="16" x14ac:dyDescent="0.35">
      <c r="A22" s="18" t="s">
        <v>94</v>
      </c>
    </row>
  </sheetData>
  <mergeCells count="2">
    <mergeCell ref="F13:H13"/>
    <mergeCell ref="A3:A4"/>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Wrigley, William</cp:lastModifiedBy>
  <dcterms:created xsi:type="dcterms:W3CDTF">2017-07-03T15:28:58Z</dcterms:created>
  <dcterms:modified xsi:type="dcterms:W3CDTF">2021-06-03T20:04:25Z</dcterms:modified>
</cp:coreProperties>
</file>